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53" firstSheet="3" activeTab="4"/>
  </bookViews>
  <sheets>
    <sheet name="cover" sheetId="1" r:id="rId1"/>
    <sheet name="Monetary Survey" sheetId="2" r:id="rId2"/>
    <sheet name="Monetary Account" sheetId="3" r:id="rId3"/>
    <sheet name="Assets and Liabilities" sheetId="4" r:id="rId4"/>
    <sheet name="summary of Share market" sheetId="5" r:id="rId5"/>
    <sheet name="Share Mkt Activities" sheetId="6" r:id="rId6"/>
    <sheet name="CPI" sheetId="7" r:id="rId7"/>
    <sheet name="Core CPI" sheetId="8" r:id="rId8"/>
    <sheet name="CPI Y-O-Y" sheetId="9" r:id="rId9"/>
    <sheet name="WPI" sheetId="10" r:id="rId10"/>
    <sheet name="WPI Y-O-Y" sheetId="11" r:id="rId11"/>
    <sheet name="SWRI" sheetId="12" r:id="rId12"/>
    <sheet name="GBO" sheetId="13" r:id="rId13"/>
    <sheet name="ODD" sheetId="14" r:id="rId14"/>
    <sheet name="Dir of Foreign Trade" sheetId="15" r:id="rId15"/>
    <sheet name="X IND" sheetId="16" r:id="rId16"/>
    <sheet name="X Other" sheetId="17" r:id="rId17"/>
    <sheet name="I Ind" sheetId="18" r:id="rId18"/>
    <sheet name="I Others" sheetId="19" r:id="rId19"/>
    <sheet name="BOP" sheetId="20" r:id="rId20"/>
    <sheet name="Reserves" sheetId="21" r:id="rId21"/>
    <sheet name="Ex Rate" sheetId="22" r:id="rId22"/>
  </sheets>
  <externalReferences>
    <externalReference r:id="rId25"/>
    <externalReference r:id="rId26"/>
    <externalReference r:id="rId27"/>
  </externalReferences>
  <definedNames>
    <definedName name="_xlnm.Print_Area" localSheetId="0">'cover'!$A$1:$H$30</definedName>
  </definedNames>
  <calcPr fullCalcOnLoad="1"/>
</workbook>
</file>

<file path=xl/sharedStrings.xml><?xml version="1.0" encoding="utf-8"?>
<sst xmlns="http://schemas.openxmlformats.org/spreadsheetml/2006/main" count="1449" uniqueCount="870">
  <si>
    <t>MONETARY SURVEY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</si>
  <si>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</si>
  <si>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</si>
  <si>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</si>
  <si>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</si>
  <si>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</si>
  <si>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</si>
  <si>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</si>
  <si>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1. Foreign Assets, Net</t>
  </si>
  <si>
    <t>1/</t>
  </si>
  <si>
    <t>2/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</si>
  <si>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</si>
  <si>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</si>
  <si>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</si>
  <si>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</si>
  <si>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</si>
  <si>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</si>
  <si>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</si>
  <si>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</si>
  <si>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</si>
  <si>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</si>
  <si>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</si>
  <si>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</si>
  <si>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</si>
  <si>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</si>
  <si>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</si>
  <si>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</si>
  <si>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</si>
  <si>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</si>
  <si>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</si>
  <si>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</si>
  <si>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</si>
  <si>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</si>
  <si>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</si>
  <si>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</si>
  <si>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</si>
  <si>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</si>
  <si>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</si>
  <si>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</si>
  <si>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</si>
  <si>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</si>
  <si>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</si>
  <si>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</si>
  <si>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</si>
  <si>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</si>
  <si>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</si>
  <si>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</si>
  <si>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</si>
  <si>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</si>
  <si>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</si>
  <si>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</si>
  <si>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</si>
  <si>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</si>
  <si>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</si>
  <si>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</si>
  <si>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</si>
  <si>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</si>
  <si>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</si>
  <si>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10.6 PRGF</t>
  </si>
  <si>
    <t>11. Capital and Reserve</t>
  </si>
  <si>
    <t>12. Other Liabilities</t>
  </si>
  <si>
    <t>NFA</t>
  </si>
  <si>
    <t>NDA</t>
  </si>
  <si>
    <t>Other Items, net</t>
  </si>
  <si>
    <t>CONDENSED ASSETS AND LIABILITIES OF COMMERCIAL BANKS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</si>
  <si>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</si>
  <si>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</si>
  <si>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</si>
  <si>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</si>
  <si>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</si>
  <si>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</si>
  <si>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</si>
  <si>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</si>
  <si>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</si>
  <si>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</si>
  <si>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</si>
  <si>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</si>
  <si>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</si>
  <si>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</si>
  <si>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 xml:space="preserve">           a.  Principal</t>
  </si>
  <si>
    <t xml:space="preserve">           b.  Interest Accrued</t>
  </si>
  <si>
    <t>Credit Deposit Ratio</t>
  </si>
  <si>
    <t>Liquidity Deposit Ratio</t>
  </si>
  <si>
    <t>Total Domestic Deposit</t>
  </si>
  <si>
    <t>Total Foreign Deposits</t>
  </si>
  <si>
    <t>Table 1</t>
  </si>
  <si>
    <t>Table 2</t>
  </si>
  <si>
    <t>Table 3</t>
  </si>
  <si>
    <t>(1995/96 = 100)</t>
  </si>
  <si>
    <t>Weight</t>
  </si>
  <si>
    <t>2004/05</t>
  </si>
  <si>
    <t>2006/07P</t>
  </si>
  <si>
    <t>Percentage Change</t>
  </si>
  <si>
    <t>Groups &amp; sub-groups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</si>
  <si>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</si>
  <si>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</si>
  <si>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</si>
  <si>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</si>
  <si>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</si>
  <si>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</si>
  <si>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</si>
  <si>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</si>
  <si>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Grains and Cereal Products</t>
  </si>
  <si>
    <t>(14.16)</t>
  </si>
  <si>
    <t>Pulses</t>
  </si>
  <si>
    <t>3.1 All Vegetables</t>
  </si>
  <si>
    <t>3.2 Fruits and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</si>
  <si>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</si>
  <si>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</si>
  <si>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</si>
  <si>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</si>
  <si>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</si>
  <si>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</si>
  <si>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</si>
  <si>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</si>
  <si>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</si>
  <si>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Cloth, Clothing &amp; Sewing Services</t>
  </si>
  <si>
    <t>(2.28)</t>
  </si>
  <si>
    <t>(5.75)</t>
  </si>
  <si>
    <t>Footwear</t>
  </si>
  <si>
    <t>Housing goods and Services</t>
  </si>
  <si>
    <t>(5.92)</t>
  </si>
  <si>
    <t>Medical and Personal Care</t>
  </si>
  <si>
    <t>Education, Reading and Recreation</t>
  </si>
  <si>
    <t>Tobacco and Related Products</t>
  </si>
  <si>
    <t>Urban Consumer Price Index : Kathmandu Valley</t>
  </si>
  <si>
    <t>OVERALL INDEX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</si>
  <si>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</si>
  <si>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</si>
  <si>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</si>
  <si>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</si>
  <si>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</si>
  <si>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</si>
  <si>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GOVT.CONTROLLED GOODS</t>
  </si>
  <si>
    <t>NON-CONTROLLED GOODS</t>
  </si>
  <si>
    <t>Urban Consumer Price Index : Terai</t>
  </si>
  <si>
    <t>Urban Consumer Price Index : Hills</t>
  </si>
  <si>
    <t>P = Provisional.</t>
  </si>
  <si>
    <t>Table 7</t>
  </si>
  <si>
    <t>Group &amp; sub-groups</t>
  </si>
  <si>
    <t>Revised</t>
  </si>
  <si>
    <t>Change %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</si>
  <si>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</si>
  <si>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</si>
  <si>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</si>
  <si>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</si>
  <si>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</si>
  <si>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</si>
  <si>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</si>
  <si>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</si>
  <si>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</si>
  <si>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</si>
  <si>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</si>
  <si>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</si>
  <si>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</si>
  <si>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</si>
  <si>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</si>
  <si>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</si>
  <si>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</si>
  <si>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</si>
  <si>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</si>
  <si>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</si>
  <si>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</si>
  <si>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</si>
  <si>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</si>
  <si>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</si>
  <si>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</si>
  <si>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</si>
  <si>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</si>
  <si>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</si>
  <si>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</si>
  <si>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</si>
  <si>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</si>
  <si>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</si>
  <si>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</si>
  <si>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</si>
  <si>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</si>
  <si>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</si>
  <si>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</si>
  <si>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2004/05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</si>
  <si>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</si>
  <si>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</si>
  <si>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</si>
  <si>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</si>
  <si>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</si>
  <si>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</si>
  <si>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</si>
  <si>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</si>
  <si>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</si>
  <si>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</si>
  <si>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</si>
  <si>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</si>
  <si>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</si>
  <si>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</si>
  <si>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</si>
  <si>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</si>
  <si>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</si>
  <si>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</si>
  <si>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</si>
  <si>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</si>
  <si>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</si>
  <si>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</si>
  <si>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</si>
  <si>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</si>
  <si>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</si>
  <si>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</si>
  <si>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</si>
  <si>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</si>
  <si>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</si>
  <si>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</si>
  <si>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</si>
  <si>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</si>
  <si>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</si>
  <si>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</si>
  <si>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</si>
  <si>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</si>
  <si>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</si>
  <si>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</si>
  <si>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</si>
  <si>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</si>
  <si>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</si>
  <si>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</si>
  <si>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</si>
  <si>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</si>
  <si>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</si>
  <si>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</si>
  <si>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</si>
  <si>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</si>
  <si>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</si>
  <si>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</si>
  <si>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</si>
  <si>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</si>
  <si>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</si>
  <si>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</si>
  <si>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</si>
  <si>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</si>
  <si>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</si>
  <si>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</si>
  <si>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</si>
  <si>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Mid-Aug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</si>
  <si>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</si>
  <si>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</si>
  <si>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</si>
  <si>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</si>
  <si>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</si>
  <si>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</si>
  <si>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</si>
  <si>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</si>
  <si>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</si>
  <si>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</si>
  <si>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</si>
  <si>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</si>
  <si>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</si>
  <si>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</si>
  <si>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</si>
  <si>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</si>
  <si>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</si>
  <si>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</si>
  <si>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</si>
  <si>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</si>
  <si>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</si>
  <si>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</si>
  <si>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</si>
  <si>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</si>
  <si>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</si>
  <si>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</si>
  <si>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</si>
  <si>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</si>
  <si>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</si>
  <si>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</si>
  <si>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</si>
  <si>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 xml:space="preserve">                   Rs. in Million </t>
  </si>
  <si>
    <t>Heads</t>
  </si>
  <si>
    <t>2001/02</t>
  </si>
  <si>
    <t>2002/03</t>
  </si>
  <si>
    <t>2003/04</t>
  </si>
  <si>
    <t>Sanctioned Expenditure</t>
  </si>
  <si>
    <t xml:space="preserve">   Recurrent</t>
  </si>
  <si>
    <t>*</t>
  </si>
  <si>
    <t>-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</si>
  <si>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</si>
  <si>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</si>
  <si>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</si>
  <si>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</si>
  <si>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</si>
  <si>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</si>
  <si>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</si>
  <si>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Others (Freez Account)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</si>
  <si>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</si>
  <si>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</si>
  <si>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</si>
  <si>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</si>
  <si>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 xml:space="preserve">   V.A.T.</t>
  </si>
  <si>
    <t>Local Authority Accounts (LAA)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</si>
  <si>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</si>
  <si>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</si>
  <si>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</si>
  <si>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</si>
  <si>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</si>
  <si>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</si>
  <si>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</si>
  <si>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</si>
  <si>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Others@</t>
  </si>
  <si>
    <t xml:space="preserve">   Foreign  Loans</t>
  </si>
  <si>
    <t>Deficit (-) Surplus (+) inclusive of LAA</t>
  </si>
  <si>
    <t>Overdraft inclusive of LAA</t>
  </si>
  <si>
    <t xml:space="preserve"> +    As per NRB records.</t>
  </si>
  <si>
    <t xml:space="preserve"> ++ Minus (-) indicates surplus.</t>
  </si>
  <si>
    <t xml:space="preserve"> #  Change in outstanding amount disbursed to VDC/DDC remaining unspent.</t>
  </si>
  <si>
    <t>@ Interest from Government Treasury transactions and others.</t>
  </si>
  <si>
    <t>Table 13</t>
  </si>
  <si>
    <t>Outstanding Domestic Debt of the Government of Nepal</t>
  </si>
  <si>
    <t>No.</t>
  </si>
  <si>
    <t xml:space="preserve"> Name of Bonds/Ownership</t>
  </si>
  <si>
    <t xml:space="preserve">Amount Change 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</si>
  <si>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</si>
  <si>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</si>
  <si>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</si>
  <si>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</si>
  <si>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</si>
  <si>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</si>
  <si>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</si>
  <si>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</si>
  <si>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</si>
  <si>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</si>
  <si>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</si>
  <si>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</si>
  <si>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</si>
  <si>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</si>
  <si>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</si>
  <si>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</si>
  <si>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</si>
  <si>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</si>
  <si>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</si>
  <si>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</si>
  <si>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</si>
  <si>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</si>
  <si>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</si>
  <si>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</si>
  <si>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</si>
  <si>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</si>
  <si>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</si>
  <si>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</si>
  <si>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</si>
  <si>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</si>
  <si>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</si>
  <si>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S.N.</t>
  </si>
  <si>
    <t xml:space="preserve">Particulars                                                                    </t>
  </si>
  <si>
    <t>% Change</t>
  </si>
  <si>
    <t>4 Over 1</t>
  </si>
  <si>
    <t>4 Over 2</t>
  </si>
  <si>
    <t>Total</t>
  </si>
  <si>
    <t xml:space="preserve">Total </t>
  </si>
  <si>
    <t>Share %</t>
  </si>
  <si>
    <t xml:space="preserve">Number of Companies Listed </t>
  </si>
  <si>
    <t xml:space="preserve"> Financial Institutions</t>
  </si>
  <si>
    <t xml:space="preserve">        Commercial Banks</t>
  </si>
  <si>
    <t xml:space="preserve">        Development Banks</t>
  </si>
  <si>
    <t xml:space="preserve">        Insurance</t>
  </si>
  <si>
    <t>Manufacturing &amp; Processing</t>
  </si>
  <si>
    <t>Hotel</t>
  </si>
  <si>
    <t>Trading</t>
  </si>
  <si>
    <t>Others</t>
  </si>
  <si>
    <t>Financial Institutions</t>
  </si>
  <si>
    <t xml:space="preserve">Total Paid Up Value of Listed Shares    (Rs. Million) </t>
  </si>
  <si>
    <t>Market Days</t>
  </si>
  <si>
    <t>Number of Companies Traded</t>
  </si>
  <si>
    <t>Number of Transactions</t>
  </si>
  <si>
    <t xml:space="preserve">Ratio of Turnover to Market Capitalization (%) </t>
  </si>
  <si>
    <t>GDP at current prices ( Rs.in million)</t>
  </si>
  <si>
    <t>Ratio of  Market Capitalization to GDP(%) *</t>
  </si>
  <si>
    <t>* The annual GDP figure has been used.</t>
  </si>
  <si>
    <t>Public Issue Approval</t>
  </si>
  <si>
    <t>Name of Issuing Company</t>
  </si>
  <si>
    <t>Types of Securities</t>
  </si>
  <si>
    <t>Amount of Issue Approved</t>
  </si>
  <si>
    <t>Permission Date</t>
  </si>
  <si>
    <t>(Rs. in million)</t>
  </si>
  <si>
    <t>Ordinary Share</t>
  </si>
  <si>
    <t>18/07/2006 (2063/4/2)</t>
  </si>
  <si>
    <t>Rights Share</t>
  </si>
  <si>
    <t>03/08/2006 (2063/4/18)</t>
  </si>
  <si>
    <t>Group</t>
  </si>
  <si>
    <t>NEPSE*</t>
  </si>
  <si>
    <t>Closing</t>
  </si>
  <si>
    <t>High</t>
  </si>
  <si>
    <t>Low</t>
  </si>
  <si>
    <t>4 over 1</t>
  </si>
  <si>
    <t>10 over 4</t>
  </si>
  <si>
    <t>10 over 7</t>
  </si>
  <si>
    <t>Commercial Banks</t>
  </si>
  <si>
    <t>Development Banks</t>
  </si>
  <si>
    <t>Insurance</t>
  </si>
  <si>
    <t xml:space="preserve"> Turnover Details </t>
  </si>
  <si>
    <t>Change in Share Unit (%)</t>
  </si>
  <si>
    <t>Change  in Share Amount (%)</t>
  </si>
  <si>
    <t>Share Units ('000)</t>
  </si>
  <si>
    <t>% Share of Value</t>
  </si>
  <si>
    <t>7 over 1</t>
  </si>
  <si>
    <t>7over 4</t>
  </si>
  <si>
    <t>8 over 2</t>
  </si>
  <si>
    <t>* Base Year: February 12, 1994</t>
  </si>
  <si>
    <t>Share Market Activities</t>
  </si>
  <si>
    <t>Table 6</t>
  </si>
  <si>
    <t xml:space="preserve">Current Macroeconomic Situation </t>
  </si>
  <si>
    <t>Statistical Tables</t>
  </si>
  <si>
    <t>Monetary Survey</t>
  </si>
  <si>
    <t>Monetary Authorities' Account</t>
  </si>
  <si>
    <t>Condensed Assets and Liabilities of Commercial Banks</t>
  </si>
  <si>
    <t>Summary of Share Market Transactions</t>
  </si>
  <si>
    <t>National Urban Consumer Price Index</t>
  </si>
  <si>
    <t>Core CPI Inflation</t>
  </si>
  <si>
    <t>National Urban Consumer Price Index (Monthly Series)</t>
  </si>
  <si>
    <t>National Wholesale Price Index (Monthly Series)</t>
  </si>
  <si>
    <t>Government Budgetary Operation</t>
  </si>
  <si>
    <t>Direction of Foreign Trade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</si>
  <si>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</si>
  <si>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</si>
  <si>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</si>
  <si>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</si>
  <si>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Gross Foreign Exchange Holdings of the Banking Sector</t>
  </si>
  <si>
    <t xml:space="preserve">Summary  Balance of Payments </t>
  </si>
  <si>
    <t>DIRECTION OF FOREIGN TRADE*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</si>
  <si>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</si>
  <si>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</si>
  <si>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</si>
  <si>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</si>
  <si>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</si>
  <si>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</si>
  <si>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</si>
  <si>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</si>
  <si>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</si>
  <si>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</si>
  <si>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1. Ratio of export and import</t>
  </si>
  <si>
    <t>India</t>
  </si>
  <si>
    <t>Other Countries</t>
  </si>
  <si>
    <t>2.Share in  total export</t>
  </si>
  <si>
    <t>3.Share in  total import</t>
  </si>
  <si>
    <t>4.Share in  Trade Balance</t>
  </si>
  <si>
    <t xml:space="preserve">5.Share in  total trade </t>
  </si>
  <si>
    <t>6. Share of  export and import in total trade</t>
  </si>
  <si>
    <t>Export</t>
  </si>
  <si>
    <t>Import</t>
  </si>
  <si>
    <t>* On customs data basis</t>
  </si>
  <si>
    <t>Table 14</t>
  </si>
  <si>
    <t xml:space="preserve"> A. Major Items</t>
  </si>
  <si>
    <t>Aluminium Section</t>
  </si>
  <si>
    <t>Batica hair oil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</si>
  <si>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</si>
  <si>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</si>
  <si>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</si>
  <si>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</si>
  <si>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</si>
  <si>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</si>
  <si>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</si>
  <si>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</si>
  <si>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</si>
  <si>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</si>
  <si>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</si>
  <si>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</si>
  <si>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</si>
  <si>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</si>
  <si>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</si>
  <si>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</si>
  <si>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</si>
  <si>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</si>
  <si>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</si>
  <si>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</si>
  <si>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</si>
  <si>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</si>
  <si>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</si>
  <si>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</si>
  <si>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</si>
  <si>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</si>
  <si>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</si>
  <si>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</si>
  <si>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</si>
  <si>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</si>
  <si>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</si>
  <si>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</si>
  <si>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</si>
  <si>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</si>
  <si>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</si>
  <si>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</si>
  <si>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</si>
  <si>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</si>
  <si>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</si>
  <si>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</si>
  <si>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</si>
  <si>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</si>
  <si>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</si>
  <si>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</si>
  <si>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</si>
  <si>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</si>
  <si>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</si>
  <si>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</si>
  <si>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</si>
  <si>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</si>
  <si>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R= Revised</t>
  </si>
  <si>
    <t xml:space="preserve"> P = Provisional</t>
  </si>
  <si>
    <t xml:space="preserve"> *= including P.P. Fabric</t>
  </si>
  <si>
    <t>Table 15</t>
  </si>
  <si>
    <t>Handicraft ( Metal and Wooden )</t>
  </si>
  <si>
    <t>Nepalese Paper &amp; Paper Products</t>
  </si>
  <si>
    <t>Nigerseed</t>
  </si>
  <si>
    <t>Pashmina*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</si>
  <si>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</si>
  <si>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</si>
  <si>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</si>
  <si>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</si>
  <si>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</si>
  <si>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</si>
  <si>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</si>
  <si>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Table 16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</si>
  <si>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</si>
  <si>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</si>
  <si>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</si>
  <si>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</si>
  <si>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</si>
  <si>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</si>
  <si>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</si>
  <si>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</si>
  <si>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</si>
  <si>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</si>
  <si>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</si>
  <si>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</si>
  <si>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</si>
  <si>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</si>
  <si>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</si>
  <si>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</si>
  <si>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</si>
  <si>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</si>
  <si>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</si>
  <si>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</si>
  <si>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</si>
  <si>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</si>
  <si>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</si>
  <si>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</si>
  <si>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</si>
  <si>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</si>
  <si>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</si>
  <si>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</si>
  <si>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</si>
  <si>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</si>
  <si>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</si>
  <si>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</si>
  <si>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</si>
  <si>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</si>
  <si>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</si>
  <si>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</si>
  <si>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</si>
  <si>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 Tubes,Flapes</t>
  </si>
  <si>
    <t>Vegetables</t>
  </si>
  <si>
    <t>Vehicles &amp; Spare Parts</t>
  </si>
  <si>
    <t>Wire Products</t>
  </si>
  <si>
    <t xml:space="preserve"> Total (A+B)</t>
  </si>
  <si>
    <t xml:space="preserve"> R=Revised</t>
  </si>
  <si>
    <t xml:space="preserve"> P=Provisional</t>
  </si>
  <si>
    <t>Table 17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</si>
  <si>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</si>
  <si>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</si>
  <si>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</si>
  <si>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</si>
  <si>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</si>
  <si>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</si>
  <si>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</si>
  <si>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</si>
  <si>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Computer Parts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</si>
  <si>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</si>
  <si>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</si>
  <si>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</si>
  <si>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</si>
  <si>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</si>
  <si>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</si>
  <si>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</si>
  <si>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</si>
  <si>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</si>
  <si>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</si>
  <si>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</si>
  <si>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</si>
  <si>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</si>
  <si>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</si>
  <si>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</si>
  <si>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</si>
  <si>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</si>
  <si>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</si>
  <si>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</si>
  <si>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</si>
  <si>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</si>
  <si>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</si>
  <si>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</si>
  <si>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Petroleum Products *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</si>
  <si>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</si>
  <si>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</si>
  <si>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</si>
  <si>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</si>
  <si>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</si>
  <si>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</si>
  <si>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</si>
  <si>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</si>
  <si>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</si>
  <si>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</si>
  <si>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</si>
  <si>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</si>
  <si>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</si>
  <si>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</si>
  <si>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</si>
  <si>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</si>
  <si>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</si>
  <si>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</si>
  <si>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</si>
  <si>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</si>
  <si>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</si>
  <si>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</si>
  <si>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</si>
  <si>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</si>
  <si>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Zinc Ingot</t>
  </si>
  <si>
    <t>Table 18</t>
  </si>
  <si>
    <t>Percent Change</t>
  </si>
  <si>
    <t>Mid-Jul.</t>
  </si>
  <si>
    <t xml:space="preserve">2004 </t>
  </si>
  <si>
    <t xml:space="preserve">2005 </t>
  </si>
  <si>
    <t xml:space="preserve">2006 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</si>
  <si>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</si>
  <si>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</si>
  <si>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</si>
  <si>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</si>
  <si>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</si>
  <si>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</si>
  <si>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</si>
  <si>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</si>
  <si>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</si>
  <si>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</si>
  <si>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</si>
  <si>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</si>
  <si>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</si>
  <si>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</si>
  <si>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 xml:space="preserve">7.Exchange Valuation </t>
  </si>
  <si>
    <t>8.Change in NFA (6+7)**</t>
  </si>
  <si>
    <t>Sources: Nepal Rastra Bank and Commercial Banks;  Estimated.</t>
  </si>
  <si>
    <t xml:space="preserve">        * * = After adjusting exchange valuation gain/loss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</si>
  <si>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</si>
  <si>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</si>
  <si>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</si>
  <si>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</si>
  <si>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</si>
  <si>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</si>
  <si>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</si>
  <si>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</si>
  <si>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</si>
  <si>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</si>
  <si>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</si>
  <si>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</si>
  <si>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Table 21</t>
  </si>
  <si>
    <t>Mid-July</t>
  </si>
  <si>
    <t>Jul-Jul</t>
  </si>
  <si>
    <t>Oil ($/barrel)*</t>
  </si>
  <si>
    <t>*Crude Oil Brent</t>
  </si>
  <si>
    <t>Annual Avg</t>
  </si>
  <si>
    <t>Table 22</t>
  </si>
  <si>
    <t>Price of Gold and Oil in the International Market</t>
  </si>
  <si>
    <t>Exchange Rate of US Dollar</t>
  </si>
  <si>
    <t>Particulars</t>
  </si>
  <si>
    <t>Annual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</si>
  <si>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</si>
  <si>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</si>
  <si>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</si>
  <si>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</si>
  <si>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</si>
  <si>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</si>
  <si>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</si>
  <si>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</si>
  <si>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</si>
  <si>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</si>
  <si>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</si>
  <si>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</si>
  <si>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Balance on Goods and Services</t>
  </si>
  <si>
    <t>Income: Net</t>
  </si>
  <si>
    <t>Income: credit</t>
  </si>
  <si>
    <t>Income: debit</t>
  </si>
  <si>
    <t>Balance on Goods,Services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</si>
  <si>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</si>
  <si>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</si>
  <si>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</si>
  <si>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</si>
  <si>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</si>
  <si>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</si>
  <si>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</si>
  <si>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</si>
  <si>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</si>
  <si>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</si>
  <si>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</si>
  <si>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</si>
  <si>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</si>
  <si>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</si>
  <si>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</si>
  <si>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</si>
  <si>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</si>
  <si>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</si>
  <si>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</si>
  <si>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</si>
  <si>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</si>
  <si>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</si>
  <si>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</si>
  <si>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Deposit money banks</t>
  </si>
  <si>
    <t>Other liabilities</t>
  </si>
  <si>
    <t>Total, Group A through C</t>
  </si>
  <si>
    <t>D.</t>
  </si>
  <si>
    <t>Miscellaneous Items, Net</t>
  </si>
  <si>
    <t>Total, Group A through D</t>
  </si>
  <si>
    <t>E. Reserves and Related Items</t>
  </si>
  <si>
    <t>Reserve assets</t>
  </si>
  <si>
    <t>Use of Fund Credit and Loans</t>
  </si>
  <si>
    <t>Changes in reserve net ( - increase )</t>
  </si>
  <si>
    <t>Table 19</t>
  </si>
  <si>
    <t>GROSS FOREIGN HOLDING OF THE BANKING SECTOR</t>
  </si>
  <si>
    <t>IMPORT OF SELECTED COMMODITIES FROM INDIA</t>
  </si>
  <si>
    <t xml:space="preserve"> EXPORT OF MAJOR COMMODITIES TO OTHER COUNTRIES</t>
  </si>
  <si>
    <t xml:space="preserve"> EXPORT OF MAJOR COMMODITIES TO INDIA</t>
  </si>
  <si>
    <t>01/09/2006 (2063/5/16)</t>
  </si>
  <si>
    <t>03/09/2006 (2063/5/18)</t>
  </si>
  <si>
    <t>07/09/2006 (2063/5/22)</t>
  </si>
  <si>
    <t>Aug/Sep</t>
  </si>
  <si>
    <t>Mid-Sept</t>
  </si>
  <si>
    <t>** Refers to past London historical fix.</t>
  </si>
  <si>
    <t>Gold ($/ounce)**</t>
  </si>
  <si>
    <t xml:space="preserve">     2005/06</t>
  </si>
  <si>
    <t xml:space="preserve">     2006/07P</t>
  </si>
  <si>
    <t xml:space="preserve">       d. Claims on Private Sector </t>
  </si>
  <si>
    <t xml:space="preserve">    10.7 CSI </t>
  </si>
  <si>
    <t xml:space="preserve">Mid Sep.-Mid Oct. </t>
  </si>
  <si>
    <t>PETROLEUM PRODUCT</t>
  </si>
  <si>
    <t>NON-PETROLEUM PRODUCT</t>
  </si>
  <si>
    <t>Sep/Oct</t>
  </si>
  <si>
    <t>Mid-Oct</t>
  </si>
  <si>
    <t>July - Oct</t>
  </si>
  <si>
    <r>
      <t>2004/05</t>
    </r>
    <r>
      <rPr>
        <b/>
        <vertAlign val="superscript"/>
        <sz val="10"/>
        <rFont val="Times New Roman"/>
        <family val="1"/>
      </rPr>
      <t>R</t>
    </r>
  </si>
  <si>
    <r>
      <t>2005/06</t>
    </r>
    <r>
      <rPr>
        <b/>
        <vertAlign val="superscript"/>
        <sz val="10"/>
        <rFont val="Times New Roman"/>
        <family val="1"/>
      </rPr>
      <t>P</t>
    </r>
  </si>
  <si>
    <r>
      <t>2006/07</t>
    </r>
    <r>
      <rPr>
        <b/>
        <vertAlign val="superscript"/>
        <sz val="10"/>
        <rFont val="Times New Roman"/>
        <family val="1"/>
      </rPr>
      <t>P</t>
    </r>
  </si>
  <si>
    <t>IMPORT OF SELECTED COMMODITIES FROM OTHER COUNTRIES</t>
  </si>
  <si>
    <r>
      <t>2004/05</t>
    </r>
    <r>
      <rPr>
        <b/>
        <vertAlign val="superscript"/>
        <sz val="8"/>
        <rFont val="Times New Roman"/>
        <family val="1"/>
      </rPr>
      <t>R</t>
    </r>
  </si>
  <si>
    <r>
      <t>2005/06</t>
    </r>
    <r>
      <rPr>
        <b/>
        <vertAlign val="superscript"/>
        <sz val="8"/>
        <rFont val="Times New Roman"/>
        <family val="1"/>
      </rPr>
      <t>P</t>
    </r>
  </si>
  <si>
    <r>
      <t>2006/07</t>
    </r>
    <r>
      <rPr>
        <b/>
        <vertAlign val="superscript"/>
        <sz val="8"/>
        <rFont val="Times New Roman"/>
        <family val="1"/>
      </rPr>
      <t>P</t>
    </r>
  </si>
  <si>
    <r>
      <t xml:space="preserve">Sources: </t>
    </r>
    <r>
      <rPr>
        <sz val="8"/>
        <rFont val="Times New Roman"/>
        <family val="1"/>
      </rPr>
      <t>h</t>
    </r>
    <r>
      <rPr>
        <u val="single"/>
        <sz val="8"/>
        <rFont val="Times New Roman"/>
        <family val="1"/>
      </rPr>
      <t>ttp://www.eia.doe.gov/emeu/international/crude1.xls</t>
    </r>
    <r>
      <rPr>
        <sz val="8"/>
        <rFont val="Times New Roman"/>
        <family val="1"/>
      </rPr>
      <t xml:space="preserve"> and </t>
    </r>
    <r>
      <rPr>
        <u val="single"/>
        <sz val="8"/>
        <rFont val="Times New Roman"/>
        <family val="1"/>
      </rPr>
      <t>http://www.kitco.com/gold.londonfix.html</t>
    </r>
  </si>
  <si>
    <t>PRICE OF OIL AND GOLD IN THE INTERNATIONAL MARKET</t>
  </si>
  <si>
    <r>
      <t xml:space="preserve">EXCHANGE RATE OF US DOLLAR
</t>
    </r>
    <r>
      <rPr>
        <sz val="12"/>
        <rFont val="Times New Roman"/>
        <family val="1"/>
      </rPr>
      <t>(NRs/US$)</t>
    </r>
  </si>
  <si>
    <t>SUMMARY OF BALANCE OF PAYMENTS</t>
  </si>
  <si>
    <t xml:space="preserve">            *= Change in NFA is derived by taking mid-July as base and minus (-) sign indicates an increase.</t>
  </si>
  <si>
    <t>Period end buying rate</t>
  </si>
  <si>
    <t xml:space="preserve"> (Rs. in million)</t>
  </si>
  <si>
    <t xml:space="preserve">Mid Oct.-Mid Nov. </t>
  </si>
  <si>
    <t>Market Capitalization of Listed Companies (Rs. Million).</t>
  </si>
  <si>
    <t>30/10/2006 (2063/7/13)</t>
  </si>
  <si>
    <t>Mid-Nov.</t>
  </si>
  <si>
    <t>Mid-Oct.Mid Nov.</t>
  </si>
  <si>
    <t>Rs               In Million</t>
  </si>
  <si>
    <t>Rs  In              Million</t>
  </si>
  <si>
    <t>Monetary aggregates</t>
  </si>
  <si>
    <t>Nov (e)</t>
  </si>
  <si>
    <t>Money multiplier (M1)</t>
  </si>
  <si>
    <t>Money multiplier (M2)</t>
  </si>
  <si>
    <t xml:space="preserve"> 2/ Adjusting the exchange valuation loss of Rs 2717.6 million.</t>
  </si>
  <si>
    <t xml:space="preserve"> e = estimates.</t>
  </si>
  <si>
    <t>MONETARY AUTHORITIES ACCOUINT</t>
  </si>
  <si>
    <t>Rs in million</t>
  </si>
  <si>
    <t>(of which development banks)</t>
  </si>
  <si>
    <t xml:space="preserve">     5.2 Repo Lending / SLF</t>
  </si>
  <si>
    <t xml:space="preserve">p  = provisional. </t>
  </si>
  <si>
    <t>Balance check</t>
  </si>
  <si>
    <t xml:space="preserve">              Government</t>
  </si>
  <si>
    <t xml:space="preserve">             Non-government</t>
  </si>
  <si>
    <t xml:space="preserve">  e=estimated</t>
  </si>
  <si>
    <t xml:space="preserve"> 2/ Adjusting the exchange valuation gain of Rs 88.0 million</t>
  </si>
  <si>
    <t>(Based on the First Four Months' Data of 2006/07)</t>
  </si>
  <si>
    <t>Table 4</t>
  </si>
  <si>
    <t>Table 5</t>
  </si>
  <si>
    <t>First Four Months</t>
  </si>
  <si>
    <t>Resources excluding</t>
  </si>
  <si>
    <t>Memorandum Item</t>
  </si>
  <si>
    <t>* Data not availabe because of reclassification of the account from the current fiscal year.</t>
  </si>
  <si>
    <t>Mid-Nov</t>
  </si>
  <si>
    <t>July-Aug</t>
  </si>
  <si>
    <t>July-Sept</t>
  </si>
  <si>
    <t>July - Nov</t>
  </si>
  <si>
    <t xml:space="preserve">   ii. Commercial Banks</t>
  </si>
  <si>
    <t>Adjusting Balances in Local Authorities' Accounts</t>
  </si>
  <si>
    <t xml:space="preserve">Short term Loans and Advances from NRB </t>
  </si>
  <si>
    <t xml:space="preserve"> Grand Total </t>
  </si>
  <si>
    <t xml:space="preserve">  Banking sector </t>
  </si>
  <si>
    <t>MID-NOVEMBER 2006 (KARTIK 2063)</t>
  </si>
  <si>
    <t>Oct/Nov</t>
  </si>
  <si>
    <t>1.    OVERALL INDEX</t>
  </si>
  <si>
    <t>1.1. FOOD &amp; BEVERAGES</t>
  </si>
  <si>
    <t xml:space="preserve">       Rice and Rice Products</t>
  </si>
  <si>
    <t>1.2 Wheat and Wheat Flour</t>
  </si>
  <si>
    <t>1.3 Other Grains and Cereal products</t>
  </si>
  <si>
    <t xml:space="preserve">Vegetables and Fruits </t>
  </si>
  <si>
    <t>3.1.1 Vegetables without Leafy Green</t>
  </si>
  <si>
    <t>3.1.2 Leafy Green Vegetables</t>
  </si>
  <si>
    <t>3.2.1 Fruits</t>
  </si>
  <si>
    <t>3.2.2 Nuts</t>
  </si>
  <si>
    <t>1.2. NON-FOOD &amp; SERVICES</t>
  </si>
  <si>
    <t xml:space="preserve">       Cloths</t>
  </si>
  <si>
    <t xml:space="preserve">       Clothings</t>
  </si>
  <si>
    <t>11.3 Sewing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</si>
  <si>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</si>
  <si>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</si>
  <si>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</si>
  <si>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</si>
  <si>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</si>
  <si>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</si>
  <si>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</si>
  <si>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</si>
  <si>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14.2 Communication</t>
  </si>
  <si>
    <t>15.1 Medical Care</t>
  </si>
  <si>
    <t>15.2 Personal Care</t>
  </si>
  <si>
    <t>16.1 Education</t>
  </si>
  <si>
    <t>16.2 Reading and Recreation</t>
  </si>
  <si>
    <t>16.3 Religious Activities</t>
  </si>
  <si>
    <t>( Point to Point Annual Changes)</t>
  </si>
  <si>
    <t>Mid- November 2006 (Kartik 2063)</t>
  </si>
  <si>
    <t>Mid - Months</t>
  </si>
  <si>
    <t>4 months</t>
  </si>
  <si>
    <t xml:space="preserve">  In the First Four Months</t>
  </si>
  <si>
    <t>Mid-Jul To Mid-Nov</t>
  </si>
  <si>
    <t>Mid-November</t>
  </si>
  <si>
    <t>Nov-Nov</t>
  </si>
  <si>
    <t xml:space="preserve">    NRB Total</t>
  </si>
  <si>
    <t>Changes in the first four months of</t>
  </si>
  <si>
    <t xml:space="preserve">Changes in the first four months of </t>
  </si>
  <si>
    <t xml:space="preserve">        Finance Companies</t>
  </si>
  <si>
    <t>Bageshwori Bikash Bank Ltd.</t>
  </si>
  <si>
    <t xml:space="preserve">Peoples Finance Ltd. </t>
  </si>
  <si>
    <t>Chhimek Bikash Bank Ltd.</t>
  </si>
  <si>
    <t xml:space="preserve">Sahayogi Bikash Bank Ltd. </t>
  </si>
  <si>
    <t xml:space="preserve">Alpic Everest Finance Ltd. </t>
  </si>
  <si>
    <t>Nepal Development Bank Ltd.</t>
  </si>
  <si>
    <t>Finance Companies</t>
  </si>
  <si>
    <t>(Rs in million)</t>
  </si>
  <si>
    <t>5. Liquid Funds</t>
  </si>
  <si>
    <t xml:space="preserve">   5.1. Cash in Hand</t>
  </si>
  <si>
    <t xml:space="preserve">   5.2. Balance with Rastra Bank</t>
  </si>
  <si>
    <t xml:space="preserve">   5.3. Foreign Currency in Hand</t>
  </si>
  <si>
    <t xml:space="preserve">   5.5. Cash in Transit</t>
  </si>
  <si>
    <t xml:space="preserve">   5.4. Balance Held Abroad</t>
  </si>
  <si>
    <t>6. Loans and Advances</t>
  </si>
  <si>
    <t xml:space="preserve">   6.1. Claims on Government</t>
  </si>
  <si>
    <t xml:space="preserve">   6.2. Claims on  Non-Financial Govt. Ent.</t>
  </si>
  <si>
    <t xml:space="preserve">   6.3. Claims on Financial Ent.</t>
  </si>
  <si>
    <t xml:space="preserve">   6.4. Claims on Private Sector</t>
  </si>
  <si>
    <t xml:space="preserve">   6.5. Foreign Bills Purchased &amp; Discounted</t>
  </si>
  <si>
    <t>7. NRB Bonds</t>
  </si>
  <si>
    <t>8. Other Assets</t>
  </si>
  <si>
    <t xml:space="preserve">       Number ('000)</t>
  </si>
  <si>
    <t xml:space="preserve">       Amount (Rs.Million)</t>
  </si>
  <si>
    <t>SUMMARY OF SHARE MARKET TRANSACTIONS</t>
  </si>
  <si>
    <t xml:space="preserve">Average Daily Turnover:                      </t>
  </si>
  <si>
    <t xml:space="preserve"> SHARE MARKET ACTIVITIES</t>
  </si>
  <si>
    <t xml:space="preserve"> NATIONAL URBAN CONSUMER PRICE INDEX</t>
  </si>
  <si>
    <t>CORE CPI INFLATION**</t>
  </si>
  <si>
    <t>NATIONAL WHOLESALE PRICE INDEX</t>
  </si>
  <si>
    <t>NATIONAL SALARY AND WAGE RATE INDEX</t>
  </si>
  <si>
    <t>Worker</t>
  </si>
  <si>
    <r>
      <t xml:space="preserve">     Overdrafts</t>
    </r>
    <r>
      <rPr>
        <i/>
        <vertAlign val="superscript"/>
        <sz val="9"/>
        <rFont val="Times New Roman"/>
        <family val="1"/>
      </rPr>
      <t>++</t>
    </r>
  </si>
  <si>
    <t xml:space="preserve">  GOVERNMENT BUDGET OPERATION+</t>
  </si>
  <si>
    <t>OUTSTANDING DOMESTIC DEBT OF THE GOVERNMENT OF NEPAL</t>
  </si>
  <si>
    <t xml:space="preserve"> 1/ Adjusting the exchange valuation gain of  Rs. 3254.7 million.</t>
  </si>
  <si>
    <t xml:space="preserve"> 1/ Adjusting the exchange valuation gain of Rs. 3412.6 million.</t>
  </si>
  <si>
    <t xml:space="preserve"> 2/ Adjusting the exchange valuation loss of Rs. 2805.6 million.</t>
  </si>
  <si>
    <t xml:space="preserve"> 1/ Adjusting the exchange valuation loss of  Rs. 157.9 million.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</si>
</sst>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000"/>
    <numFmt numFmtId="171" formatCode="0.00000"/>
    <numFmt numFmtId="172" formatCode="0.0000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8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6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22" applyFont="1">
      <alignment/>
      <protection/>
    </xf>
    <xf numFmtId="165" fontId="2" fillId="0" borderId="1" xfId="22" applyNumberFormat="1" applyFont="1" applyBorder="1" applyAlignment="1" applyProtection="1">
      <alignment horizontal="centerContinuous"/>
      <protection/>
    </xf>
    <xf numFmtId="165" fontId="2" fillId="0" borderId="2" xfId="22" applyFont="1" applyBorder="1" applyAlignment="1">
      <alignment horizontal="centerContinuous"/>
      <protection/>
    </xf>
    <xf numFmtId="165" fontId="2" fillId="0" borderId="3" xfId="22" applyNumberFormat="1" applyFont="1" applyBorder="1" applyAlignment="1" applyProtection="1">
      <alignment horizontal="center"/>
      <protection/>
    </xf>
    <xf numFmtId="165" fontId="2" fillId="0" borderId="0" xfId="22" applyNumberFormat="1" applyFont="1" applyAlignment="1" applyProtection="1">
      <alignment horizontal="left"/>
      <protection/>
    </xf>
    <xf numFmtId="164" fontId="2" fillId="0" borderId="0" xfId="22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22" applyNumberFormat="1" applyFont="1" applyBorder="1" applyAlignment="1" applyProtection="1">
      <alignment horizontal="center"/>
      <protection/>
    </xf>
    <xf numFmtId="165" fontId="2" fillId="0" borderId="0" xfId="22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2" fillId="0" borderId="6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8" xfId="0" applyFont="1" applyBorder="1" applyAlignment="1" quotePrefix="1">
      <alignment horizontal="left"/>
    </xf>
    <xf numFmtId="0" fontId="2" fillId="0" borderId="8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168" fontId="2" fillId="0" borderId="0" xfId="0" applyNumberFormat="1" applyFont="1" applyAlignment="1">
      <alignment/>
    </xf>
    <xf numFmtId="0" fontId="2" fillId="0" borderId="7" xfId="0" applyFont="1" applyFill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64" fontId="12" fillId="0" borderId="8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2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164" fontId="22" fillId="0" borderId="8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22" fillId="0" borderId="11" xfId="0" applyNumberFormat="1" applyFont="1" applyBorder="1" applyAlignment="1">
      <alignment/>
    </xf>
    <xf numFmtId="164" fontId="22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164" fontId="22" fillId="0" borderId="6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2" fontId="10" fillId="0" borderId="6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0" fontId="1" fillId="2" borderId="12" xfId="0" applyFont="1" applyFill="1" applyBorder="1" applyAlignment="1">
      <alignment horizontal="center" vertical="center"/>
    </xf>
    <xf numFmtId="165" fontId="1" fillId="0" borderId="13" xfId="22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0" fillId="0" borderId="0" xfId="0" applyFont="1" applyAlignment="1">
      <alignment horizontal="right"/>
    </xf>
    <xf numFmtId="164" fontId="19" fillId="0" borderId="10" xfId="25" applyNumberFormat="1" applyFont="1" applyBorder="1">
      <alignment/>
      <protection/>
    </xf>
    <xf numFmtId="164" fontId="10" fillId="0" borderId="10" xfId="25" applyNumberFormat="1" applyFont="1" applyBorder="1">
      <alignment/>
      <protection/>
    </xf>
    <xf numFmtId="164" fontId="10" fillId="0" borderId="11" xfId="25" applyNumberFormat="1" applyFont="1" applyBorder="1">
      <alignment/>
      <protection/>
    </xf>
    <xf numFmtId="164" fontId="10" fillId="0" borderId="12" xfId="25" applyNumberFormat="1" applyFont="1" applyBorder="1">
      <alignment/>
      <protection/>
    </xf>
    <xf numFmtId="164" fontId="10" fillId="0" borderId="14" xfId="25" applyNumberFormat="1" applyFont="1" applyBorder="1">
      <alignment/>
      <protection/>
    </xf>
    <xf numFmtId="164" fontId="10" fillId="0" borderId="15" xfId="25" applyNumberFormat="1" applyFont="1" applyBorder="1">
      <alignment/>
      <protection/>
    </xf>
    <xf numFmtId="0" fontId="10" fillId="0" borderId="1" xfId="25" applyFont="1" applyBorder="1">
      <alignment/>
      <protection/>
    </xf>
    <xf numFmtId="0" fontId="10" fillId="0" borderId="13" xfId="25" applyFont="1" applyBorder="1">
      <alignment/>
      <protection/>
    </xf>
    <xf numFmtId="164" fontId="10" fillId="0" borderId="16" xfId="25" applyNumberFormat="1" applyFont="1" applyBorder="1">
      <alignment/>
      <protection/>
    </xf>
    <xf numFmtId="164" fontId="10" fillId="0" borderId="9" xfId="25" applyNumberFormat="1" applyFont="1" applyBorder="1">
      <alignment/>
      <protection/>
    </xf>
    <xf numFmtId="164" fontId="10" fillId="0" borderId="0" xfId="25" applyNumberFormat="1" applyFont="1" applyBorder="1">
      <alignment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right"/>
      <protection/>
    </xf>
    <xf numFmtId="164" fontId="19" fillId="0" borderId="8" xfId="25" applyNumberFormat="1" applyFont="1" applyFill="1" applyBorder="1" applyAlignment="1">
      <alignment horizontal="right"/>
      <protection/>
    </xf>
    <xf numFmtId="164" fontId="10" fillId="0" borderId="8" xfId="25" applyNumberFormat="1" applyFont="1" applyFill="1" applyBorder="1" applyAlignment="1" applyProtection="1">
      <alignment horizontal="right"/>
      <protection/>
    </xf>
    <xf numFmtId="164" fontId="10" fillId="0" borderId="3" xfId="25" applyNumberFormat="1" applyFont="1" applyFill="1" applyBorder="1" applyAlignment="1" applyProtection="1">
      <alignment horizontal="right"/>
      <protection/>
    </xf>
    <xf numFmtId="164" fontId="10" fillId="0" borderId="8" xfId="25" applyNumberFormat="1" applyFont="1" applyFill="1" applyBorder="1" applyAlignment="1">
      <alignment horizontal="right"/>
      <protection/>
    </xf>
    <xf numFmtId="164" fontId="19" fillId="0" borderId="8" xfId="25" applyNumberFormat="1" applyFont="1" applyFill="1" applyBorder="1">
      <alignment/>
      <protection/>
    </xf>
    <xf numFmtId="164" fontId="10" fillId="0" borderId="3" xfId="25" applyNumberFormat="1" applyFont="1" applyFill="1" applyBorder="1" applyAlignment="1">
      <alignment horizontal="right"/>
      <protection/>
    </xf>
    <xf numFmtId="0" fontId="22" fillId="0" borderId="10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10" xfId="0" applyFont="1" applyBorder="1" applyAlignment="1">
      <alignment/>
    </xf>
    <xf numFmtId="0" fontId="2" fillId="2" borderId="2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right"/>
      <protection/>
    </xf>
    <xf numFmtId="164" fontId="19" fillId="0" borderId="8" xfId="25" applyNumberFormat="1" applyFont="1" applyBorder="1">
      <alignment/>
      <protection/>
    </xf>
    <xf numFmtId="164" fontId="10" fillId="0" borderId="8" xfId="25" applyNumberFormat="1" applyFont="1" applyBorder="1">
      <alignment/>
      <protection/>
    </xf>
    <xf numFmtId="164" fontId="10" fillId="0" borderId="3" xfId="25" applyNumberFormat="1" applyFont="1" applyBorder="1">
      <alignment/>
      <protection/>
    </xf>
    <xf numFmtId="164" fontId="10" fillId="0" borderId="17" xfId="25" applyNumberFormat="1" applyFont="1" applyBorder="1">
      <alignment/>
      <protection/>
    </xf>
    <xf numFmtId="164" fontId="10" fillId="0" borderId="13" xfId="25" applyNumberFormat="1" applyFont="1" applyBorder="1">
      <alignment/>
      <protection/>
    </xf>
    <xf numFmtId="0" fontId="10" fillId="0" borderId="2" xfId="25" applyFont="1" applyBorder="1">
      <alignment/>
      <protection/>
    </xf>
    <xf numFmtId="164" fontId="10" fillId="0" borderId="7" xfId="25" applyNumberFormat="1" applyFont="1" applyBorder="1">
      <alignment/>
      <protection/>
    </xf>
    <xf numFmtId="164" fontId="10" fillId="0" borderId="2" xfId="25" applyNumberFormat="1" applyFont="1" applyFill="1" applyBorder="1">
      <alignment/>
      <protection/>
    </xf>
    <xf numFmtId="164" fontId="10" fillId="0" borderId="7" xfId="25" applyNumberFormat="1" applyFont="1" applyFill="1" applyBorder="1">
      <alignment/>
      <protection/>
    </xf>
    <xf numFmtId="164" fontId="10" fillId="0" borderId="3" xfId="25" applyNumberFormat="1" applyFont="1" applyFill="1" applyBorder="1">
      <alignment/>
      <protection/>
    </xf>
    <xf numFmtId="0" fontId="10" fillId="0" borderId="2" xfId="25" applyFont="1" applyFill="1" applyBorder="1">
      <alignment/>
      <protection/>
    </xf>
    <xf numFmtId="164" fontId="10" fillId="0" borderId="8" xfId="25" applyNumberFormat="1" applyFont="1" applyFill="1" applyBorder="1">
      <alignment/>
      <protection/>
    </xf>
    <xf numFmtId="166" fontId="22" fillId="0" borderId="15" xfId="0" applyNumberFormat="1" applyFont="1" applyBorder="1" applyAlignment="1" applyProtection="1" quotePrefix="1">
      <alignment horizontal="left"/>
      <protection/>
    </xf>
    <xf numFmtId="166" fontId="12" fillId="0" borderId="15" xfId="0" applyNumberFormat="1" applyFont="1" applyBorder="1" applyAlignment="1" applyProtection="1" quotePrefix="1">
      <alignment horizontal="left"/>
      <protection/>
    </xf>
    <xf numFmtId="166" fontId="12" fillId="0" borderId="11" xfId="0" applyNumberFormat="1" applyFont="1" applyBorder="1" applyAlignment="1" applyProtection="1">
      <alignment horizontal="left"/>
      <protection/>
    </xf>
    <xf numFmtId="166" fontId="22" fillId="0" borderId="10" xfId="0" applyNumberFormat="1" applyFont="1" applyBorder="1" applyAlignment="1" applyProtection="1" quotePrefix="1">
      <alignment horizontal="left"/>
      <protection/>
    </xf>
    <xf numFmtId="166" fontId="12" fillId="0" borderId="10" xfId="0" applyNumberFormat="1" applyFont="1" applyBorder="1" applyAlignment="1" applyProtection="1">
      <alignment horizontal="left"/>
      <protection/>
    </xf>
    <xf numFmtId="166" fontId="22" fillId="0" borderId="13" xfId="0" applyNumberFormat="1" applyFont="1" applyBorder="1" applyAlignment="1" applyProtection="1" quotePrefix="1">
      <alignment horizontal="left"/>
      <protection/>
    </xf>
    <xf numFmtId="0" fontId="22" fillId="0" borderId="8" xfId="0" applyFont="1" applyBorder="1" applyAlignment="1" applyProtection="1">
      <alignment horizontal="left"/>
      <protection/>
    </xf>
    <xf numFmtId="164" fontId="22" fillId="0" borderId="10" xfId="0" applyNumberFormat="1" applyFont="1" applyBorder="1" applyAlignment="1">
      <alignment horizontal="right"/>
    </xf>
    <xf numFmtId="164" fontId="22" fillId="0" borderId="10" xfId="0" applyNumberFormat="1" applyFont="1" applyFill="1" applyBorder="1" applyAlignment="1">
      <alignment horizontal="right"/>
    </xf>
    <xf numFmtId="164" fontId="2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164" fontId="12" fillId="0" borderId="6" xfId="0" applyNumberFormat="1" applyFont="1" applyFill="1" applyBorder="1" applyAlignment="1">
      <alignment horizontal="right"/>
    </xf>
    <xf numFmtId="164" fontId="1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164" fontId="22" fillId="0" borderId="6" xfId="0" applyNumberFormat="1" applyFont="1" applyFill="1" applyBorder="1" applyAlignment="1">
      <alignment horizontal="right"/>
    </xf>
    <xf numFmtId="0" fontId="12" fillId="0" borderId="0" xfId="0" applyFont="1" applyAlignment="1" quotePrefix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left"/>
    </xf>
    <xf numFmtId="167" fontId="12" fillId="0" borderId="10" xfId="0" applyNumberFormat="1" applyFont="1" applyBorder="1" applyAlignment="1">
      <alignment horizontal="left"/>
    </xf>
    <xf numFmtId="0" fontId="12" fillId="0" borderId="11" xfId="0" applyFont="1" applyBorder="1" applyAlignment="1">
      <alignment/>
    </xf>
    <xf numFmtId="0" fontId="22" fillId="0" borderId="3" xfId="0" applyFont="1" applyBorder="1" applyAlignment="1" applyProtection="1">
      <alignment horizontal="left"/>
      <protection/>
    </xf>
    <xf numFmtId="164" fontId="22" fillId="0" borderId="11" xfId="0" applyNumberFormat="1" applyFont="1" applyBorder="1" applyAlignment="1">
      <alignment horizontal="right"/>
    </xf>
    <xf numFmtId="164" fontId="22" fillId="0" borderId="11" xfId="0" applyNumberFormat="1" applyFont="1" applyFill="1" applyBorder="1" applyAlignment="1">
      <alignment horizontal="right"/>
    </xf>
    <xf numFmtId="164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3" xfId="0" applyFont="1" applyBorder="1" applyAlignment="1">
      <alignment/>
    </xf>
    <xf numFmtId="0" fontId="22" fillId="2" borderId="15" xfId="0" applyFont="1" applyFill="1" applyBorder="1" applyAlignment="1">
      <alignment/>
    </xf>
    <xf numFmtId="0" fontId="22" fillId="2" borderId="7" xfId="0" applyFont="1" applyFill="1" applyBorder="1" applyAlignment="1">
      <alignment/>
    </xf>
    <xf numFmtId="0" fontId="22" fillId="2" borderId="11" xfId="0" applyFont="1" applyFill="1" applyBorder="1" applyAlignment="1">
      <alignment/>
    </xf>
    <xf numFmtId="0" fontId="22" fillId="2" borderId="3" xfId="0" applyFont="1" applyFill="1" applyBorder="1" applyAlignment="1">
      <alignment/>
    </xf>
    <xf numFmtId="0" fontId="22" fillId="2" borderId="13" xfId="0" applyFont="1" applyFill="1" applyBorder="1" applyAlignment="1" quotePrefix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13" xfId="0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6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64" fontId="22" fillId="0" borderId="12" xfId="0" applyNumberFormat="1" applyFont="1" applyFill="1" applyBorder="1" applyAlignment="1">
      <alignment/>
    </xf>
    <xf numFmtId="0" fontId="12" fillId="0" borderId="8" xfId="0" applyFont="1" applyBorder="1" applyAlignment="1">
      <alignment/>
    </xf>
    <xf numFmtId="0" fontId="12" fillId="0" borderId="10" xfId="0" applyFont="1" applyBorder="1" applyAlignment="1" applyProtection="1" quotePrefix="1">
      <alignment horizontal="left"/>
      <protection/>
    </xf>
    <xf numFmtId="0" fontId="22" fillId="0" borderId="11" xfId="0" applyFont="1" applyBorder="1" applyAlignment="1" applyProtection="1" quotePrefix="1">
      <alignment horizontal="left"/>
      <protection/>
    </xf>
    <xf numFmtId="0" fontId="22" fillId="2" borderId="15" xfId="0" applyFont="1" applyFill="1" applyBorder="1" applyAlignment="1">
      <alignment horizontal="left"/>
    </xf>
    <xf numFmtId="0" fontId="22" fillId="2" borderId="11" xfId="0" applyFont="1" applyFill="1" applyBorder="1" applyAlignment="1">
      <alignment horizontal="left"/>
    </xf>
    <xf numFmtId="0" fontId="22" fillId="2" borderId="2" xfId="0" applyFont="1" applyFill="1" applyBorder="1" applyAlignment="1" quotePrefix="1">
      <alignment horizontal="center"/>
    </xf>
    <xf numFmtId="164" fontId="22" fillId="0" borderId="11" xfId="0" applyNumberFormat="1" applyFont="1" applyFill="1" applyBorder="1" applyAlignment="1">
      <alignment/>
    </xf>
    <xf numFmtId="0" fontId="22" fillId="2" borderId="13" xfId="0" applyFont="1" applyFill="1" applyBorder="1" applyAlignment="1">
      <alignment horizontal="center"/>
    </xf>
    <xf numFmtId="0" fontId="22" fillId="0" borderId="11" xfId="0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22" fillId="0" borderId="8" xfId="0" applyFont="1" applyBorder="1" applyAlignment="1">
      <alignment/>
    </xf>
    <xf numFmtId="0" fontId="22" fillId="0" borderId="6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9" fillId="2" borderId="2" xfId="23" applyFont="1" applyFill="1" applyBorder="1" applyAlignment="1">
      <alignment horizontal="center"/>
      <protection/>
    </xf>
    <xf numFmtId="0" fontId="2" fillId="0" borderId="2" xfId="0" applyFont="1" applyBorder="1" applyAlignment="1">
      <alignment/>
    </xf>
    <xf numFmtId="0" fontId="19" fillId="2" borderId="13" xfId="23" applyFont="1" applyFill="1" applyBorder="1" applyAlignment="1">
      <alignment horizontal="center"/>
      <protection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164" fontId="19" fillId="0" borderId="10" xfId="0" applyNumberFormat="1" applyFont="1" applyBorder="1" applyAlignment="1">
      <alignment horizontal="right"/>
    </xf>
    <xf numFmtId="164" fontId="19" fillId="0" borderId="10" xfId="0" applyNumberFormat="1" applyFont="1" applyBorder="1" applyAlignment="1">
      <alignment horizontal="center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Border="1" applyAlignment="1">
      <alignment horizontal="center"/>
    </xf>
    <xf numFmtId="164" fontId="10" fillId="0" borderId="11" xfId="0" applyNumberFormat="1" applyFont="1" applyFill="1" applyBorder="1" applyAlignment="1">
      <alignment horizontal="right"/>
    </xf>
    <xf numFmtId="164" fontId="10" fillId="0" borderId="11" xfId="0" applyNumberFormat="1" applyFont="1" applyBorder="1" applyAlignment="1">
      <alignment horizontal="center"/>
    </xf>
    <xf numFmtId="164" fontId="10" fillId="0" borderId="15" xfId="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164" fontId="10" fillId="0" borderId="11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0" fillId="0" borderId="15" xfId="0" applyNumberFormat="1" applyFont="1" applyBorder="1" applyAlignment="1">
      <alignment horizontal="center"/>
    </xf>
    <xf numFmtId="164" fontId="10" fillId="0" borderId="11" xfId="0" applyNumberFormat="1" applyFont="1" applyFill="1" applyBorder="1" applyAlignment="1" quotePrefix="1">
      <alignment horizontal="right"/>
    </xf>
    <xf numFmtId="0" fontId="2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164" fontId="10" fillId="0" borderId="7" xfId="0" applyNumberFormat="1" applyFont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4" fontId="10" fillId="0" borderId="3" xfId="0" applyNumberFormat="1" applyFont="1" applyBorder="1" applyAlignment="1">
      <alignment horizontal="center"/>
    </xf>
    <xf numFmtId="0" fontId="2" fillId="0" borderId="14" xfId="0" applyFont="1" applyBorder="1" applyAlignment="1" quotePrefix="1">
      <alignment horizontal="left"/>
    </xf>
    <xf numFmtId="0" fontId="2" fillId="0" borderId="6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164" fontId="19" fillId="0" borderId="11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1" fillId="2" borderId="14" xfId="0" applyFont="1" applyFill="1" applyBorder="1" applyAlignment="1" quotePrefix="1">
      <alignment horizontal="centerContinuous"/>
    </xf>
    <xf numFmtId="0" fontId="1" fillId="2" borderId="7" xfId="0" applyFont="1" applyFill="1" applyBorder="1" applyAlignment="1" quotePrefix="1">
      <alignment horizontal="centerContinuous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" fillId="2" borderId="10" xfId="0" applyFont="1" applyFill="1" applyBorder="1" applyAlignment="1" quotePrefix="1">
      <alignment horizontal="center"/>
    </xf>
    <xf numFmtId="0" fontId="1" fillId="2" borderId="12" xfId="0" applyFont="1" applyFill="1" applyBorder="1" applyAlignment="1" quotePrefix="1">
      <alignment horizontal="centerContinuous"/>
    </xf>
    <xf numFmtId="0" fontId="1" fillId="2" borderId="3" xfId="0" applyFont="1" applyFill="1" applyBorder="1" applyAlignment="1" quotePrefix="1">
      <alignment horizontal="centerContinuous"/>
    </xf>
    <xf numFmtId="0" fontId="2" fillId="2" borderId="1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11" xfId="0" applyFont="1" applyFill="1" applyBorder="1" applyAlignment="1" quotePrefix="1">
      <alignment horizontal="center"/>
    </xf>
    <xf numFmtId="0" fontId="1" fillId="2" borderId="13" xfId="0" applyFont="1" applyFill="1" applyBorder="1" applyAlignment="1" quotePrefix="1">
      <alignment horizontal="center"/>
    </xf>
    <xf numFmtId="2" fontId="19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 applyProtection="1">
      <alignment/>
      <protection/>
    </xf>
    <xf numFmtId="0" fontId="12" fillId="0" borderId="0" xfId="26" applyFont="1">
      <alignment/>
      <protection/>
    </xf>
    <xf numFmtId="0" fontId="25" fillId="0" borderId="0" xfId="0" applyFont="1" applyAlignment="1">
      <alignment/>
    </xf>
    <xf numFmtId="2" fontId="10" fillId="0" borderId="8" xfId="0" applyNumberFormat="1" applyFont="1" applyBorder="1" applyAlignment="1">
      <alignment/>
    </xf>
    <xf numFmtId="2" fontId="19" fillId="0" borderId="8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 applyProtection="1">
      <alignment horizontal="center"/>
      <protection/>
    </xf>
    <xf numFmtId="166" fontId="1" fillId="0" borderId="10" xfId="0" applyNumberFormat="1" applyFont="1" applyBorder="1" applyAlignment="1">
      <alignment horizontal="left"/>
    </xf>
    <xf numFmtId="166" fontId="2" fillId="0" borderId="10" xfId="0" applyNumberFormat="1" applyFont="1" applyBorder="1" applyAlignment="1">
      <alignment horizontal="left" indent="2"/>
    </xf>
    <xf numFmtId="0" fontId="2" fillId="0" borderId="10" xfId="0" applyFont="1" applyBorder="1" applyAlignment="1">
      <alignment horizontal="left" indent="2"/>
    </xf>
    <xf numFmtId="166" fontId="2" fillId="0" borderId="10" xfId="0" applyNumberFormat="1" applyFont="1" applyBorder="1" applyAlignment="1" applyProtection="1">
      <alignment horizontal="left" indent="2"/>
      <protection/>
    </xf>
    <xf numFmtId="2" fontId="19" fillId="0" borderId="6" xfId="0" applyNumberFormat="1" applyFont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66" fontId="2" fillId="0" borderId="11" xfId="0" applyNumberFormat="1" applyFont="1" applyBorder="1" applyAlignment="1" applyProtection="1">
      <alignment horizontal="left" indent="2"/>
      <protection/>
    </xf>
    <xf numFmtId="2" fontId="10" fillId="0" borderId="9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12" fillId="0" borderId="9" xfId="0" applyNumberFormat="1" applyFont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" fontId="22" fillId="2" borderId="9" xfId="0" applyNumberFormat="1" applyFont="1" applyFill="1" applyBorder="1" applyAlignment="1" applyProtection="1">
      <alignment horizontal="center"/>
      <protection/>
    </xf>
    <xf numFmtId="1" fontId="22" fillId="2" borderId="2" xfId="0" applyNumberFormat="1" applyFont="1" applyFill="1" applyBorder="1" applyAlignment="1" applyProtection="1">
      <alignment horizontal="center"/>
      <protection/>
    </xf>
    <xf numFmtId="1" fontId="22" fillId="2" borderId="3" xfId="0" applyNumberFormat="1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>
      <alignment/>
    </xf>
    <xf numFmtId="0" fontId="2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" fontId="22" fillId="2" borderId="12" xfId="0" applyNumberFormat="1" applyFont="1" applyFill="1" applyBorder="1" applyAlignment="1" applyProtection="1">
      <alignment horizontal="center"/>
      <protection/>
    </xf>
    <xf numFmtId="2" fontId="12" fillId="0" borderId="6" xfId="0" applyNumberFormat="1" applyFont="1" applyFill="1" applyBorder="1" applyAlignment="1" applyProtection="1">
      <alignment/>
      <protection/>
    </xf>
    <xf numFmtId="2" fontId="12" fillId="0" borderId="8" xfId="0" applyNumberFormat="1" applyFont="1" applyFill="1" applyBorder="1" applyAlignment="1" applyProtection="1">
      <alignment/>
      <protection/>
    </xf>
    <xf numFmtId="2" fontId="12" fillId="0" borderId="12" xfId="0" applyNumberFormat="1" applyFont="1" applyBorder="1" applyAlignment="1">
      <alignment/>
    </xf>
    <xf numFmtId="2" fontId="12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2" fillId="0" borderId="17" xfId="0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30" fillId="0" borderId="0" xfId="0" applyFont="1" applyAlignment="1">
      <alignment horizontal="centerContinuous"/>
    </xf>
    <xf numFmtId="165" fontId="1" fillId="0" borderId="9" xfId="22" applyFont="1" applyBorder="1" applyAlignment="1" quotePrefix="1">
      <alignment horizontal="center"/>
      <protection/>
    </xf>
    <xf numFmtId="165" fontId="2" fillId="0" borderId="10" xfId="22" applyNumberFormat="1" applyFont="1" applyBorder="1" applyAlignment="1" applyProtection="1">
      <alignment horizontal="center" vertical="center"/>
      <protection/>
    </xf>
    <xf numFmtId="166" fontId="2" fillId="0" borderId="8" xfId="22" applyNumberFormat="1" applyFont="1" applyBorder="1" applyAlignment="1" applyProtection="1">
      <alignment horizontal="center" vertical="center"/>
      <protection/>
    </xf>
    <xf numFmtId="166" fontId="2" fillId="0" borderId="3" xfId="22" applyNumberFormat="1" applyFont="1" applyBorder="1" applyAlignment="1" applyProtection="1">
      <alignment horizontal="center" vertical="center"/>
      <protection/>
    </xf>
    <xf numFmtId="164" fontId="1" fillId="0" borderId="13" xfId="22" applyNumberFormat="1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164" fontId="1" fillId="0" borderId="1" xfId="22" applyNumberFormat="1" applyFont="1" applyBorder="1" applyAlignment="1">
      <alignment horizontal="center" vertical="center"/>
      <protection/>
    </xf>
    <xf numFmtId="164" fontId="11" fillId="0" borderId="19" xfId="21" applyNumberFormat="1" applyFont="1" applyBorder="1">
      <alignment/>
      <protection/>
    </xf>
    <xf numFmtId="164" fontId="11" fillId="0" borderId="20" xfId="21" applyNumberFormat="1" applyFont="1" applyBorder="1">
      <alignment/>
      <protection/>
    </xf>
    <xf numFmtId="164" fontId="1" fillId="0" borderId="21" xfId="21" applyNumberFormat="1" applyFont="1" applyBorder="1" applyAlignment="1">
      <alignment horizontal="center"/>
      <protection/>
    </xf>
    <xf numFmtId="164" fontId="1" fillId="0" borderId="22" xfId="21" applyNumberFormat="1" applyFont="1" applyBorder="1" applyAlignment="1">
      <alignment horizontal="center"/>
      <protection/>
    </xf>
    <xf numFmtId="164" fontId="1" fillId="0" borderId="23" xfId="21" applyNumberFormat="1" applyFont="1" applyBorder="1" applyAlignment="1">
      <alignment horizontal="center"/>
      <protection/>
    </xf>
    <xf numFmtId="164" fontId="1" fillId="0" borderId="24" xfId="21" applyNumberFormat="1" applyFont="1" applyBorder="1" applyAlignment="1">
      <alignment horizontal="center"/>
      <protection/>
    </xf>
    <xf numFmtId="164" fontId="2" fillId="0" borderId="21" xfId="21" applyNumberFormat="1" applyFont="1" applyBorder="1" applyAlignment="1">
      <alignment horizontal="center"/>
      <protection/>
    </xf>
    <xf numFmtId="164" fontId="2" fillId="0" borderId="22" xfId="21" applyNumberFormat="1" applyFont="1" applyBorder="1" applyAlignment="1">
      <alignment horizontal="center"/>
      <protection/>
    </xf>
    <xf numFmtId="164" fontId="2" fillId="0" borderId="23" xfId="21" applyNumberFormat="1" applyFont="1" applyBorder="1" applyAlignment="1">
      <alignment horizontal="center"/>
      <protection/>
    </xf>
    <xf numFmtId="164" fontId="2" fillId="0" borderId="24" xfId="21" applyNumberFormat="1" applyFont="1" applyBorder="1" applyAlignment="1">
      <alignment horizontal="center"/>
      <protection/>
    </xf>
    <xf numFmtId="164" fontId="12" fillId="0" borderId="0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2" fillId="2" borderId="16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1" fontId="1" fillId="2" borderId="0" xfId="0" applyNumberFormat="1" applyFont="1" applyFill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164" fontId="1" fillId="2" borderId="9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0" borderId="8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24" fillId="0" borderId="0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2" fillId="2" borderId="14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0" fontId="1" fillId="2" borderId="15" xfId="0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164" fontId="1" fillId="2" borderId="16" xfId="0" applyNumberFormat="1" applyFont="1" applyFill="1" applyBorder="1" applyAlignment="1">
      <alignment/>
    </xf>
    <xf numFmtId="164" fontId="13" fillId="0" borderId="0" xfId="0" applyNumberFormat="1" applyFont="1" applyAlignment="1">
      <alignment horizontal="right"/>
    </xf>
    <xf numFmtId="0" fontId="22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/>
    </xf>
    <xf numFmtId="1" fontId="1" fillId="2" borderId="8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22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2" fillId="0" borderId="6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2" fillId="0" borderId="13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/>
    </xf>
    <xf numFmtId="1" fontId="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22" fillId="0" borderId="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2" fillId="2" borderId="13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2" fontId="19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10" fillId="0" borderId="0" xfId="0" applyNumberFormat="1" applyFont="1" applyBorder="1" applyAlignment="1">
      <alignment horizontal="left" vertical="center" indent="1"/>
    </xf>
    <xf numFmtId="2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right" vertical="center"/>
    </xf>
    <xf numFmtId="2" fontId="10" fillId="0" borderId="13" xfId="0" applyNumberFormat="1" applyFont="1" applyFill="1" applyBorder="1" applyAlignment="1">
      <alignment horizontal="right" vertical="center"/>
    </xf>
    <xf numFmtId="2" fontId="10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 indent="1"/>
    </xf>
    <xf numFmtId="2" fontId="2" fillId="0" borderId="13" xfId="0" applyNumberFormat="1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wrapText="1"/>
    </xf>
    <xf numFmtId="16" fontId="19" fillId="2" borderId="13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right" vertical="center"/>
    </xf>
    <xf numFmtId="2" fontId="10" fillId="0" borderId="15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 indent="1"/>
    </xf>
    <xf numFmtId="2" fontId="10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indent="1"/>
    </xf>
    <xf numFmtId="2" fontId="2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2" fontId="10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2" fontId="1" fillId="0" borderId="13" xfId="0" applyNumberFormat="1" applyFont="1" applyBorder="1" applyAlignment="1" quotePrefix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quotePrefix="1">
      <alignment horizontal="center" vertical="center"/>
    </xf>
    <xf numFmtId="164" fontId="2" fillId="0" borderId="9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quotePrefix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quotePrefix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/>
    </xf>
    <xf numFmtId="164" fontId="2" fillId="0" borderId="5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Continuous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7" xfId="0" applyFont="1" applyFill="1" applyBorder="1" applyAlignment="1" applyProtection="1" quotePrefix="1">
      <alignment horizontal="center" vertical="center"/>
      <protection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2" xfId="0" applyFont="1" applyFill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1" fillId="0" borderId="17" xfId="0" applyFont="1" applyBorder="1" applyAlignment="1">
      <alignment horizontal="left" indent="1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 applyProtection="1">
      <alignment horizontal="center" vertical="center"/>
      <protection/>
    </xf>
    <xf numFmtId="0" fontId="2" fillId="0" borderId="6" xfId="0" applyFont="1" applyBorder="1" applyAlignment="1">
      <alignment horizontal="left" indent="1"/>
    </xf>
    <xf numFmtId="164" fontId="2" fillId="0" borderId="8" xfId="0" applyNumberFormat="1" applyFont="1" applyBorder="1" applyAlignment="1">
      <alignment vertical="center"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2" fillId="0" borderId="8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left" indent="1"/>
    </xf>
    <xf numFmtId="164" fontId="2" fillId="0" borderId="9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 applyProtection="1">
      <alignment horizontal="center" vertical="center"/>
      <protection/>
    </xf>
    <xf numFmtId="2" fontId="2" fillId="0" borderId="6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quotePrefix="1">
      <alignment horizontal="left"/>
    </xf>
    <xf numFmtId="164" fontId="2" fillId="0" borderId="1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33" fillId="0" borderId="2" xfId="0" applyFont="1" applyBorder="1" applyAlignment="1">
      <alignment/>
    </xf>
    <xf numFmtId="0" fontId="1" fillId="0" borderId="6" xfId="0" applyFont="1" applyBorder="1" applyAlignment="1">
      <alignment horizontal="centerContinuous"/>
    </xf>
    <xf numFmtId="164" fontId="2" fillId="0" borderId="12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/>
      <protection/>
    </xf>
    <xf numFmtId="164" fontId="1" fillId="0" borderId="13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17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indent="2"/>
    </xf>
    <xf numFmtId="0" fontId="2" fillId="0" borderId="12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 quotePrefix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0" xfId="0" applyFont="1" applyFill="1" applyBorder="1" applyAlignment="1" quotePrefix="1">
      <alignment horizontal="center" vertical="center"/>
    </xf>
    <xf numFmtId="164" fontId="2" fillId="0" borderId="8" xfId="22" applyNumberFormat="1" applyFont="1" applyBorder="1" applyAlignment="1">
      <alignment horizontal="center" vertical="center"/>
      <protection/>
    </xf>
    <xf numFmtId="164" fontId="2" fillId="0" borderId="10" xfId="22" applyNumberFormat="1" applyFont="1" applyBorder="1" applyAlignment="1">
      <alignment horizontal="center" vertical="center"/>
      <protection/>
    </xf>
    <xf numFmtId="164" fontId="2" fillId="0" borderId="11" xfId="22" applyNumberFormat="1" applyFont="1" applyBorder="1" applyAlignment="1">
      <alignment horizontal="center" vertical="center"/>
      <protection/>
    </xf>
    <xf numFmtId="165" fontId="13" fillId="0" borderId="0" xfId="22" applyFont="1">
      <alignment/>
      <protection/>
    </xf>
    <xf numFmtId="165" fontId="1" fillId="2" borderId="3" xfId="22" applyNumberFormat="1" applyFont="1" applyFill="1" applyBorder="1" applyAlignment="1" applyProtection="1">
      <alignment horizontal="center" vertical="center"/>
      <protection/>
    </xf>
    <xf numFmtId="164" fontId="13" fillId="0" borderId="9" xfId="0" applyNumberFormat="1" applyFont="1" applyBorder="1" applyAlignment="1">
      <alignment vertical="center"/>
    </xf>
    <xf numFmtId="164" fontId="31" fillId="2" borderId="0" xfId="0" applyNumberFormat="1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vertical="center"/>
    </xf>
    <xf numFmtId="164" fontId="9" fillId="2" borderId="8" xfId="0" applyNumberFormat="1" applyFont="1" applyFill="1" applyBorder="1" applyAlignment="1">
      <alignment vertical="center"/>
    </xf>
    <xf numFmtId="0" fontId="31" fillId="2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2" fontId="31" fillId="2" borderId="10" xfId="0" applyNumberFormat="1" applyFont="1" applyFill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13" fillId="0" borderId="11" xfId="0" applyNumberFormat="1" applyFont="1" applyBorder="1" applyAlignment="1">
      <alignment vertical="center"/>
    </xf>
    <xf numFmtId="0" fontId="1" fillId="2" borderId="13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164" fontId="31" fillId="2" borderId="10" xfId="0" applyNumberFormat="1" applyFont="1" applyFill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164" fontId="31" fillId="2" borderId="6" xfId="0" applyNumberFormat="1" applyFont="1" applyFill="1" applyBorder="1" applyAlignment="1">
      <alignment vertical="center"/>
    </xf>
    <xf numFmtId="164" fontId="31" fillId="2" borderId="8" xfId="0" applyNumberFormat="1" applyFont="1" applyFill="1" applyBorder="1" applyAlignment="1">
      <alignment vertical="center"/>
    </xf>
    <xf numFmtId="164" fontId="8" fillId="0" borderId="17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164" fontId="13" fillId="0" borderId="8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164" fontId="13" fillId="0" borderId="3" xfId="0" applyNumberFormat="1" applyFont="1" applyBorder="1" applyAlignment="1">
      <alignment vertical="center"/>
    </xf>
    <xf numFmtId="165" fontId="2" fillId="0" borderId="0" xfId="24" applyFont="1">
      <alignment/>
      <protection/>
    </xf>
    <xf numFmtId="164" fontId="2" fillId="0" borderId="0" xfId="22" applyNumberFormat="1" applyFont="1" applyAlignment="1">
      <alignment horizontal="center" vertical="center"/>
      <protection/>
    </xf>
    <xf numFmtId="164" fontId="2" fillId="0" borderId="15" xfId="22" applyNumberFormat="1" applyFont="1" applyBorder="1" applyAlignment="1">
      <alignment horizontal="center" vertical="center"/>
      <protection/>
    </xf>
    <xf numFmtId="165" fontId="2" fillId="0" borderId="0" xfId="22" applyFont="1" applyBorder="1">
      <alignment/>
      <protection/>
    </xf>
    <xf numFmtId="165" fontId="8" fillId="0" borderId="0" xfId="22" applyFont="1">
      <alignment/>
      <protection/>
    </xf>
    <xf numFmtId="0" fontId="2" fillId="0" borderId="0" xfId="21" applyFont="1">
      <alignment/>
      <protection/>
    </xf>
    <xf numFmtId="0" fontId="34" fillId="0" borderId="0" xfId="21" applyFont="1">
      <alignment/>
      <protection/>
    </xf>
    <xf numFmtId="0" fontId="1" fillId="0" borderId="26" xfId="21" applyFont="1" applyBorder="1" applyAlignment="1">
      <alignment horizontal="center"/>
      <protection/>
    </xf>
    <xf numFmtId="0" fontId="1" fillId="0" borderId="20" xfId="21" applyFont="1" applyBorder="1" applyAlignment="1">
      <alignment horizontal="center"/>
      <protection/>
    </xf>
    <xf numFmtId="0" fontId="1" fillId="0" borderId="27" xfId="21" applyFont="1" applyBorder="1" applyAlignment="1">
      <alignment horizontal="center"/>
      <protection/>
    </xf>
    <xf numFmtId="2" fontId="2" fillId="0" borderId="0" xfId="21" applyNumberFormat="1" applyFont="1">
      <alignment/>
      <protection/>
    </xf>
    <xf numFmtId="0" fontId="2" fillId="0" borderId="21" xfId="21" applyFont="1" applyFill="1" applyBorder="1">
      <alignment/>
      <protection/>
    </xf>
    <xf numFmtId="0" fontId="13" fillId="0" borderId="0" xfId="21" applyFont="1">
      <alignment/>
      <protection/>
    </xf>
    <xf numFmtId="0" fontId="2" fillId="0" borderId="7" xfId="21" applyFont="1" applyBorder="1">
      <alignment/>
      <protection/>
    </xf>
    <xf numFmtId="164" fontId="1" fillId="0" borderId="28" xfId="21" applyNumberFormat="1" applyFont="1" applyBorder="1" applyAlignment="1">
      <alignment horizontal="center"/>
      <protection/>
    </xf>
    <xf numFmtId="164" fontId="2" fillId="0" borderId="28" xfId="21" applyNumberFormat="1" applyFont="1" applyBorder="1" applyAlignment="1">
      <alignment horizontal="center"/>
      <protection/>
    </xf>
    <xf numFmtId="164" fontId="2" fillId="0" borderId="29" xfId="21" applyNumberFormat="1" applyFont="1" applyBorder="1" applyAlignment="1">
      <alignment horizontal="center"/>
      <protection/>
    </xf>
    <xf numFmtId="164" fontId="2" fillId="0" borderId="30" xfId="21" applyNumberFormat="1" applyFont="1" applyBorder="1" applyAlignment="1">
      <alignment horizontal="center"/>
      <protection/>
    </xf>
    <xf numFmtId="164" fontId="2" fillId="0" borderId="31" xfId="21" applyNumberFormat="1" applyFont="1" applyBorder="1" applyAlignment="1">
      <alignment horizontal="center"/>
      <protection/>
    </xf>
    <xf numFmtId="164" fontId="2" fillId="0" borderId="32" xfId="21" applyNumberFormat="1" applyFont="1" applyBorder="1" applyAlignment="1">
      <alignment horizontal="center"/>
      <protection/>
    </xf>
    <xf numFmtId="164" fontId="2" fillId="0" borderId="33" xfId="21" applyNumberFormat="1" applyFont="1" applyBorder="1" applyAlignment="1">
      <alignment horizontal="center"/>
      <protection/>
    </xf>
    <xf numFmtId="0" fontId="19" fillId="2" borderId="15" xfId="21" applyFont="1" applyFill="1" applyBorder="1" applyAlignment="1">
      <alignment horizontal="center"/>
      <protection/>
    </xf>
    <xf numFmtId="0" fontId="1" fillId="2" borderId="13" xfId="21" applyFont="1" applyFill="1" applyBorder="1" applyAlignment="1">
      <alignment horizontal="center" vertical="center"/>
      <protection/>
    </xf>
    <xf numFmtId="0" fontId="1" fillId="2" borderId="17" xfId="21" applyFont="1" applyFill="1" applyBorder="1" applyAlignment="1">
      <alignment horizontal="center" vertical="center"/>
      <protection/>
    </xf>
    <xf numFmtId="0" fontId="1" fillId="2" borderId="2" xfId="21" applyFont="1" applyFill="1" applyBorder="1" applyAlignment="1">
      <alignment horizontal="center" vertical="center"/>
      <protection/>
    </xf>
    <xf numFmtId="0" fontId="19" fillId="2" borderId="11" xfId="21" applyFont="1" applyFill="1" applyBorder="1" applyAlignment="1">
      <alignment horizontal="center"/>
      <protection/>
    </xf>
    <xf numFmtId="0" fontId="10" fillId="2" borderId="13" xfId="21" applyFont="1" applyFill="1" applyBorder="1" applyAlignment="1">
      <alignment horizontal="center"/>
      <protection/>
    </xf>
    <xf numFmtId="0" fontId="10" fillId="2" borderId="11" xfId="21" applyFont="1" applyFill="1" applyBorder="1" applyAlignment="1">
      <alignment horizontal="center"/>
      <protection/>
    </xf>
    <xf numFmtId="0" fontId="10" fillId="2" borderId="3" xfId="21" applyFont="1" applyFill="1" applyBorder="1" applyAlignment="1">
      <alignment horizontal="center"/>
      <protection/>
    </xf>
    <xf numFmtId="1" fontId="10" fillId="2" borderId="9" xfId="21" applyNumberFormat="1" applyFont="1" applyFill="1" applyBorder="1" applyAlignment="1" quotePrefix="1">
      <alignment horizontal="center"/>
      <protection/>
    </xf>
    <xf numFmtId="0" fontId="1" fillId="0" borderId="15" xfId="21" applyFont="1" applyBorder="1" applyAlignment="1">
      <alignment horizontal="left"/>
      <protection/>
    </xf>
    <xf numFmtId="0" fontId="1" fillId="0" borderId="10" xfId="21" applyFont="1" applyBorder="1" applyAlignment="1">
      <alignment horizontal="left"/>
      <protection/>
    </xf>
    <xf numFmtId="0" fontId="1" fillId="0" borderId="10" xfId="21" applyFont="1" applyBorder="1" applyAlignment="1">
      <alignment horizontal="right"/>
      <protection/>
    </xf>
    <xf numFmtId="0" fontId="2" fillId="0" borderId="10" xfId="21" applyFont="1" applyBorder="1" applyAlignment="1">
      <alignment horizontal="right"/>
      <protection/>
    </xf>
    <xf numFmtId="0" fontId="2" fillId="0" borderId="11" xfId="21" applyFont="1" applyBorder="1" applyAlignment="1">
      <alignment horizontal="right"/>
      <protection/>
    </xf>
    <xf numFmtId="0" fontId="1" fillId="0" borderId="15" xfId="21" applyFont="1" applyBorder="1" applyAlignment="1">
      <alignment horizontal="center"/>
      <protection/>
    </xf>
    <xf numFmtId="0" fontId="2" fillId="0" borderId="10" xfId="21" applyFont="1" applyBorder="1" applyAlignment="1">
      <alignment horizontal="left"/>
      <protection/>
    </xf>
    <xf numFmtId="0" fontId="2" fillId="0" borderId="10" xfId="21" applyFont="1" applyBorder="1">
      <alignment/>
      <protection/>
    </xf>
    <xf numFmtId="0" fontId="1" fillId="0" borderId="10" xfId="21" applyFont="1" applyBorder="1">
      <alignment/>
      <protection/>
    </xf>
    <xf numFmtId="0" fontId="2" fillId="0" borderId="11" xfId="21" applyFont="1" applyBorder="1">
      <alignment/>
      <protection/>
    </xf>
    <xf numFmtId="164" fontId="1" fillId="0" borderId="10" xfId="21" applyNumberFormat="1" applyFont="1" applyBorder="1" applyAlignment="1">
      <alignment horizontal="center"/>
      <protection/>
    </xf>
    <xf numFmtId="164" fontId="2" fillId="0" borderId="10" xfId="21" applyNumberFormat="1" applyFont="1" applyBorder="1" applyAlignment="1">
      <alignment horizontal="center"/>
      <protection/>
    </xf>
    <xf numFmtId="164" fontId="2" fillId="0" borderId="11" xfId="21" applyNumberFormat="1" applyFont="1" applyBorder="1" applyAlignment="1">
      <alignment horizontal="center"/>
      <protection/>
    </xf>
    <xf numFmtId="164" fontId="1" fillId="0" borderId="26" xfId="21" applyNumberFormat="1" applyFont="1" applyBorder="1" applyAlignment="1">
      <alignment horizontal="center"/>
      <protection/>
    </xf>
    <xf numFmtId="164" fontId="1" fillId="0" borderId="34" xfId="21" applyNumberFormat="1" applyFont="1" applyBorder="1" applyAlignment="1">
      <alignment horizontal="center"/>
      <protection/>
    </xf>
    <xf numFmtId="0" fontId="2" fillId="0" borderId="0" xfId="21" applyFont="1" applyBorder="1">
      <alignment/>
      <protection/>
    </xf>
    <xf numFmtId="0" fontId="1" fillId="0" borderId="10" xfId="21" applyFont="1" applyFill="1" applyBorder="1" applyAlignment="1">
      <alignment horizontal="right"/>
      <protection/>
    </xf>
    <xf numFmtId="0" fontId="1" fillId="0" borderId="11" xfId="21" applyFont="1" applyBorder="1" applyAlignment="1">
      <alignment horizontal="left"/>
      <protection/>
    </xf>
    <xf numFmtId="164" fontId="1" fillId="0" borderId="11" xfId="21" applyNumberFormat="1" applyFont="1" applyBorder="1" applyAlignment="1">
      <alignment horizontal="center"/>
      <protection/>
    </xf>
    <xf numFmtId="164" fontId="1" fillId="0" borderId="29" xfId="21" applyNumberFormat="1" applyFont="1" applyBorder="1" applyAlignment="1">
      <alignment horizontal="center"/>
      <protection/>
    </xf>
    <xf numFmtId="164" fontId="1" fillId="0" borderId="33" xfId="21" applyNumberFormat="1" applyFont="1" applyBorder="1" applyAlignment="1">
      <alignment horizontal="center"/>
      <protection/>
    </xf>
    <xf numFmtId="164" fontId="1" fillId="0" borderId="30" xfId="21" applyNumberFormat="1" applyFont="1" applyBorder="1" applyAlignment="1">
      <alignment horizontal="center"/>
      <protection/>
    </xf>
    <xf numFmtId="2" fontId="1" fillId="0" borderId="13" xfId="0" applyNumberFormat="1" applyFont="1" applyBorder="1" applyAlignment="1">
      <alignment horizontal="center" vertical="center" wrapText="1"/>
    </xf>
    <xf numFmtId="164" fontId="1" fillId="0" borderId="31" xfId="21" applyNumberFormat="1" applyFont="1" applyBorder="1" applyAlignment="1">
      <alignment horizontal="center"/>
      <protection/>
    </xf>
    <xf numFmtId="164" fontId="1" fillId="0" borderId="32" xfId="21" applyNumberFormat="1" applyFont="1" applyBorder="1" applyAlignment="1">
      <alignment horizontal="center"/>
      <protection/>
    </xf>
    <xf numFmtId="0" fontId="24" fillId="0" borderId="10" xfId="21" applyFont="1" applyBorder="1" applyAlignment="1">
      <alignment horizontal="right"/>
      <protection/>
    </xf>
    <xf numFmtId="0" fontId="24" fillId="0" borderId="10" xfId="21" applyFont="1" applyBorder="1" applyAlignment="1">
      <alignment horizontal="left"/>
      <protection/>
    </xf>
    <xf numFmtId="164" fontId="24" fillId="0" borderId="10" xfId="21" applyNumberFormat="1" applyFont="1" applyBorder="1" applyAlignment="1">
      <alignment horizontal="center"/>
      <protection/>
    </xf>
    <xf numFmtId="164" fontId="24" fillId="0" borderId="21" xfId="21" applyNumberFormat="1" applyFont="1" applyBorder="1" applyAlignment="1">
      <alignment horizontal="center"/>
      <protection/>
    </xf>
    <xf numFmtId="164" fontId="24" fillId="0" borderId="28" xfId="21" applyNumberFormat="1" applyFont="1" applyBorder="1" applyAlignment="1">
      <alignment horizontal="center"/>
      <protection/>
    </xf>
    <xf numFmtId="164" fontId="24" fillId="0" borderId="22" xfId="21" applyNumberFormat="1" applyFont="1" applyBorder="1" applyAlignment="1">
      <alignment horizontal="center"/>
      <protection/>
    </xf>
    <xf numFmtId="164" fontId="24" fillId="0" borderId="23" xfId="21" applyNumberFormat="1" applyFont="1" applyBorder="1" applyAlignment="1">
      <alignment horizontal="center"/>
      <protection/>
    </xf>
    <xf numFmtId="164" fontId="24" fillId="0" borderId="24" xfId="21" applyNumberFormat="1" applyFont="1" applyBorder="1" applyAlignment="1">
      <alignment horizontal="center"/>
      <protection/>
    </xf>
    <xf numFmtId="0" fontId="24" fillId="0" borderId="0" xfId="21" applyFont="1">
      <alignment/>
      <protection/>
    </xf>
    <xf numFmtId="0" fontId="24" fillId="0" borderId="10" xfId="21" applyFont="1" applyBorder="1">
      <alignment/>
      <protection/>
    </xf>
    <xf numFmtId="0" fontId="14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15" xfId="0" applyFont="1" applyBorder="1" applyAlignment="1" applyProtection="1">
      <alignment horizontal="right" vertical="center"/>
      <protection/>
    </xf>
    <xf numFmtId="164" fontId="19" fillId="0" borderId="7" xfId="0" applyNumberFormat="1" applyFont="1" applyBorder="1" applyAlignment="1">
      <alignment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164" fontId="35" fillId="0" borderId="8" xfId="0" applyNumberFormat="1" applyFont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 applyProtection="1" quotePrefix="1">
      <alignment horizontal="center" vertical="center"/>
      <protection/>
    </xf>
    <xf numFmtId="164" fontId="10" fillId="0" borderId="10" xfId="0" applyNumberFormat="1" applyFont="1" applyBorder="1" applyAlignment="1" applyProtection="1">
      <alignment horizontal="center" vertical="center"/>
      <protection/>
    </xf>
    <xf numFmtId="164" fontId="10" fillId="0" borderId="10" xfId="0" applyNumberFormat="1" applyFont="1" applyBorder="1" applyAlignment="1" applyProtection="1">
      <alignment horizontal="right" vertical="center"/>
      <protection/>
    </xf>
    <xf numFmtId="0" fontId="35" fillId="0" borderId="10" xfId="0" applyFont="1" applyBorder="1" applyAlignment="1" applyProtection="1">
      <alignment horizontal="right" vertical="center"/>
      <protection/>
    </xf>
    <xf numFmtId="164" fontId="35" fillId="0" borderId="10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vertical="center"/>
    </xf>
    <xf numFmtId="164" fontId="35" fillId="0" borderId="10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164" fontId="10" fillId="0" borderId="3" xfId="0" applyNumberFormat="1" applyFont="1" applyBorder="1" applyAlignment="1">
      <alignment vertical="center"/>
    </xf>
    <xf numFmtId="164" fontId="10" fillId="0" borderId="11" xfId="0" applyNumberFormat="1" applyFont="1" applyBorder="1" applyAlignment="1" applyProtection="1">
      <alignment horizontal="center" vertical="center"/>
      <protection/>
    </xf>
    <xf numFmtId="164" fontId="19" fillId="0" borderId="8" xfId="0" applyNumberFormat="1" applyFont="1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right" vertical="center"/>
      <protection/>
    </xf>
    <xf numFmtId="164" fontId="35" fillId="0" borderId="3" xfId="0" applyNumberFormat="1" applyFont="1" applyBorder="1" applyAlignment="1">
      <alignment horizontal="center" vertical="center"/>
    </xf>
    <xf numFmtId="164" fontId="35" fillId="0" borderId="11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 applyProtection="1">
      <alignment horizontal="right" vertical="center"/>
      <protection/>
    </xf>
    <xf numFmtId="164" fontId="10" fillId="0" borderId="8" xfId="0" applyNumberFormat="1" applyFont="1" applyBorder="1" applyAlignment="1">
      <alignment vertical="center"/>
    </xf>
    <xf numFmtId="0" fontId="19" fillId="0" borderId="13" xfId="0" applyFont="1" applyBorder="1" applyAlignment="1" applyProtection="1">
      <alignment vertical="center"/>
      <protection/>
    </xf>
    <xf numFmtId="164" fontId="19" fillId="0" borderId="13" xfId="0" applyNumberFormat="1" applyFont="1" applyBorder="1" applyAlignment="1" applyProtection="1">
      <alignment vertical="center"/>
      <protection/>
    </xf>
    <xf numFmtId="164" fontId="19" fillId="0" borderId="2" xfId="0" applyNumberFormat="1" applyFont="1" applyBorder="1" applyAlignment="1">
      <alignment vertical="center"/>
    </xf>
    <xf numFmtId="164" fontId="19" fillId="0" borderId="13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right" vertical="center"/>
    </xf>
    <xf numFmtId="166" fontId="35" fillId="0" borderId="10" xfId="0" applyNumberFormat="1" applyFont="1" applyBorder="1" applyAlignment="1" applyProtection="1">
      <alignment horizontal="right" vertical="center"/>
      <protection/>
    </xf>
    <xf numFmtId="164" fontId="10" fillId="0" borderId="10" xfId="0" applyNumberFormat="1" applyFont="1" applyBorder="1" applyAlignment="1" applyProtection="1" quotePrefix="1">
      <alignment horizontal="right" vertical="center"/>
      <protection/>
    </xf>
    <xf numFmtId="164" fontId="35" fillId="0" borderId="8" xfId="0" applyNumberFormat="1" applyFont="1" applyBorder="1" applyAlignment="1">
      <alignment vertical="center"/>
    </xf>
    <xf numFmtId="0" fontId="19" fillId="0" borderId="35" xfId="0" applyFont="1" applyBorder="1" applyAlignment="1" applyProtection="1">
      <alignment horizontal="left"/>
      <protection/>
    </xf>
    <xf numFmtId="0" fontId="19" fillId="0" borderId="36" xfId="0" applyFont="1" applyBorder="1" applyAlignment="1">
      <alignment/>
    </xf>
    <xf numFmtId="0" fontId="19" fillId="0" borderId="36" xfId="0" applyFont="1" applyBorder="1" applyAlignment="1" quotePrefix="1">
      <alignment horizontal="center"/>
    </xf>
    <xf numFmtId="164" fontId="19" fillId="0" borderId="37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quotePrefix="1">
      <alignment horizontal="center"/>
    </xf>
    <xf numFmtId="164" fontId="19" fillId="0" borderId="0" xfId="0" applyNumberFormat="1" applyFont="1" applyBorder="1" applyAlignment="1">
      <alignment horizontal="center"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 quotePrefix="1">
      <alignment horizontal="right" vertical="center"/>
      <protection/>
    </xf>
    <xf numFmtId="164" fontId="10" fillId="0" borderId="13" xfId="0" applyNumberFormat="1" applyFont="1" applyBorder="1" applyAlignment="1">
      <alignment vertical="center"/>
    </xf>
    <xf numFmtId="164" fontId="35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 applyProtection="1" quotePrefix="1">
      <alignment horizontal="center" vertical="center"/>
      <protection/>
    </xf>
    <xf numFmtId="164" fontId="10" fillId="0" borderId="13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 quotePrefix="1">
      <alignment horizontal="right" vertical="center"/>
      <protection/>
    </xf>
    <xf numFmtId="164" fontId="10" fillId="0" borderId="0" xfId="0" applyNumberFormat="1" applyFont="1" applyBorder="1" applyAlignment="1">
      <alignment vertical="center"/>
    </xf>
    <xf numFmtId="164" fontId="35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 applyProtection="1" quotePrefix="1">
      <alignment horizontal="center"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38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 quotePrefix="1">
      <alignment horizontal="center"/>
    </xf>
    <xf numFmtId="164" fontId="19" fillId="0" borderId="39" xfId="0" applyNumberFormat="1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35" fillId="0" borderId="10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9" fillId="2" borderId="15" xfId="0" applyFont="1" applyFill="1" applyBorder="1" applyAlignment="1">
      <alignment/>
    </xf>
    <xf numFmtId="0" fontId="19" fillId="2" borderId="11" xfId="0" applyFont="1" applyFill="1" applyBorder="1" applyAlignment="1" applyProtection="1">
      <alignment horizontal="center"/>
      <protection/>
    </xf>
    <xf numFmtId="49" fontId="19" fillId="2" borderId="11" xfId="0" applyNumberFormat="1" applyFont="1" applyFill="1" applyBorder="1" applyAlignment="1">
      <alignment horizontal="centerContinuous"/>
    </xf>
    <xf numFmtId="0" fontId="19" fillId="2" borderId="13" xfId="0" applyFont="1" applyFill="1" applyBorder="1" applyAlignment="1">
      <alignment horizontal="center"/>
    </xf>
    <xf numFmtId="0" fontId="19" fillId="2" borderId="13" xfId="0" applyFont="1" applyFill="1" applyBorder="1" applyAlignment="1">
      <alignment/>
    </xf>
    <xf numFmtId="49" fontId="19" fillId="2" borderId="2" xfId="0" applyNumberFormat="1" applyFont="1" applyFill="1" applyBorder="1" applyAlignment="1">
      <alignment horizontal="centerContinuous"/>
    </xf>
    <xf numFmtId="49" fontId="19" fillId="2" borderId="13" xfId="0" applyNumberFormat="1" applyFont="1" applyFill="1" applyBorder="1" applyAlignment="1">
      <alignment horizontal="centerContinuous"/>
    </xf>
    <xf numFmtId="1" fontId="10" fillId="0" borderId="0" xfId="0" applyNumberFormat="1" applyFont="1" applyAlignment="1">
      <alignment/>
    </xf>
    <xf numFmtId="166" fontId="19" fillId="0" borderId="40" xfId="0" applyNumberFormat="1" applyFont="1" applyBorder="1" applyAlignment="1" applyProtection="1">
      <alignment horizontal="right"/>
      <protection locked="0"/>
    </xf>
    <xf numFmtId="166" fontId="19" fillId="0" borderId="10" xfId="0" applyNumberFormat="1" applyFont="1" applyBorder="1" applyAlignment="1" applyProtection="1">
      <alignment horizontal="right"/>
      <protection locked="0"/>
    </xf>
    <xf numFmtId="166" fontId="19" fillId="0" borderId="6" xfId="0" applyNumberFormat="1" applyFont="1" applyBorder="1" applyAlignment="1" applyProtection="1">
      <alignment horizontal="right"/>
      <protection locked="0"/>
    </xf>
    <xf numFmtId="166" fontId="19" fillId="0" borderId="41" xfId="0" applyNumberFormat="1" applyFont="1" applyBorder="1" applyAlignment="1" applyProtection="1">
      <alignment horizontal="right"/>
      <protection locked="0"/>
    </xf>
    <xf numFmtId="166" fontId="10" fillId="0" borderId="40" xfId="0" applyNumberFormat="1" applyFont="1" applyBorder="1" applyAlignment="1" applyProtection="1">
      <alignment horizontal="right"/>
      <protection locked="0"/>
    </xf>
    <xf numFmtId="166" fontId="10" fillId="0" borderId="10" xfId="0" applyNumberFormat="1" applyFont="1" applyBorder="1" applyAlignment="1" applyProtection="1">
      <alignment horizontal="right"/>
      <protection locked="0"/>
    </xf>
    <xf numFmtId="166" fontId="10" fillId="0" borderId="6" xfId="0" applyNumberFormat="1" applyFont="1" applyBorder="1" applyAlignment="1" applyProtection="1">
      <alignment horizontal="right"/>
      <protection locked="0"/>
    </xf>
    <xf numFmtId="166" fontId="10" fillId="0" borderId="41" xfId="0" applyNumberFormat="1" applyFont="1" applyBorder="1" applyAlignment="1" applyProtection="1">
      <alignment horizontal="right"/>
      <protection locked="0"/>
    </xf>
    <xf numFmtId="166" fontId="10" fillId="0" borderId="40" xfId="0" applyNumberFormat="1" applyFont="1" applyBorder="1" applyAlignment="1">
      <alignment horizontal="right"/>
    </xf>
    <xf numFmtId="166" fontId="10" fillId="0" borderId="10" xfId="0" applyNumberFormat="1" applyFont="1" applyBorder="1" applyAlignment="1">
      <alignment horizontal="right"/>
    </xf>
    <xf numFmtId="166" fontId="10" fillId="0" borderId="6" xfId="0" applyNumberFormat="1" applyFont="1" applyBorder="1" applyAlignment="1">
      <alignment horizontal="right"/>
    </xf>
    <xf numFmtId="166" fontId="10" fillId="0" borderId="41" xfId="0" applyNumberFormat="1" applyFont="1" applyBorder="1" applyAlignment="1">
      <alignment horizontal="right"/>
    </xf>
    <xf numFmtId="166" fontId="19" fillId="0" borderId="42" xfId="0" applyNumberFormat="1" applyFont="1" applyBorder="1" applyAlignment="1" applyProtection="1">
      <alignment horizontal="right"/>
      <protection locked="0"/>
    </xf>
    <xf numFmtId="166" fontId="19" fillId="0" borderId="15" xfId="0" applyNumberFormat="1" applyFont="1" applyBorder="1" applyAlignment="1" applyProtection="1">
      <alignment horizontal="right"/>
      <protection locked="0"/>
    </xf>
    <xf numFmtId="166" fontId="19" fillId="0" borderId="14" xfId="0" applyNumberFormat="1" applyFont="1" applyBorder="1" applyAlignment="1" applyProtection="1">
      <alignment horizontal="right"/>
      <protection locked="0"/>
    </xf>
    <xf numFmtId="166" fontId="19" fillId="0" borderId="43" xfId="0" applyNumberFormat="1" applyFont="1" applyBorder="1" applyAlignment="1" applyProtection="1">
      <alignment horizontal="right"/>
      <protection locked="0"/>
    </xf>
    <xf numFmtId="166" fontId="10" fillId="0" borderId="44" xfId="0" applyNumberFormat="1" applyFont="1" applyBorder="1" applyAlignment="1">
      <alignment horizontal="right"/>
    </xf>
    <xf numFmtId="166" fontId="10" fillId="0" borderId="11" xfId="0" applyNumberFormat="1" applyFont="1" applyBorder="1" applyAlignment="1">
      <alignment horizontal="right"/>
    </xf>
    <xf numFmtId="166" fontId="10" fillId="0" borderId="12" xfId="0" applyNumberFormat="1" applyFont="1" applyBorder="1" applyAlignment="1">
      <alignment horizontal="right"/>
    </xf>
    <xf numFmtId="166" fontId="10" fillId="0" borderId="45" xfId="0" applyNumberFormat="1" applyFont="1" applyBorder="1" applyAlignment="1">
      <alignment horizontal="right"/>
    </xf>
    <xf numFmtId="166" fontId="10" fillId="0" borderId="40" xfId="0" applyNumberFormat="1" applyFont="1" applyBorder="1" applyAlignment="1" applyProtection="1">
      <alignment horizontal="right"/>
      <protection/>
    </xf>
    <xf numFmtId="166" fontId="10" fillId="0" borderId="10" xfId="0" applyNumberFormat="1" applyFont="1" applyBorder="1" applyAlignment="1" applyProtection="1">
      <alignment horizontal="right"/>
      <protection/>
    </xf>
    <xf numFmtId="166" fontId="10" fillId="0" borderId="6" xfId="0" applyNumberFormat="1" applyFont="1" applyBorder="1" applyAlignment="1" applyProtection="1">
      <alignment horizontal="right"/>
      <protection/>
    </xf>
    <xf numFmtId="166" fontId="10" fillId="0" borderId="41" xfId="0" applyNumberFormat="1" applyFont="1" applyBorder="1" applyAlignment="1" applyProtection="1">
      <alignment horizontal="right"/>
      <protection/>
    </xf>
    <xf numFmtId="166" fontId="19" fillId="0" borderId="42" xfId="0" applyNumberFormat="1" applyFont="1" applyBorder="1" applyAlignment="1" applyProtection="1">
      <alignment horizontal="right"/>
      <protection/>
    </xf>
    <xf numFmtId="166" fontId="19" fillId="0" borderId="15" xfId="0" applyNumberFormat="1" applyFont="1" applyBorder="1" applyAlignment="1" applyProtection="1">
      <alignment horizontal="right"/>
      <protection/>
    </xf>
    <xf numFmtId="166" fontId="19" fillId="0" borderId="14" xfId="0" applyNumberFormat="1" applyFont="1" applyBorder="1" applyAlignment="1" applyProtection="1">
      <alignment horizontal="right"/>
      <protection/>
    </xf>
    <xf numFmtId="166" fontId="19" fillId="0" borderId="43" xfId="0" applyNumberFormat="1" applyFont="1" applyBorder="1" applyAlignment="1" applyProtection="1">
      <alignment horizontal="right"/>
      <protection/>
    </xf>
    <xf numFmtId="166" fontId="19" fillId="0" borderId="40" xfId="0" applyNumberFormat="1" applyFont="1" applyBorder="1" applyAlignment="1" applyProtection="1">
      <alignment horizontal="right"/>
      <protection/>
    </xf>
    <xf numFmtId="166" fontId="19" fillId="0" borderId="10" xfId="0" applyNumberFormat="1" applyFont="1" applyBorder="1" applyAlignment="1" applyProtection="1">
      <alignment horizontal="right"/>
      <protection/>
    </xf>
    <xf numFmtId="166" fontId="19" fillId="0" borderId="6" xfId="0" applyNumberFormat="1" applyFont="1" applyBorder="1" applyAlignment="1" applyProtection="1">
      <alignment horizontal="right"/>
      <protection/>
    </xf>
    <xf numFmtId="166" fontId="19" fillId="0" borderId="41" xfId="0" applyNumberFormat="1" applyFont="1" applyBorder="1" applyAlignment="1" applyProtection="1">
      <alignment horizontal="right"/>
      <protection/>
    </xf>
    <xf numFmtId="166" fontId="19" fillId="0" borderId="42" xfId="0" applyNumberFormat="1" applyFont="1" applyBorder="1" applyAlignment="1">
      <alignment horizontal="right"/>
    </xf>
    <xf numFmtId="166" fontId="19" fillId="0" borderId="15" xfId="0" applyNumberFormat="1" applyFont="1" applyBorder="1" applyAlignment="1">
      <alignment horizontal="right"/>
    </xf>
    <xf numFmtId="166" fontId="19" fillId="0" borderId="14" xfId="0" applyNumberFormat="1" applyFont="1" applyBorder="1" applyAlignment="1">
      <alignment horizontal="right"/>
    </xf>
    <xf numFmtId="166" fontId="19" fillId="0" borderId="43" xfId="0" applyNumberFormat="1" applyFont="1" applyBorder="1" applyAlignment="1">
      <alignment horizontal="right"/>
    </xf>
    <xf numFmtId="166" fontId="35" fillId="0" borderId="40" xfId="0" applyNumberFormat="1" applyFont="1" applyBorder="1" applyAlignment="1" applyProtection="1">
      <alignment horizontal="right"/>
      <protection locked="0"/>
    </xf>
    <xf numFmtId="166" fontId="35" fillId="0" borderId="10" xfId="0" applyNumberFormat="1" applyFont="1" applyBorder="1" applyAlignment="1" applyProtection="1">
      <alignment horizontal="right"/>
      <protection locked="0"/>
    </xf>
    <xf numFmtId="166" fontId="35" fillId="0" borderId="6" xfId="0" applyNumberFormat="1" applyFont="1" applyBorder="1" applyAlignment="1" applyProtection="1">
      <alignment horizontal="right"/>
      <protection locked="0"/>
    </xf>
    <xf numFmtId="166" fontId="35" fillId="0" borderId="41" xfId="0" applyNumberFormat="1" applyFont="1" applyBorder="1" applyAlignment="1" applyProtection="1">
      <alignment horizontal="right"/>
      <protection locked="0"/>
    </xf>
    <xf numFmtId="166" fontId="35" fillId="0" borderId="40" xfId="0" applyNumberFormat="1" applyFont="1" applyBorder="1" applyAlignment="1" applyProtection="1">
      <alignment horizontal="right"/>
      <protection/>
    </xf>
    <xf numFmtId="166" fontId="35" fillId="0" borderId="10" xfId="0" applyNumberFormat="1" applyFont="1" applyBorder="1" applyAlignment="1" applyProtection="1">
      <alignment horizontal="right"/>
      <protection/>
    </xf>
    <xf numFmtId="166" fontId="35" fillId="0" borderId="6" xfId="0" applyNumberFormat="1" applyFont="1" applyBorder="1" applyAlignment="1" applyProtection="1">
      <alignment horizontal="right"/>
      <protection/>
    </xf>
    <xf numFmtId="166" fontId="35" fillId="0" borderId="41" xfId="0" applyNumberFormat="1" applyFont="1" applyBorder="1" applyAlignment="1" applyProtection="1">
      <alignment horizontal="right"/>
      <protection/>
    </xf>
    <xf numFmtId="0" fontId="19" fillId="0" borderId="10" xfId="0" applyFont="1" applyBorder="1" applyAlignment="1" applyProtection="1">
      <alignment horizontal="left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1" fontId="10" fillId="0" borderId="10" xfId="0" applyNumberFormat="1" applyFont="1" applyBorder="1" applyAlignment="1" applyProtection="1">
      <alignment horizontal="center"/>
      <protection locked="0"/>
    </xf>
    <xf numFmtId="1" fontId="35" fillId="0" borderId="10" xfId="0" applyNumberFormat="1" applyFont="1" applyBorder="1" applyAlignment="1" applyProtection="1">
      <alignment horizontal="center"/>
      <protection locked="0"/>
    </xf>
    <xf numFmtId="1" fontId="35" fillId="0" borderId="11" xfId="0" applyNumberFormat="1" applyFont="1" applyBorder="1" applyAlignment="1" applyProtection="1">
      <alignment horizontal="center"/>
      <protection locked="0"/>
    </xf>
    <xf numFmtId="1" fontId="10" fillId="0" borderId="11" xfId="0" applyNumberFormat="1" applyFont="1" applyBorder="1" applyAlignment="1" applyProtection="1">
      <alignment horizontal="center"/>
      <protection locked="0"/>
    </xf>
    <xf numFmtId="1" fontId="10" fillId="0" borderId="10" xfId="0" applyNumberFormat="1" applyFont="1" applyBorder="1" applyAlignment="1" applyProtection="1">
      <alignment/>
      <protection locked="0"/>
    </xf>
    <xf numFmtId="1" fontId="35" fillId="0" borderId="10" xfId="0" applyNumberFormat="1" applyFont="1" applyBorder="1" applyAlignment="1" applyProtection="1">
      <alignment/>
      <protection locked="0"/>
    </xf>
    <xf numFmtId="1" fontId="35" fillId="0" borderId="11" xfId="0" applyNumberFormat="1" applyFont="1" applyBorder="1" applyAlignment="1" applyProtection="1">
      <alignment/>
      <protection locked="0"/>
    </xf>
    <xf numFmtId="0" fontId="10" fillId="2" borderId="13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19" fillId="2" borderId="46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 wrapText="1"/>
    </xf>
    <xf numFmtId="0" fontId="19" fillId="2" borderId="11" xfId="0" applyFont="1" applyFill="1" applyBorder="1" applyAlignment="1" applyProtection="1">
      <alignment horizontal="center"/>
      <protection locked="0"/>
    </xf>
    <xf numFmtId="0" fontId="19" fillId="2" borderId="12" xfId="0" applyFont="1" applyFill="1" applyBorder="1" applyAlignment="1" applyProtection="1">
      <alignment horizontal="center"/>
      <protection locked="0"/>
    </xf>
    <xf numFmtId="0" fontId="19" fillId="2" borderId="47" xfId="0" applyFont="1" applyFill="1" applyBorder="1" applyAlignment="1" applyProtection="1">
      <alignment horizontal="center"/>
      <protection locked="0"/>
    </xf>
    <xf numFmtId="0" fontId="19" fillId="2" borderId="13" xfId="0" applyFont="1" applyFill="1" applyBorder="1" applyAlignment="1" applyProtection="1">
      <alignment horizontal="center"/>
      <protection locked="0"/>
    </xf>
    <xf numFmtId="0" fontId="19" fillId="2" borderId="46" xfId="0" applyFont="1" applyFill="1" applyBorder="1" applyAlignment="1">
      <alignment horizontal="center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/>
      <protection locked="0"/>
    </xf>
    <xf numFmtId="166" fontId="19" fillId="0" borderId="8" xfId="0" applyNumberFormat="1" applyFont="1" applyBorder="1" applyAlignment="1" applyProtection="1">
      <alignment horizontal="right"/>
      <protection locked="0"/>
    </xf>
    <xf numFmtId="166" fontId="10" fillId="0" borderId="8" xfId="0" applyNumberFormat="1" applyFont="1" applyBorder="1" applyAlignment="1" applyProtection="1">
      <alignment horizontal="right"/>
      <protection locked="0"/>
    </xf>
    <xf numFmtId="166" fontId="10" fillId="0" borderId="8" xfId="0" applyNumberFormat="1" applyFont="1" applyBorder="1" applyAlignment="1">
      <alignment horizontal="right"/>
    </xf>
    <xf numFmtId="166" fontId="19" fillId="0" borderId="7" xfId="0" applyNumberFormat="1" applyFont="1" applyBorder="1" applyAlignment="1" applyProtection="1">
      <alignment horizontal="right"/>
      <protection locked="0"/>
    </xf>
    <xf numFmtId="166" fontId="10" fillId="0" borderId="3" xfId="0" applyNumberFormat="1" applyFont="1" applyBorder="1" applyAlignment="1">
      <alignment horizontal="right"/>
    </xf>
    <xf numFmtId="166" fontId="10" fillId="0" borderId="8" xfId="0" applyNumberFormat="1" applyFont="1" applyBorder="1" applyAlignment="1" applyProtection="1">
      <alignment horizontal="right"/>
      <protection/>
    </xf>
    <xf numFmtId="166" fontId="19" fillId="0" borderId="7" xfId="0" applyNumberFormat="1" applyFont="1" applyBorder="1" applyAlignment="1" applyProtection="1">
      <alignment horizontal="right"/>
      <protection/>
    </xf>
    <xf numFmtId="166" fontId="19" fillId="0" borderId="8" xfId="0" applyNumberFormat="1" applyFont="1" applyBorder="1" applyAlignment="1" applyProtection="1">
      <alignment horizontal="right"/>
      <protection/>
    </xf>
    <xf numFmtId="166" fontId="19" fillId="0" borderId="7" xfId="0" applyNumberFormat="1" applyFont="1" applyBorder="1" applyAlignment="1">
      <alignment horizontal="right"/>
    </xf>
    <xf numFmtId="166" fontId="35" fillId="0" borderId="8" xfId="0" applyNumberFormat="1" applyFont="1" applyBorder="1" applyAlignment="1" applyProtection="1">
      <alignment horizontal="right"/>
      <protection locked="0"/>
    </xf>
    <xf numFmtId="166" fontId="35" fillId="0" borderId="8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/>
      <protection locked="0"/>
    </xf>
    <xf numFmtId="0" fontId="35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35" fillId="0" borderId="11" xfId="0" applyFont="1" applyBorder="1" applyAlignment="1" applyProtection="1">
      <alignment horizontal="left"/>
      <protection locked="0"/>
    </xf>
    <xf numFmtId="0" fontId="19" fillId="0" borderId="15" xfId="0" applyFont="1" applyBorder="1" applyAlignment="1" applyProtection="1">
      <alignment horizontal="left"/>
      <protection locked="0"/>
    </xf>
    <xf numFmtId="1" fontId="19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166" fontId="10" fillId="0" borderId="15" xfId="0" applyNumberFormat="1" applyFont="1" applyBorder="1" applyAlignment="1">
      <alignment horizontal="right" vertical="center"/>
    </xf>
    <xf numFmtId="166" fontId="10" fillId="0" borderId="11" xfId="0" applyNumberFormat="1" applyFont="1" applyBorder="1" applyAlignment="1" applyProtection="1">
      <alignment horizontal="right"/>
      <protection/>
    </xf>
    <xf numFmtId="166" fontId="10" fillId="0" borderId="11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/>
    </xf>
    <xf numFmtId="0" fontId="12" fillId="0" borderId="10" xfId="0" applyFont="1" applyBorder="1" applyAlignment="1">
      <alignment horizontal="right"/>
    </xf>
    <xf numFmtId="164" fontId="1" fillId="0" borderId="11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2" fillId="0" borderId="10" xfId="0" applyNumberFormat="1" applyFont="1" applyBorder="1" applyAlignment="1" quotePrefix="1">
      <alignment horizontal="right"/>
    </xf>
    <xf numFmtId="164" fontId="2" fillId="0" borderId="48" xfId="0" applyNumberFormat="1" applyFont="1" applyBorder="1" applyAlignment="1" quotePrefix="1">
      <alignment horizontal="right"/>
    </xf>
    <xf numFmtId="164" fontId="1" fillId="0" borderId="13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51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0" borderId="37" xfId="0" applyNumberFormat="1" applyFont="1" applyBorder="1" applyAlignment="1">
      <alignment/>
    </xf>
    <xf numFmtId="0" fontId="22" fillId="2" borderId="6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22" fillId="2" borderId="17" xfId="0" applyNumberFormat="1" applyFont="1" applyFill="1" applyBorder="1" applyAlignment="1">
      <alignment horizontal="center"/>
    </xf>
    <xf numFmtId="164" fontId="22" fillId="2" borderId="1" xfId="0" applyNumberFormat="1" applyFont="1" applyFill="1" applyBorder="1" applyAlignment="1">
      <alignment horizontal="center"/>
    </xf>
    <xf numFmtId="164" fontId="22" fillId="2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8" fillId="0" borderId="9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7" xfId="0" applyFont="1" applyFill="1" applyBorder="1" applyAlignment="1" applyProtection="1" quotePrefix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5" fontId="1" fillId="2" borderId="15" xfId="22" applyNumberFormat="1" applyFont="1" applyFill="1" applyBorder="1" applyAlignment="1" applyProtection="1">
      <alignment horizontal="center" vertical="center"/>
      <protection/>
    </xf>
    <xf numFmtId="165" fontId="1" fillId="2" borderId="11" xfId="22" applyFont="1" applyFill="1" applyBorder="1" applyAlignment="1">
      <alignment horizontal="center" vertical="center"/>
      <protection/>
    </xf>
    <xf numFmtId="165" fontId="1" fillId="2" borderId="17" xfId="22" applyNumberFormat="1" applyFont="1" applyFill="1" applyBorder="1" applyAlignment="1" applyProtection="1">
      <alignment horizontal="center" vertical="center"/>
      <protection/>
    </xf>
    <xf numFmtId="165" fontId="1" fillId="2" borderId="2" xfId="22" applyNumberFormat="1" applyFont="1" applyFill="1" applyBorder="1" applyAlignment="1" applyProtection="1">
      <alignment horizontal="center" vertical="center"/>
      <protection/>
    </xf>
    <xf numFmtId="165" fontId="8" fillId="0" borderId="0" xfId="22" applyNumberFormat="1" applyFont="1" applyAlignment="1" applyProtection="1">
      <alignment horizontal="center"/>
      <protection/>
    </xf>
    <xf numFmtId="165" fontId="8" fillId="0" borderId="0" xfId="22" applyFont="1" applyAlignment="1">
      <alignment horizontal="center"/>
      <protection/>
    </xf>
    <xf numFmtId="165" fontId="8" fillId="0" borderId="0" xfId="22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" fillId="0" borderId="5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65" fontId="14" fillId="0" borderId="0" xfId="24" applyNumberFormat="1" applyFont="1" applyAlignment="1" applyProtection="1">
      <alignment horizontal="center"/>
      <protection/>
    </xf>
    <xf numFmtId="165" fontId="8" fillId="0" borderId="0" xfId="24" applyFont="1" applyAlignment="1">
      <alignment horizontal="center"/>
      <protection/>
    </xf>
    <xf numFmtId="165" fontId="8" fillId="0" borderId="0" xfId="24" applyNumberFormat="1" applyFont="1" applyAlignment="1" applyProtection="1">
      <alignment horizontal="center"/>
      <protection/>
    </xf>
    <xf numFmtId="165" fontId="8" fillId="0" borderId="0" xfId="24" applyFont="1" applyBorder="1" applyAlignment="1" quotePrefix="1">
      <alignment horizontal="center"/>
      <protection/>
    </xf>
    <xf numFmtId="164" fontId="1" fillId="2" borderId="15" xfId="21" applyNumberFormat="1" applyFont="1" applyFill="1" applyBorder="1" applyAlignment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2" fillId="2" borderId="17" xfId="21" applyFont="1" applyFill="1" applyBorder="1" applyAlignment="1">
      <alignment horizontal="center"/>
      <protection/>
    </xf>
    <xf numFmtId="0" fontId="22" fillId="2" borderId="1" xfId="21" applyFont="1" applyFill="1" applyBorder="1" applyAlignment="1">
      <alignment horizontal="center"/>
      <protection/>
    </xf>
    <xf numFmtId="0" fontId="22" fillId="2" borderId="2" xfId="21" applyFont="1" applyFill="1" applyBorder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0" fontId="31" fillId="0" borderId="0" xfId="21" applyFont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19" fillId="2" borderId="15" xfId="21" applyFont="1" applyFill="1" applyBorder="1" applyAlignment="1">
      <alignment horizontal="center" vertical="center"/>
      <protection/>
    </xf>
    <xf numFmtId="0" fontId="19" fillId="2" borderId="11" xfId="21" applyFont="1" applyFill="1" applyBorder="1" applyAlignment="1">
      <alignment horizontal="center" vertical="center"/>
      <protection/>
    </xf>
    <xf numFmtId="0" fontId="1" fillId="2" borderId="1" xfId="21" applyFont="1" applyFill="1" applyBorder="1" applyAlignment="1">
      <alignment horizontal="center" vertical="center"/>
      <protection/>
    </xf>
    <xf numFmtId="0" fontId="1" fillId="2" borderId="2" xfId="21" applyFont="1" applyFill="1" applyBorder="1" applyAlignment="1">
      <alignment horizontal="center" vertical="center"/>
      <protection/>
    </xf>
    <xf numFmtId="0" fontId="1" fillId="2" borderId="17" xfId="21" applyFont="1" applyFill="1" applyBorder="1" applyAlignment="1">
      <alignment horizontal="center" vertical="center"/>
      <protection/>
    </xf>
    <xf numFmtId="0" fontId="19" fillId="2" borderId="17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/>
    </xf>
    <xf numFmtId="164" fontId="19" fillId="2" borderId="17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164" fontId="19" fillId="2" borderId="2" xfId="0" applyNumberFormat="1" applyFont="1" applyFill="1" applyBorder="1" applyAlignment="1">
      <alignment horizontal="center"/>
    </xf>
    <xf numFmtId="1" fontId="19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5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49" fontId="19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/>
    </xf>
    <xf numFmtId="0" fontId="1" fillId="2" borderId="15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right"/>
      <protection/>
    </xf>
    <xf numFmtId="0" fontId="22" fillId="2" borderId="1" xfId="0" applyFont="1" applyFill="1" applyBorder="1" applyAlignment="1" applyProtection="1">
      <alignment horizontal="center"/>
      <protection/>
    </xf>
    <xf numFmtId="0" fontId="22" fillId="2" borderId="2" xfId="0" applyFont="1" applyFill="1" applyBorder="1" applyAlignment="1" applyProtection="1">
      <alignment horizontal="center"/>
      <protection/>
    </xf>
    <xf numFmtId="0" fontId="22" fillId="2" borderId="17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17" xfId="0" applyFont="1" applyFill="1" applyBorder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1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2" fillId="2" borderId="7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  <xf numFmtId="0" fontId="2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6" fontId="14" fillId="0" borderId="0" xfId="0" applyNumberFormat="1" applyFont="1" applyAlignment="1" applyProtection="1">
      <alignment horizontal="center" wrapText="1"/>
      <protection/>
    </xf>
    <xf numFmtId="166" fontId="14" fillId="0" borderId="0" xfId="0" applyNumberFormat="1" applyFont="1" applyAlignment="1" applyProtection="1">
      <alignment horizont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'063-64" xfId="21"/>
    <cellStyle name="Normal_bartaman point" xfId="22"/>
    <cellStyle name="Normal_bop-2 months 2006-07" xfId="23"/>
    <cellStyle name="Normal_CPI" xfId="24"/>
    <cellStyle name="Normal_Direction of Trade_BartamanFormat" xfId="25"/>
    <cellStyle name="Normal_gold and oil pric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56</xdr:row>
      <xdr:rowOff>0</xdr:rowOff>
    </xdr:from>
    <xdr:to>
      <xdr:col>5</xdr:col>
      <xdr:colOff>285750</xdr:colOff>
      <xdr:row>56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58769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56</xdr:row>
      <xdr:rowOff>0</xdr:rowOff>
    </xdr:from>
    <xdr:to>
      <xdr:col>5</xdr:col>
      <xdr:colOff>247650</xdr:colOff>
      <xdr:row>56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58769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56</xdr:row>
      <xdr:rowOff>0</xdr:rowOff>
    </xdr:from>
    <xdr:to>
      <xdr:col>5</xdr:col>
      <xdr:colOff>219075</xdr:colOff>
      <xdr:row>56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58769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56</xdr:row>
      <xdr:rowOff>0</xdr:rowOff>
    </xdr:from>
    <xdr:to>
      <xdr:col>5</xdr:col>
      <xdr:colOff>285750</xdr:colOff>
      <xdr:row>56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58769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56</xdr:row>
      <xdr:rowOff>0</xdr:rowOff>
    </xdr:from>
    <xdr:to>
      <xdr:col>5</xdr:col>
      <xdr:colOff>247650</xdr:colOff>
      <xdr:row>56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58769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56</xdr:row>
      <xdr:rowOff>0</xdr:rowOff>
    </xdr:from>
    <xdr:to>
      <xdr:col>5</xdr:col>
      <xdr:colOff>219075</xdr:colOff>
      <xdr:row>56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58769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56</xdr:row>
      <xdr:rowOff>0</xdr:rowOff>
    </xdr:from>
    <xdr:to>
      <xdr:col>5</xdr:col>
      <xdr:colOff>285750</xdr:colOff>
      <xdr:row>56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58769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56</xdr:row>
      <xdr:rowOff>0</xdr:rowOff>
    </xdr:from>
    <xdr:to>
      <xdr:col>5</xdr:col>
      <xdr:colOff>247650</xdr:colOff>
      <xdr:row>56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58769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56</xdr:row>
      <xdr:rowOff>0</xdr:rowOff>
    </xdr:from>
    <xdr:to>
      <xdr:col>5</xdr:col>
      <xdr:colOff>219075</xdr:colOff>
      <xdr:row>56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58769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59</xdr:row>
      <xdr:rowOff>0</xdr:rowOff>
    </xdr:from>
    <xdr:to>
      <xdr:col>5</xdr:col>
      <xdr:colOff>285750</xdr:colOff>
      <xdr:row>59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60388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59</xdr:row>
      <xdr:rowOff>0</xdr:rowOff>
    </xdr:from>
    <xdr:to>
      <xdr:col>5</xdr:col>
      <xdr:colOff>247650</xdr:colOff>
      <xdr:row>59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60388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59</xdr:row>
      <xdr:rowOff>0</xdr:rowOff>
    </xdr:from>
    <xdr:to>
      <xdr:col>5</xdr:col>
      <xdr:colOff>219075</xdr:colOff>
      <xdr:row>59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60388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571500</xdr:colOff>
      <xdr:row>21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514725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Indicators\GBO\2063-64\Monthly\04-MONT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Indicators\Debt\Internal\2063-64\Outstanding%20Domestic%20Deb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ICE%20DEVISION\MAIN%20TABLE\Index\NWPI.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Old"/>
      <sheetName val="key indicators"/>
      <sheetName val="workings"/>
    </sheetNames>
    <sheetDataSet>
      <sheetData sheetId="1">
        <row r="8">
          <cell r="I8">
            <v>24115.9</v>
          </cell>
          <cell r="J8">
            <v>23722.3</v>
          </cell>
          <cell r="K8">
            <v>25591.3</v>
          </cell>
        </row>
        <row r="9">
          <cell r="L9">
            <v>19418.8</v>
          </cell>
          <cell r="M9">
            <v>21473.6</v>
          </cell>
          <cell r="N9">
            <v>23796.8</v>
          </cell>
        </row>
        <row r="11">
          <cell r="L11">
            <v>2761.1</v>
          </cell>
          <cell r="M11">
            <v>3090.9</v>
          </cell>
          <cell r="N11">
            <v>2961.7</v>
          </cell>
        </row>
        <row r="12">
          <cell r="L12">
            <v>63.2</v>
          </cell>
          <cell r="M12">
            <v>3.1</v>
          </cell>
          <cell r="N12">
            <v>599.5</v>
          </cell>
        </row>
        <row r="13">
          <cell r="L13">
            <v>3532.2</v>
          </cell>
          <cell r="M13">
            <v>1981.6</v>
          </cell>
          <cell r="N13">
            <v>2697.8</v>
          </cell>
        </row>
        <row r="14">
          <cell r="I14">
            <v>1486.4</v>
          </cell>
          <cell r="J14">
            <v>1297.2</v>
          </cell>
          <cell r="K14">
            <v>1583.4</v>
          </cell>
          <cell r="L14">
            <v>1390.2</v>
          </cell>
          <cell r="M14">
            <v>2257.8</v>
          </cell>
          <cell r="N14">
            <v>2117.3</v>
          </cell>
        </row>
        <row r="15">
          <cell r="I15">
            <v>5347.9</v>
          </cell>
          <cell r="J15">
            <v>4867.2</v>
          </cell>
          <cell r="K15">
            <v>4858.5</v>
          </cell>
        </row>
        <row r="16">
          <cell r="L16">
            <v>4125.2</v>
          </cell>
          <cell r="M16">
            <v>4314</v>
          </cell>
          <cell r="N16">
            <v>4440.2</v>
          </cell>
        </row>
        <row r="17">
          <cell r="L17">
            <v>1507.8</v>
          </cell>
          <cell r="M17">
            <v>910.3000000000002</v>
          </cell>
          <cell r="N17">
            <v>1748</v>
          </cell>
        </row>
        <row r="18">
          <cell r="L18">
            <v>335.5</v>
          </cell>
          <cell r="M18">
            <v>204.89999999999986</v>
          </cell>
          <cell r="N18">
            <v>296.3</v>
          </cell>
        </row>
        <row r="25">
          <cell r="I25">
            <v>13713.3</v>
          </cell>
          <cell r="J25">
            <v>14029.7</v>
          </cell>
          <cell r="K25">
            <v>15988.3</v>
          </cell>
          <cell r="L25">
            <v>16733.7</v>
          </cell>
          <cell r="M25">
            <v>17894.2</v>
          </cell>
          <cell r="N25">
            <v>21523.9</v>
          </cell>
        </row>
        <row r="26">
          <cell r="I26">
            <v>752.9</v>
          </cell>
          <cell r="J26">
            <v>194</v>
          </cell>
          <cell r="K26">
            <v>1087.5</v>
          </cell>
          <cell r="L26">
            <v>2960.2</v>
          </cell>
          <cell r="M26">
            <v>1674.8</v>
          </cell>
          <cell r="N26">
            <v>3313.9</v>
          </cell>
        </row>
        <row r="27">
          <cell r="I27">
            <v>487.5</v>
          </cell>
          <cell r="J27">
            <v>796.7</v>
          </cell>
          <cell r="K27">
            <v>999.6</v>
          </cell>
          <cell r="L27">
            <v>1466.8</v>
          </cell>
          <cell r="M27">
            <v>994.8</v>
          </cell>
          <cell r="N27">
            <v>2162.1</v>
          </cell>
        </row>
        <row r="28">
          <cell r="I28">
            <v>-470</v>
          </cell>
          <cell r="J28">
            <v>23.7</v>
          </cell>
          <cell r="K28">
            <v>55.8</v>
          </cell>
          <cell r="L28">
            <v>-90.5</v>
          </cell>
          <cell r="M28">
            <v>-539.8</v>
          </cell>
          <cell r="N28">
            <v>-26.700000000000003</v>
          </cell>
        </row>
        <row r="29">
          <cell r="I29">
            <v>74.6</v>
          </cell>
          <cell r="J29">
            <v>55</v>
          </cell>
          <cell r="K29">
            <v>38.6</v>
          </cell>
          <cell r="L29">
            <v>76.7</v>
          </cell>
          <cell r="M29">
            <v>169.8</v>
          </cell>
          <cell r="N29">
            <v>472.3</v>
          </cell>
        </row>
        <row r="30">
          <cell r="M30">
            <v>2005.4</v>
          </cell>
          <cell r="N30">
            <v>216.7</v>
          </cell>
        </row>
        <row r="31">
          <cell r="M31">
            <v>-1178.5999999999985</v>
          </cell>
          <cell r="N31">
            <v>1973.6000000000022</v>
          </cell>
        </row>
        <row r="34">
          <cell r="I34">
            <v>0</v>
          </cell>
          <cell r="J34">
            <v>0</v>
          </cell>
          <cell r="K34">
            <v>700</v>
          </cell>
          <cell r="L34">
            <v>500</v>
          </cell>
          <cell r="M34">
            <v>1185</v>
          </cell>
          <cell r="N34">
            <v>2480</v>
          </cell>
        </row>
        <row r="35">
          <cell r="I35" t="str">
            <v>-</v>
          </cell>
          <cell r="J35">
            <v>2000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I36" t="str">
            <v>-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I37" t="str">
            <v>-</v>
          </cell>
          <cell r="J37">
            <v>0</v>
          </cell>
          <cell r="K37">
            <v>73</v>
          </cell>
          <cell r="L37">
            <v>0</v>
          </cell>
          <cell r="M37">
            <v>0</v>
          </cell>
          <cell r="N37">
            <v>0</v>
          </cell>
        </row>
        <row r="38">
          <cell r="I38">
            <v>2677.5</v>
          </cell>
          <cell r="J38">
            <v>397.2</v>
          </cell>
          <cell r="K38">
            <v>1491.1</v>
          </cell>
          <cell r="L38">
            <v>-1405.1</v>
          </cell>
          <cell r="M38">
            <v>-1197.4</v>
          </cell>
          <cell r="N38">
            <v>-5309.5</v>
          </cell>
        </row>
        <row r="39">
          <cell r="I39">
            <v>20.3</v>
          </cell>
          <cell r="J39">
            <v>16.4</v>
          </cell>
          <cell r="K39">
            <v>-557.9</v>
          </cell>
          <cell r="L39">
            <v>1.4</v>
          </cell>
          <cell r="M39">
            <v>60.6</v>
          </cell>
          <cell r="N39">
            <v>-16.5</v>
          </cell>
        </row>
        <row r="40">
          <cell r="I40">
            <v>1511.9</v>
          </cell>
          <cell r="J40">
            <v>1342.4</v>
          </cell>
          <cell r="K40">
            <v>856.8</v>
          </cell>
          <cell r="L40">
            <v>953.8</v>
          </cell>
          <cell r="M40">
            <v>1130.4</v>
          </cell>
          <cell r="N40">
            <v>872.4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BO"/>
      <sheetName val="ODD"/>
      <sheetName val="Sheet3"/>
    </sheetNames>
    <sheetDataSet>
      <sheetData sheetId="0">
        <row r="7">
          <cell r="C7">
            <v>7869.282</v>
          </cell>
          <cell r="D7">
            <v>6619.282</v>
          </cell>
          <cell r="E7">
            <v>13889.282</v>
          </cell>
          <cell r="F7">
            <v>13889.282</v>
          </cell>
        </row>
        <row r="8">
          <cell r="C8">
            <v>52975.825</v>
          </cell>
          <cell r="D8">
            <v>54225.825</v>
          </cell>
          <cell r="E8">
            <v>46879.325</v>
          </cell>
          <cell r="F8">
            <v>49219.325</v>
          </cell>
        </row>
        <row r="9">
          <cell r="C9">
            <v>2125.175</v>
          </cell>
          <cell r="D9">
            <v>2125.175</v>
          </cell>
          <cell r="E9">
            <v>2201.675</v>
          </cell>
          <cell r="F9">
            <v>2341.675</v>
          </cell>
        </row>
        <row r="10">
          <cell r="C10">
            <v>500</v>
          </cell>
          <cell r="D10">
            <v>700</v>
          </cell>
          <cell r="E10">
            <v>320.7</v>
          </cell>
          <cell r="F10">
            <v>420.7</v>
          </cell>
        </row>
        <row r="12">
          <cell r="C12">
            <v>1518.622</v>
          </cell>
          <cell r="D12">
            <v>1518.622</v>
          </cell>
          <cell r="E12">
            <v>1509.622</v>
          </cell>
          <cell r="F12">
            <v>1509.622</v>
          </cell>
        </row>
        <row r="13">
          <cell r="C13">
            <v>6271.024</v>
          </cell>
          <cell r="D13">
            <v>6271.024</v>
          </cell>
          <cell r="E13">
            <v>6271.024</v>
          </cell>
          <cell r="F13">
            <v>6271.024</v>
          </cell>
        </row>
        <row r="14">
          <cell r="C14">
            <v>10169.568</v>
          </cell>
          <cell r="D14">
            <v>10169.568</v>
          </cell>
          <cell r="E14">
            <v>10178.568</v>
          </cell>
          <cell r="F14">
            <v>10178.568</v>
          </cell>
        </row>
        <row r="16">
          <cell r="C16">
            <v>254.384</v>
          </cell>
          <cell r="D16">
            <v>254.384</v>
          </cell>
          <cell r="E16">
            <v>254.384</v>
          </cell>
          <cell r="F16">
            <v>254.384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3622.375</v>
          </cell>
          <cell r="D18">
            <v>3622.375</v>
          </cell>
          <cell r="E18">
            <v>3622.375</v>
          </cell>
          <cell r="F18">
            <v>3622.375</v>
          </cell>
        </row>
        <row r="20">
          <cell r="C20">
            <v>55.322</v>
          </cell>
          <cell r="D20">
            <v>55.322</v>
          </cell>
          <cell r="E20">
            <v>55.322</v>
          </cell>
          <cell r="F20">
            <v>55.322</v>
          </cell>
        </row>
        <row r="21">
          <cell r="C21">
            <v>1623.5569999999998</v>
          </cell>
          <cell r="D21">
            <v>1623.5569999999998</v>
          </cell>
          <cell r="E21">
            <v>1623.5569999999998</v>
          </cell>
          <cell r="F21">
            <v>1623.5569999999998</v>
          </cell>
        </row>
        <row r="24">
          <cell r="C24">
            <v>157.6</v>
          </cell>
          <cell r="D24">
            <v>157.6</v>
          </cell>
          <cell r="E24">
            <v>157.6</v>
          </cell>
          <cell r="F24">
            <v>157.6</v>
          </cell>
        </row>
        <row r="25">
          <cell r="C25">
            <v>787</v>
          </cell>
          <cell r="D25">
            <v>787</v>
          </cell>
          <cell r="E25">
            <v>787</v>
          </cell>
          <cell r="F25">
            <v>787</v>
          </cell>
        </row>
        <row r="26">
          <cell r="C26">
            <v>2525.174</v>
          </cell>
          <cell r="D26">
            <v>2525.174</v>
          </cell>
          <cell r="E26">
            <v>2525.174</v>
          </cell>
          <cell r="F26">
            <v>2525.174</v>
          </cell>
        </row>
        <row r="28">
          <cell r="C28">
            <v>-2753.2</v>
          </cell>
          <cell r="D28">
            <v>-2894.3</v>
          </cell>
          <cell r="E28">
            <v>83</v>
          </cell>
          <cell r="F28">
            <v>-4238.5</v>
          </cell>
        </row>
        <row r="36">
          <cell r="C36">
            <v>-3824.2</v>
          </cell>
          <cell r="D36">
            <v>-3965.3</v>
          </cell>
          <cell r="E36">
            <v>-988</v>
          </cell>
          <cell r="F36">
            <v>-5309.5</v>
          </cell>
        </row>
        <row r="37">
          <cell r="C37">
            <v>-153.6</v>
          </cell>
          <cell r="D37">
            <v>742.6</v>
          </cell>
          <cell r="E37">
            <v>219.2</v>
          </cell>
          <cell r="F37">
            <v>216.7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  <sheetName val="Relatives"/>
      <sheetName val="Index"/>
      <sheetName val="Index-Overall"/>
      <sheetName val="Index-Nationl"/>
      <sheetName val="Index-Agri"/>
      <sheetName val="Index-Ind"/>
      <sheetName val="Index-Imp"/>
      <sheetName val="Graph"/>
      <sheetName val="Index-Old"/>
      <sheetName val="Weight-Imp"/>
      <sheetName val="Weight-Ind"/>
      <sheetName val="Weight-Agri"/>
      <sheetName val="Production"/>
      <sheetName val="Address"/>
      <sheetName val="inflation"/>
    </sheetNames>
    <sheetDataSet>
      <sheetData sheetId="3">
        <row r="13">
          <cell r="C13">
            <v>99.99999999999999</v>
          </cell>
        </row>
        <row r="14">
          <cell r="C14">
            <v>49.593021995747016</v>
          </cell>
        </row>
        <row r="15">
          <cell r="C15">
            <v>16.585694084141824</v>
          </cell>
        </row>
        <row r="16">
          <cell r="C16">
            <v>6.086031204033311</v>
          </cell>
        </row>
        <row r="17">
          <cell r="C17">
            <v>3.770519507075808</v>
          </cell>
        </row>
        <row r="18">
          <cell r="C18">
            <v>11.183012678383857</v>
          </cell>
        </row>
        <row r="19">
          <cell r="C19">
            <v>1.9487350779721184</v>
          </cell>
        </row>
        <row r="20">
          <cell r="C20">
            <v>10.019129444140097</v>
          </cell>
        </row>
        <row r="21">
          <cell r="C21">
            <v>20.37273710722672</v>
          </cell>
        </row>
        <row r="22">
          <cell r="C22">
            <v>6.117694570987977</v>
          </cell>
        </row>
        <row r="23">
          <cell r="C23">
            <v>5.693628753648385</v>
          </cell>
        </row>
        <row r="24">
          <cell r="C24">
            <v>4.4957766210627</v>
          </cell>
        </row>
        <row r="25">
          <cell r="C25">
            <v>4.065637161527658</v>
          </cell>
        </row>
        <row r="26">
          <cell r="C26">
            <v>30.034340897026254</v>
          </cell>
        </row>
        <row r="27">
          <cell r="C27">
            <v>5.397977971447429</v>
          </cell>
        </row>
        <row r="28">
          <cell r="C28">
            <v>2.4560330063653932</v>
          </cell>
        </row>
        <row r="29">
          <cell r="C29">
            <v>6.973714820123034</v>
          </cell>
        </row>
        <row r="30">
          <cell r="C30">
            <v>1.8659527269142209</v>
          </cell>
        </row>
        <row r="31">
          <cell r="C31">
            <v>2.731641690470963</v>
          </cell>
        </row>
        <row r="32">
          <cell r="C32">
            <v>3.1001290737979397</v>
          </cell>
        </row>
        <row r="33">
          <cell r="C33">
            <v>7.508891607907275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workbookViewId="0" topLeftCell="A16">
      <selection activeCell="H8" sqref="H8"/>
    </sheetView>
  </sheetViews>
  <sheetFormatPr defaultColWidth="9.140625" defaultRowHeight="12.75"/>
  <cols>
    <col min="1" max="16384" width="9.140625" style="8" customWidth="1"/>
  </cols>
  <sheetData>
    <row r="1" spans="1:7" ht="20.25">
      <c r="A1" s="879" t="s">
        <v>405</v>
      </c>
      <c r="B1" s="879"/>
      <c r="C1" s="879"/>
      <c r="D1" s="879"/>
      <c r="E1" s="879"/>
      <c r="F1" s="879"/>
      <c r="G1" s="879"/>
    </row>
    <row r="2" spans="1:7" ht="15.75">
      <c r="A2" s="262"/>
      <c r="B2" s="262"/>
      <c r="C2" s="262"/>
      <c r="D2" s="262"/>
      <c r="E2" s="30"/>
      <c r="F2" s="30"/>
      <c r="G2" s="30"/>
    </row>
    <row r="3" spans="1:7" ht="21.75" customHeight="1">
      <c r="A3" s="880" t="s">
        <v>404</v>
      </c>
      <c r="B3" s="880"/>
      <c r="C3" s="880"/>
      <c r="D3" s="880"/>
      <c r="E3" s="880"/>
      <c r="F3" s="880"/>
      <c r="G3" s="880"/>
    </row>
    <row r="4" spans="1:7" ht="15.75">
      <c r="A4" s="881" t="s">
        <v>773</v>
      </c>
      <c r="B4" s="881"/>
      <c r="C4" s="881"/>
      <c r="D4" s="881"/>
      <c r="E4" s="881"/>
      <c r="F4" s="881"/>
      <c r="G4" s="881"/>
    </row>
    <row r="5" spans="3:4" ht="15.75">
      <c r="C5" s="10"/>
      <c r="D5" s="47"/>
    </row>
    <row r="6" spans="1:7" ht="15">
      <c r="A6" s="48">
        <v>1</v>
      </c>
      <c r="B6" s="49" t="s">
        <v>406</v>
      </c>
      <c r="C6" s="49"/>
      <c r="D6" s="49"/>
      <c r="E6" s="49"/>
      <c r="F6" s="50"/>
      <c r="G6" s="50"/>
    </row>
    <row r="7" spans="1:7" ht="15">
      <c r="A7" s="48">
        <v>2</v>
      </c>
      <c r="B7" s="49" t="s">
        <v>407</v>
      </c>
      <c r="C7" s="49"/>
      <c r="D7" s="49"/>
      <c r="E7" s="49"/>
      <c r="F7" s="50"/>
      <c r="G7" s="50"/>
    </row>
    <row r="8" spans="1:7" ht="15">
      <c r="A8" s="48">
        <v>3</v>
      </c>
      <c r="B8" s="49" t="s">
        <v>408</v>
      </c>
      <c r="C8" s="49"/>
      <c r="D8" s="49"/>
      <c r="E8" s="49"/>
      <c r="F8" s="50"/>
      <c r="G8" s="50"/>
    </row>
    <row r="9" spans="1:7" ht="15">
      <c r="A9" s="48">
        <v>4</v>
      </c>
      <c r="B9" s="49" t="s">
        <v>402</v>
      </c>
      <c r="C9" s="49"/>
      <c r="D9" s="49"/>
      <c r="E9" s="49"/>
      <c r="F9" s="50"/>
      <c r="G9" s="50"/>
    </row>
    <row r="10" spans="1:7" ht="15">
      <c r="A10" s="48">
        <v>5</v>
      </c>
      <c r="B10" s="49" t="s">
        <v>409</v>
      </c>
      <c r="C10" s="49"/>
      <c r="D10" s="49"/>
      <c r="E10" s="49"/>
      <c r="F10" s="50"/>
      <c r="G10" s="50"/>
    </row>
    <row r="11" spans="1:7" ht="15">
      <c r="A11" s="48">
        <v>6</v>
      </c>
      <c r="B11" s="49" t="s">
        <v>410</v>
      </c>
      <c r="C11" s="49"/>
      <c r="D11" s="49"/>
      <c r="E11" s="49"/>
      <c r="F11" s="50"/>
      <c r="G11" s="50"/>
    </row>
    <row r="12" spans="1:7" ht="15">
      <c r="A12" s="48">
        <v>7</v>
      </c>
      <c r="B12" s="49" t="s">
        <v>411</v>
      </c>
      <c r="C12" s="49"/>
      <c r="D12" s="49"/>
      <c r="E12" s="49"/>
      <c r="F12" s="50"/>
      <c r="G12" s="50"/>
    </row>
    <row r="13" spans="1:7" ht="15">
      <c r="A13" s="48">
        <v>8</v>
      </c>
      <c r="B13" s="49" t="s">
        <v>412</v>
      </c>
      <c r="C13" s="49"/>
      <c r="D13" s="49"/>
      <c r="E13" s="49"/>
      <c r="F13" s="50"/>
      <c r="G13" s="50"/>
    </row>
    <row r="14" spans="1:7" ht="15">
      <c r="A14" s="48">
        <v>9</v>
      </c>
      <c r="B14" s="49" t="s">
        <v>189</v>
      </c>
      <c r="C14" s="49"/>
      <c r="D14" s="49"/>
      <c r="E14" s="49"/>
      <c r="F14" s="50"/>
      <c r="G14" s="50"/>
    </row>
    <row r="15" spans="1:7" ht="15">
      <c r="A15" s="48">
        <v>10</v>
      </c>
      <c r="B15" s="49" t="s">
        <v>413</v>
      </c>
      <c r="C15" s="49"/>
      <c r="D15" s="49"/>
      <c r="E15" s="49"/>
      <c r="F15" s="50"/>
      <c r="G15" s="50"/>
    </row>
    <row r="16" spans="1:7" ht="15">
      <c r="A16" s="48">
        <v>11</v>
      </c>
      <c r="B16" s="49" t="s">
        <v>235</v>
      </c>
      <c r="C16" s="49"/>
      <c r="D16" s="49"/>
      <c r="E16" s="49"/>
      <c r="F16" s="50"/>
      <c r="G16" s="50"/>
    </row>
    <row r="17" spans="1:7" ht="15">
      <c r="A17" s="48">
        <v>12</v>
      </c>
      <c r="B17" s="49" t="s">
        <v>414</v>
      </c>
      <c r="C17" s="49"/>
      <c r="D17" s="49"/>
      <c r="E17" s="49"/>
      <c r="F17" s="50"/>
      <c r="G17" s="50"/>
    </row>
    <row r="18" spans="1:7" ht="15">
      <c r="A18" s="48">
        <v>13</v>
      </c>
      <c r="B18" s="49" t="s">
        <v>311</v>
      </c>
      <c r="C18" s="49"/>
      <c r="D18" s="49"/>
      <c r="E18" s="49"/>
      <c r="F18" s="50"/>
      <c r="G18" s="50"/>
    </row>
    <row r="19" spans="1:7" ht="15">
      <c r="A19" s="48">
        <v>14</v>
      </c>
      <c r="B19" s="49" t="s">
        <v>415</v>
      </c>
      <c r="C19" s="49"/>
      <c r="D19" s="49"/>
      <c r="E19" s="49"/>
      <c r="F19" s="50"/>
      <c r="G19" s="50"/>
    </row>
    <row r="20" spans="1:7" ht="15">
      <c r="A20" s="48">
        <v>15</v>
      </c>
      <c r="B20" s="49" t="s">
        <v>416</v>
      </c>
      <c r="C20" s="49"/>
      <c r="D20" s="49"/>
      <c r="E20" s="49"/>
      <c r="F20" s="50"/>
      <c r="G20" s="50"/>
    </row>
    <row r="21" spans="1:7" ht="15">
      <c r="A21" s="48">
        <v>16</v>
      </c>
      <c r="B21" s="49" t="s">
        <v>417</v>
      </c>
      <c r="C21" s="49"/>
      <c r="D21" s="49"/>
      <c r="E21" s="49"/>
      <c r="F21" s="50"/>
      <c r="G21" s="50"/>
    </row>
    <row r="22" spans="1:7" ht="15">
      <c r="A22" s="48">
        <v>17</v>
      </c>
      <c r="B22" s="49" t="s">
        <v>418</v>
      </c>
      <c r="C22" s="49"/>
      <c r="D22" s="49"/>
      <c r="E22" s="49"/>
      <c r="F22" s="50"/>
      <c r="G22" s="50"/>
    </row>
    <row r="23" spans="1:7" ht="15">
      <c r="A23" s="48">
        <v>18</v>
      </c>
      <c r="B23" s="49" t="s">
        <v>419</v>
      </c>
      <c r="C23" s="49"/>
      <c r="D23" s="49"/>
      <c r="E23" s="49"/>
      <c r="F23" s="50"/>
      <c r="G23" s="50"/>
    </row>
    <row r="24" spans="1:7" ht="15">
      <c r="A24" s="48">
        <v>19</v>
      </c>
      <c r="B24" s="49" t="s">
        <v>421</v>
      </c>
      <c r="C24" s="49"/>
      <c r="D24" s="49"/>
      <c r="E24" s="49"/>
      <c r="F24" s="50"/>
      <c r="G24" s="50"/>
    </row>
    <row r="25" spans="1:7" ht="15">
      <c r="A25" s="48">
        <v>20</v>
      </c>
      <c r="B25" s="49" t="s">
        <v>420</v>
      </c>
      <c r="C25" s="49"/>
      <c r="D25" s="49"/>
      <c r="E25" s="49"/>
      <c r="F25" s="50"/>
      <c r="G25" s="50"/>
    </row>
    <row r="26" spans="1:7" ht="15">
      <c r="A26" s="51">
        <v>21</v>
      </c>
      <c r="B26" s="52" t="s">
        <v>661</v>
      </c>
      <c r="C26" s="49"/>
      <c r="D26" s="49"/>
      <c r="E26" s="49"/>
      <c r="F26" s="50"/>
      <c r="G26" s="50"/>
    </row>
    <row r="27" spans="1:5" ht="15">
      <c r="A27" s="51">
        <v>22</v>
      </c>
      <c r="B27" s="52" t="s">
        <v>660</v>
      </c>
      <c r="C27" s="10"/>
      <c r="D27" s="10"/>
      <c r="E27" s="10"/>
    </row>
    <row r="28" spans="1:5" ht="12.75">
      <c r="A28" s="10"/>
      <c r="B28" s="10"/>
      <c r="C28" s="10"/>
      <c r="D28" s="10"/>
      <c r="E28" s="10"/>
    </row>
    <row r="29" spans="1:5" ht="12.75">
      <c r="A29" s="10"/>
      <c r="B29" s="10"/>
      <c r="C29" s="10"/>
      <c r="D29" s="10"/>
      <c r="E29" s="10"/>
    </row>
    <row r="30" spans="1:5" ht="12.75">
      <c r="A30" s="10"/>
      <c r="B30" s="10"/>
      <c r="C30" s="10"/>
      <c r="D30" s="10"/>
      <c r="E30" s="10"/>
    </row>
    <row r="31" spans="1:5" ht="12.75">
      <c r="A31" s="10"/>
      <c r="B31" s="10"/>
      <c r="C31" s="10"/>
      <c r="D31" s="10"/>
      <c r="E31" s="10"/>
    </row>
    <row r="32" spans="1:5" ht="12.75">
      <c r="A32" s="10"/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  <row r="34" spans="1:5" ht="12.75">
      <c r="A34" s="10"/>
      <c r="B34" s="10"/>
      <c r="C34" s="10"/>
      <c r="D34" s="10"/>
      <c r="E34" s="10"/>
    </row>
    <row r="35" spans="1:5" ht="12.75">
      <c r="A35" s="10"/>
      <c r="B35" s="10"/>
      <c r="C35" s="10"/>
      <c r="D35" s="10"/>
      <c r="E35" s="10"/>
    </row>
    <row r="36" spans="1:5" ht="12.75">
      <c r="A36" s="10"/>
      <c r="B36" s="10"/>
      <c r="C36" s="10"/>
      <c r="D36" s="10"/>
      <c r="E36" s="10"/>
    </row>
    <row r="37" spans="1:5" ht="12.75">
      <c r="A37" s="10"/>
      <c r="B37" s="10"/>
      <c r="C37" s="10"/>
      <c r="D37" s="10"/>
      <c r="E37" s="10"/>
    </row>
    <row r="38" spans="1:5" ht="12.75">
      <c r="A38" s="10"/>
      <c r="B38" s="10"/>
      <c r="C38" s="10"/>
      <c r="D38" s="10"/>
      <c r="E38" s="10"/>
    </row>
    <row r="39" spans="1:5" ht="12.75">
      <c r="A39" s="10"/>
      <c r="B39" s="10"/>
      <c r="C39" s="10"/>
      <c r="D39" s="10"/>
      <c r="E39" s="10"/>
    </row>
    <row r="40" spans="1:5" ht="12.75">
      <c r="A40" s="10"/>
      <c r="B40" s="10"/>
      <c r="C40" s="10"/>
      <c r="D40" s="10"/>
      <c r="E40" s="10"/>
    </row>
    <row r="41" spans="1:5" ht="12.75">
      <c r="A41" s="10"/>
      <c r="B41" s="10"/>
      <c r="C41" s="10"/>
      <c r="D41" s="10"/>
      <c r="E41" s="10"/>
    </row>
    <row r="42" spans="1:5" ht="12.75">
      <c r="A42" s="10"/>
      <c r="B42" s="10"/>
      <c r="C42" s="10"/>
      <c r="D42" s="10"/>
      <c r="E42" s="10"/>
    </row>
    <row r="43" spans="1:5" ht="12.75">
      <c r="A43" s="10"/>
      <c r="B43" s="10"/>
      <c r="C43" s="10"/>
      <c r="D43" s="10"/>
      <c r="E43" s="10"/>
    </row>
    <row r="44" spans="1:5" ht="12.75">
      <c r="A44" s="10"/>
      <c r="B44" s="10"/>
      <c r="C44" s="10"/>
      <c r="D44" s="10"/>
      <c r="E44" s="10"/>
    </row>
    <row r="45" spans="1:5" ht="12.75">
      <c r="A45" s="10"/>
      <c r="B45" s="10"/>
      <c r="C45" s="10"/>
      <c r="D45" s="10"/>
      <c r="E45" s="10"/>
    </row>
    <row r="46" spans="1:5" ht="12.75">
      <c r="A46" s="10"/>
      <c r="B46" s="10"/>
      <c r="C46" s="10"/>
      <c r="D46" s="10"/>
      <c r="E46" s="10"/>
    </row>
    <row r="47" spans="1:5" ht="12.75">
      <c r="A47" s="10"/>
      <c r="B47" s="10"/>
      <c r="C47" s="10"/>
      <c r="D47" s="10"/>
      <c r="E47" s="10"/>
    </row>
    <row r="48" spans="1:5" ht="12.75">
      <c r="A48" s="10"/>
      <c r="B48" s="10"/>
      <c r="C48" s="10"/>
      <c r="D48" s="10"/>
      <c r="E48" s="10"/>
    </row>
    <row r="49" spans="1:5" ht="12.75">
      <c r="A49" s="10"/>
      <c r="B49" s="10"/>
      <c r="C49" s="10"/>
      <c r="D49" s="10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  <row r="53" spans="1:5" ht="12.75">
      <c r="A53" s="10"/>
      <c r="B53" s="10"/>
      <c r="C53" s="10"/>
      <c r="D53" s="10"/>
      <c r="E53" s="10"/>
    </row>
    <row r="54" spans="1:5" ht="12.75">
      <c r="A54" s="10"/>
      <c r="B54" s="10"/>
      <c r="C54" s="10"/>
      <c r="D54" s="10"/>
      <c r="E54" s="10"/>
    </row>
    <row r="55" spans="1:5" ht="12.75">
      <c r="A55" s="10"/>
      <c r="B55" s="10"/>
      <c r="C55" s="10"/>
      <c r="D55" s="10"/>
      <c r="E55" s="10"/>
    </row>
    <row r="56" spans="1:5" ht="12.75">
      <c r="A56" s="10"/>
      <c r="B56" s="10"/>
      <c r="C56" s="10"/>
      <c r="D56" s="10"/>
      <c r="E56" s="10"/>
    </row>
    <row r="57" spans="1:5" ht="12.75">
      <c r="A57" s="10"/>
      <c r="B57" s="10"/>
      <c r="C57" s="10"/>
      <c r="D57" s="10"/>
      <c r="E57" s="10"/>
    </row>
    <row r="58" spans="1:5" ht="12.75">
      <c r="A58" s="10"/>
      <c r="B58" s="10"/>
      <c r="C58" s="10"/>
      <c r="D58" s="10"/>
      <c r="E58" s="10"/>
    </row>
    <row r="59" spans="1:5" ht="12.75">
      <c r="A59" s="10"/>
      <c r="B59" s="10"/>
      <c r="C59" s="10"/>
      <c r="D59" s="10"/>
      <c r="E59" s="10"/>
    </row>
    <row r="60" spans="1:5" ht="12.75">
      <c r="A60" s="10"/>
      <c r="B60" s="10"/>
      <c r="C60" s="10"/>
      <c r="D60" s="10"/>
      <c r="E60" s="10"/>
    </row>
    <row r="61" spans="1:5" ht="12.75">
      <c r="A61" s="10"/>
      <c r="B61" s="10"/>
      <c r="C61" s="10"/>
      <c r="D61" s="10"/>
      <c r="E61" s="10"/>
    </row>
    <row r="62" spans="1:5" ht="12.75">
      <c r="A62" s="10"/>
      <c r="B62" s="10"/>
      <c r="C62" s="10"/>
      <c r="D62" s="10"/>
      <c r="E62" s="10"/>
    </row>
    <row r="63" spans="1:5" ht="12.75">
      <c r="A63" s="10"/>
      <c r="B63" s="10"/>
      <c r="C63" s="10"/>
      <c r="D63" s="10"/>
      <c r="E63" s="10"/>
    </row>
    <row r="64" spans="1:5" ht="12.75">
      <c r="A64" s="10"/>
      <c r="B64" s="10"/>
      <c r="C64" s="10"/>
      <c r="D64" s="10"/>
      <c r="E64" s="10"/>
    </row>
    <row r="65" spans="1:5" ht="12.75">
      <c r="A65" s="10"/>
      <c r="B65" s="10"/>
      <c r="C65" s="10"/>
      <c r="D65" s="10"/>
      <c r="E65" s="10"/>
    </row>
    <row r="66" spans="1:5" ht="12.75">
      <c r="A66" s="10"/>
      <c r="B66" s="10"/>
      <c r="C66" s="10"/>
      <c r="D66" s="10"/>
      <c r="E66" s="10"/>
    </row>
    <row r="67" spans="1:5" ht="12.75">
      <c r="A67" s="10"/>
      <c r="B67" s="10"/>
      <c r="C67" s="10"/>
      <c r="D67" s="10"/>
      <c r="E67" s="10"/>
    </row>
    <row r="68" spans="1:5" ht="12.75">
      <c r="A68" s="10"/>
      <c r="B68" s="10"/>
      <c r="C68" s="10"/>
      <c r="D68" s="10"/>
      <c r="E68" s="10"/>
    </row>
    <row r="69" spans="1:5" ht="12.75">
      <c r="A69" s="10"/>
      <c r="B69" s="10"/>
      <c r="C69" s="10"/>
      <c r="D69" s="10"/>
      <c r="E69" s="10"/>
    </row>
    <row r="70" spans="1:5" ht="12.75">
      <c r="A70" s="10"/>
      <c r="B70" s="10"/>
      <c r="C70" s="10"/>
      <c r="D70" s="10"/>
      <c r="E70" s="10"/>
    </row>
    <row r="71" spans="1:5" ht="12.75">
      <c r="A71" s="10"/>
      <c r="B71" s="10"/>
      <c r="C71" s="10"/>
      <c r="D71" s="10"/>
      <c r="E71" s="10"/>
    </row>
    <row r="72" spans="1:5" ht="12.75">
      <c r="A72" s="10"/>
      <c r="B72" s="10"/>
      <c r="C72" s="10"/>
      <c r="D72" s="10"/>
      <c r="E72" s="10"/>
    </row>
    <row r="73" spans="1:5" ht="12.75">
      <c r="A73" s="10"/>
      <c r="B73" s="10"/>
      <c r="C73" s="10"/>
      <c r="D73" s="10"/>
      <c r="E73" s="10"/>
    </row>
    <row r="74" spans="1:5" ht="12.75">
      <c r="A74" s="10"/>
      <c r="B74" s="10"/>
      <c r="C74" s="10"/>
      <c r="D74" s="10"/>
      <c r="E74" s="10"/>
    </row>
    <row r="75" spans="1:5" ht="12.75">
      <c r="A75" s="10"/>
      <c r="B75" s="10"/>
      <c r="C75" s="10"/>
      <c r="D75" s="10"/>
      <c r="E75" s="10"/>
    </row>
    <row r="76" spans="1:5" ht="12.75">
      <c r="A76" s="10"/>
      <c r="B76" s="10"/>
      <c r="C76" s="10"/>
      <c r="D76" s="10"/>
      <c r="E76" s="10"/>
    </row>
    <row r="77" spans="1:5" ht="12.75">
      <c r="A77" s="10"/>
      <c r="B77" s="10"/>
      <c r="C77" s="10"/>
      <c r="D77" s="10"/>
      <c r="E77" s="10"/>
    </row>
    <row r="78" spans="1:5" ht="12.75">
      <c r="A78" s="10"/>
      <c r="B78" s="10"/>
      <c r="C78" s="10"/>
      <c r="D78" s="10"/>
      <c r="E78" s="10"/>
    </row>
    <row r="79" spans="1:5" ht="12.75">
      <c r="A79" s="10"/>
      <c r="B79" s="10"/>
      <c r="C79" s="10"/>
      <c r="D79" s="10"/>
      <c r="E79" s="10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  <row r="87" spans="1:5" ht="12.75">
      <c r="A87" s="10"/>
      <c r="B87" s="10"/>
      <c r="C87" s="10"/>
      <c r="D87" s="10"/>
      <c r="E87" s="10"/>
    </row>
    <row r="88" spans="1:5" ht="12.75">
      <c r="A88" s="10"/>
      <c r="B88" s="10"/>
      <c r="C88" s="10"/>
      <c r="D88" s="10"/>
      <c r="E88" s="10"/>
    </row>
    <row r="89" spans="1:5" ht="12.75">
      <c r="A89" s="10"/>
      <c r="B89" s="10"/>
      <c r="C89" s="10"/>
      <c r="D89" s="10"/>
      <c r="E89" s="10"/>
    </row>
    <row r="90" spans="1:5" ht="12.75">
      <c r="A90" s="10"/>
      <c r="B90" s="10"/>
      <c r="C90" s="10"/>
      <c r="D90" s="10"/>
      <c r="E90" s="10"/>
    </row>
    <row r="91" spans="1:5" ht="12.75">
      <c r="A91" s="10"/>
      <c r="B91" s="10"/>
      <c r="C91" s="10"/>
      <c r="D91" s="10"/>
      <c r="E91" s="10"/>
    </row>
    <row r="92" spans="1:5" ht="12.75">
      <c r="A92" s="10"/>
      <c r="B92" s="10"/>
      <c r="C92" s="10"/>
      <c r="D92" s="10"/>
      <c r="E92" s="10"/>
    </row>
    <row r="93" spans="1:5" ht="12.75">
      <c r="A93" s="10"/>
      <c r="B93" s="10"/>
      <c r="C93" s="10"/>
      <c r="D93" s="10"/>
      <c r="E93" s="10"/>
    </row>
    <row r="94" spans="1:5" ht="12.75">
      <c r="A94" s="10"/>
      <c r="B94" s="10"/>
      <c r="C94" s="10"/>
      <c r="D94" s="10"/>
      <c r="E94" s="10"/>
    </row>
    <row r="95" spans="1:5" ht="12.75">
      <c r="A95" s="10"/>
      <c r="B95" s="10"/>
      <c r="C95" s="10"/>
      <c r="D95" s="10"/>
      <c r="E95" s="10"/>
    </row>
    <row r="96" spans="1:5" ht="12.75">
      <c r="A96" s="10"/>
      <c r="B96" s="10"/>
      <c r="C96" s="10"/>
      <c r="D96" s="10"/>
      <c r="E96" s="10"/>
    </row>
    <row r="97" spans="1:5" ht="12.75">
      <c r="A97" s="10"/>
      <c r="B97" s="10"/>
      <c r="C97" s="10"/>
      <c r="D97" s="10"/>
      <c r="E97" s="10"/>
    </row>
    <row r="98" spans="1:5" ht="12.75">
      <c r="A98" s="10"/>
      <c r="B98" s="10"/>
      <c r="C98" s="10"/>
      <c r="D98" s="10"/>
      <c r="E98" s="10"/>
    </row>
    <row r="99" spans="1:5" ht="12.75">
      <c r="A99" s="10"/>
      <c r="B99" s="10"/>
      <c r="C99" s="10"/>
      <c r="D99" s="10"/>
      <c r="E99" s="10"/>
    </row>
    <row r="100" spans="1:5" ht="12.75">
      <c r="A100" s="10"/>
      <c r="B100" s="10"/>
      <c r="C100" s="10"/>
      <c r="D100" s="10"/>
      <c r="E100" s="10"/>
    </row>
    <row r="101" spans="1:5" ht="12.75">
      <c r="A101" s="10"/>
      <c r="B101" s="10"/>
      <c r="C101" s="10"/>
      <c r="D101" s="10"/>
      <c r="E101" s="10"/>
    </row>
    <row r="102" spans="1:5" ht="12.75">
      <c r="A102" s="10"/>
      <c r="B102" s="10"/>
      <c r="C102" s="10"/>
      <c r="D102" s="10"/>
      <c r="E102" s="10"/>
    </row>
    <row r="103" spans="1:5" ht="12.75">
      <c r="A103" s="10"/>
      <c r="B103" s="10"/>
      <c r="C103" s="10"/>
      <c r="D103" s="10"/>
      <c r="E103" s="10"/>
    </row>
    <row r="104" spans="1:5" ht="12.75">
      <c r="A104" s="10"/>
      <c r="B104" s="10"/>
      <c r="C104" s="10"/>
      <c r="D104" s="10"/>
      <c r="E104" s="10"/>
    </row>
    <row r="105" spans="1:5" ht="12.75">
      <c r="A105" s="10"/>
      <c r="B105" s="10"/>
      <c r="C105" s="10"/>
      <c r="D105" s="10"/>
      <c r="E105" s="10"/>
    </row>
    <row r="106" spans="1:5" ht="12.75">
      <c r="A106" s="10"/>
      <c r="B106" s="10"/>
      <c r="C106" s="10"/>
      <c r="D106" s="10"/>
      <c r="E106" s="10"/>
    </row>
    <row r="107" spans="1:5" ht="12.75">
      <c r="A107" s="10"/>
      <c r="B107" s="10"/>
      <c r="C107" s="10"/>
      <c r="D107" s="10"/>
      <c r="E107" s="10"/>
    </row>
    <row r="108" spans="1:5" ht="12.75">
      <c r="A108" s="10"/>
      <c r="B108" s="10"/>
      <c r="C108" s="10"/>
      <c r="D108" s="10"/>
      <c r="E108" s="10"/>
    </row>
    <row r="109" spans="1:5" ht="12.75">
      <c r="A109" s="10"/>
      <c r="B109" s="10"/>
      <c r="C109" s="10"/>
      <c r="D109" s="10"/>
      <c r="E109" s="10"/>
    </row>
    <row r="110" spans="1:5" ht="12.75">
      <c r="A110" s="10"/>
      <c r="B110" s="10"/>
      <c r="C110" s="10"/>
      <c r="D110" s="10"/>
      <c r="E110" s="10"/>
    </row>
    <row r="111" spans="1:5" ht="12.75">
      <c r="A111" s="10"/>
      <c r="B111" s="10"/>
      <c r="C111" s="10"/>
      <c r="D111" s="10"/>
      <c r="E111" s="10"/>
    </row>
    <row r="112" spans="1:5" ht="12.75">
      <c r="A112" s="10"/>
      <c r="B112" s="10"/>
      <c r="C112" s="10"/>
      <c r="D112" s="10"/>
      <c r="E112" s="10"/>
    </row>
    <row r="113" spans="1:5" ht="12.75">
      <c r="A113" s="10"/>
      <c r="B113" s="10"/>
      <c r="C113" s="10"/>
      <c r="D113" s="10"/>
      <c r="E113" s="10"/>
    </row>
    <row r="114" spans="1:5" ht="12.75">
      <c r="A114" s="10"/>
      <c r="B114" s="10"/>
      <c r="C114" s="10"/>
      <c r="D114" s="10"/>
      <c r="E114" s="10"/>
    </row>
    <row r="115" spans="1:5" ht="12.75">
      <c r="A115" s="10"/>
      <c r="B115" s="10"/>
      <c r="C115" s="10"/>
      <c r="D115" s="10"/>
      <c r="E115" s="10"/>
    </row>
    <row r="116" spans="1:5" ht="12.75">
      <c r="A116" s="10"/>
      <c r="B116" s="10"/>
      <c r="C116" s="10"/>
      <c r="D116" s="10"/>
      <c r="E116" s="10"/>
    </row>
    <row r="117" spans="1:5" ht="12.75">
      <c r="A117" s="10"/>
      <c r="B117" s="10"/>
      <c r="C117" s="10"/>
      <c r="D117" s="10"/>
      <c r="E117" s="10"/>
    </row>
    <row r="118" spans="1:5" ht="12.75">
      <c r="A118" s="10"/>
      <c r="B118" s="10"/>
      <c r="C118" s="10"/>
      <c r="D118" s="10"/>
      <c r="E118" s="10"/>
    </row>
    <row r="119" spans="1:5" ht="12.75">
      <c r="A119" s="10"/>
      <c r="B119" s="10"/>
      <c r="C119" s="10"/>
      <c r="D119" s="10"/>
      <c r="E119" s="10"/>
    </row>
    <row r="120" spans="1:5" ht="12.75">
      <c r="A120" s="10"/>
      <c r="B120" s="10"/>
      <c r="C120" s="10"/>
      <c r="D120" s="10"/>
      <c r="E120" s="10"/>
    </row>
    <row r="121" spans="1:5" ht="12.75">
      <c r="A121" s="10"/>
      <c r="B121" s="10"/>
      <c r="C121" s="10"/>
      <c r="D121" s="10"/>
      <c r="E121" s="10"/>
    </row>
    <row r="122" spans="1:5" ht="12.75">
      <c r="A122" s="10"/>
      <c r="B122" s="10"/>
      <c r="C122" s="10"/>
      <c r="D122" s="10"/>
      <c r="E122" s="10"/>
    </row>
    <row r="123" spans="1:5" ht="12.75">
      <c r="A123" s="10"/>
      <c r="B123" s="10"/>
      <c r="C123" s="10"/>
      <c r="D123" s="10"/>
      <c r="E123" s="10"/>
    </row>
    <row r="124" spans="1:5" ht="12.75">
      <c r="A124" s="10"/>
      <c r="B124" s="10"/>
      <c r="C124" s="10"/>
      <c r="D124" s="10"/>
      <c r="E124" s="10"/>
    </row>
    <row r="125" spans="1:5" ht="12.75">
      <c r="A125" s="10"/>
      <c r="B125" s="10"/>
      <c r="C125" s="10"/>
      <c r="D125" s="10"/>
      <c r="E125" s="10"/>
    </row>
    <row r="126" spans="1:5" ht="12.75">
      <c r="A126" s="10"/>
      <c r="B126" s="10"/>
      <c r="C126" s="10"/>
      <c r="D126" s="10"/>
      <c r="E126" s="10"/>
    </row>
    <row r="127" spans="1:5" ht="12.75">
      <c r="A127" s="10"/>
      <c r="B127" s="10"/>
      <c r="C127" s="10"/>
      <c r="D127" s="10"/>
      <c r="E127" s="10"/>
    </row>
    <row r="128" spans="1:5" ht="12.75">
      <c r="A128" s="10"/>
      <c r="B128" s="10"/>
      <c r="C128" s="10"/>
      <c r="D128" s="10"/>
      <c r="E128" s="10"/>
    </row>
    <row r="129" spans="1:5" ht="12.75">
      <c r="A129" s="10"/>
      <c r="B129" s="10"/>
      <c r="C129" s="10"/>
      <c r="D129" s="10"/>
      <c r="E129" s="10"/>
    </row>
    <row r="130" spans="1:5" ht="12.75">
      <c r="A130" s="10"/>
      <c r="B130" s="10"/>
      <c r="C130" s="10"/>
      <c r="D130" s="10"/>
      <c r="E130" s="10"/>
    </row>
    <row r="131" spans="1:5" ht="12.75">
      <c r="A131" s="10"/>
      <c r="B131" s="10"/>
      <c r="C131" s="10"/>
      <c r="D131" s="10"/>
      <c r="E131" s="10"/>
    </row>
    <row r="132" spans="1:5" ht="12.75">
      <c r="A132" s="10"/>
      <c r="B132" s="10"/>
      <c r="C132" s="10"/>
      <c r="D132" s="10"/>
      <c r="E132" s="10"/>
    </row>
    <row r="133" spans="1:5" ht="12.75">
      <c r="A133" s="10"/>
      <c r="B133" s="10"/>
      <c r="C133" s="10"/>
      <c r="D133" s="10"/>
      <c r="E133" s="10"/>
    </row>
    <row r="134" spans="1:5" ht="12.75">
      <c r="A134" s="10"/>
      <c r="B134" s="10"/>
      <c r="C134" s="10"/>
      <c r="D134" s="10"/>
      <c r="E134" s="10"/>
    </row>
    <row r="135" spans="1:5" ht="12.75">
      <c r="A135" s="10"/>
      <c r="B135" s="10"/>
      <c r="C135" s="10"/>
      <c r="D135" s="10"/>
      <c r="E135" s="10"/>
    </row>
    <row r="136" spans="1:5" ht="12.75">
      <c r="A136" s="10"/>
      <c r="B136" s="10"/>
      <c r="C136" s="10"/>
      <c r="D136" s="10"/>
      <c r="E136" s="10"/>
    </row>
    <row r="137" spans="1:5" ht="12.75">
      <c r="A137" s="10"/>
      <c r="B137" s="10"/>
      <c r="C137" s="10"/>
      <c r="D137" s="10"/>
      <c r="E137" s="10"/>
    </row>
    <row r="138" spans="1:5" ht="12.75">
      <c r="A138" s="10"/>
      <c r="B138" s="10"/>
      <c r="C138" s="10"/>
      <c r="D138" s="10"/>
      <c r="E138" s="10"/>
    </row>
    <row r="139" spans="1:5" ht="12.75">
      <c r="A139" s="10"/>
      <c r="B139" s="10"/>
      <c r="C139" s="10"/>
      <c r="D139" s="10"/>
      <c r="E139" s="10"/>
    </row>
    <row r="140" spans="1:5" ht="12.75">
      <c r="A140" s="10"/>
      <c r="B140" s="10"/>
      <c r="C140" s="10"/>
      <c r="D140" s="10"/>
      <c r="E140" s="10"/>
    </row>
    <row r="141" spans="1:5" ht="12.75">
      <c r="A141" s="10"/>
      <c r="B141" s="10"/>
      <c r="C141" s="10"/>
      <c r="D141" s="10"/>
      <c r="E141" s="10"/>
    </row>
    <row r="142" spans="1:5" ht="12.75">
      <c r="A142" s="10"/>
      <c r="B142" s="10"/>
      <c r="C142" s="10"/>
      <c r="D142" s="10"/>
      <c r="E142" s="10"/>
    </row>
    <row r="143" spans="1:5" ht="12.75">
      <c r="A143" s="10"/>
      <c r="B143" s="10"/>
      <c r="C143" s="10"/>
      <c r="D143" s="10"/>
      <c r="E143" s="10"/>
    </row>
    <row r="144" spans="1:5" ht="12.75">
      <c r="A144" s="10"/>
      <c r="B144" s="10"/>
      <c r="C144" s="10"/>
      <c r="D144" s="10"/>
      <c r="E144" s="10"/>
    </row>
    <row r="145" spans="1:5" ht="12.75">
      <c r="A145" s="10"/>
      <c r="B145" s="10"/>
      <c r="C145" s="10"/>
      <c r="D145" s="10"/>
      <c r="E145" s="10"/>
    </row>
    <row r="146" spans="1:5" ht="12.75">
      <c r="A146" s="10"/>
      <c r="B146" s="10"/>
      <c r="C146" s="10"/>
      <c r="D146" s="10"/>
      <c r="E146" s="10"/>
    </row>
    <row r="147" spans="1:5" ht="12.75">
      <c r="A147" s="10"/>
      <c r="B147" s="10"/>
      <c r="C147" s="10"/>
      <c r="D147" s="10"/>
      <c r="E147" s="10"/>
    </row>
    <row r="148" spans="1:5" ht="12.75">
      <c r="A148" s="10"/>
      <c r="B148" s="10"/>
      <c r="C148" s="10"/>
      <c r="D148" s="10"/>
      <c r="E148" s="10"/>
    </row>
    <row r="149" spans="1:5" ht="12.75">
      <c r="A149" s="10"/>
      <c r="B149" s="10"/>
      <c r="C149" s="10"/>
      <c r="D149" s="10"/>
      <c r="E149" s="10"/>
    </row>
    <row r="150" spans="1:5" ht="12.75">
      <c r="A150" s="10"/>
      <c r="B150" s="10"/>
      <c r="C150" s="10"/>
      <c r="D150" s="10"/>
      <c r="E150" s="10"/>
    </row>
    <row r="151" spans="1:5" ht="12.75">
      <c r="A151" s="10"/>
      <c r="B151" s="10"/>
      <c r="C151" s="10"/>
      <c r="D151" s="10"/>
      <c r="E151" s="10"/>
    </row>
    <row r="152" spans="1:5" ht="12.75">
      <c r="A152" s="10"/>
      <c r="B152" s="10"/>
      <c r="C152" s="10"/>
      <c r="D152" s="10"/>
      <c r="E152" s="10"/>
    </row>
    <row r="153" spans="1:5" ht="12.75">
      <c r="A153" s="10"/>
      <c r="B153" s="10"/>
      <c r="C153" s="10"/>
      <c r="D153" s="10"/>
      <c r="E153" s="10"/>
    </row>
    <row r="154" spans="1:5" ht="12.75">
      <c r="A154" s="10"/>
      <c r="B154" s="10"/>
      <c r="C154" s="10"/>
      <c r="D154" s="10"/>
      <c r="E154" s="10"/>
    </row>
    <row r="155" spans="1:5" ht="12.75">
      <c r="A155" s="10"/>
      <c r="B155" s="10"/>
      <c r="C155" s="10"/>
      <c r="D155" s="10"/>
      <c r="E155" s="10"/>
    </row>
    <row r="156" spans="1:5" ht="12.75">
      <c r="A156" s="10"/>
      <c r="B156" s="10"/>
      <c r="C156" s="10"/>
      <c r="D156" s="10"/>
      <c r="E156" s="10"/>
    </row>
    <row r="157" spans="1:5" ht="12.75">
      <c r="A157" s="10"/>
      <c r="B157" s="10"/>
      <c r="C157" s="10"/>
      <c r="D157" s="10"/>
      <c r="E157" s="10"/>
    </row>
    <row r="158" spans="1:5" ht="12.75">
      <c r="A158" s="10"/>
      <c r="B158" s="10"/>
      <c r="C158" s="10"/>
      <c r="D158" s="10"/>
      <c r="E158" s="10"/>
    </row>
    <row r="159" spans="1:5" ht="12.75">
      <c r="A159" s="10"/>
      <c r="B159" s="10"/>
      <c r="C159" s="10"/>
      <c r="D159" s="10"/>
      <c r="E159" s="10"/>
    </row>
    <row r="160" spans="1:5" ht="12.75">
      <c r="A160" s="10"/>
      <c r="B160" s="10"/>
      <c r="C160" s="10"/>
      <c r="D160" s="10"/>
      <c r="E160" s="10"/>
    </row>
  </sheetData>
  <mergeCells count="3">
    <mergeCell ref="A1:G1"/>
    <mergeCell ref="A3:G3"/>
    <mergeCell ref="A4:G4"/>
  </mergeCells>
  <printOptions horizontalCentered="1"/>
  <pageMargins left="1.3" right="1.3" top="2" bottom="2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B4">
      <selection activeCell="C11" sqref="C11"/>
    </sheetView>
  </sheetViews>
  <sheetFormatPr defaultColWidth="9.140625" defaultRowHeight="12.75"/>
  <cols>
    <col min="1" max="1" width="3.28125" style="8" hidden="1" customWidth="1"/>
    <col min="2" max="2" width="44.140625" style="9" customWidth="1"/>
    <col min="3" max="3" width="11.8515625" style="8" bestFit="1" customWidth="1"/>
    <col min="4" max="9" width="10.421875" style="8" bestFit="1" customWidth="1"/>
    <col min="10" max="11" width="11.00390625" style="8" bestFit="1" customWidth="1"/>
    <col min="12" max="12" width="8.57421875" style="8" customWidth="1"/>
    <col min="13" max="13" width="11.00390625" style="8" bestFit="1" customWidth="1"/>
    <col min="14" max="16384" width="9.140625" style="10" customWidth="1"/>
  </cols>
  <sheetData>
    <row r="1" spans="1:13" s="11" customFormat="1" ht="34.5" hidden="1">
      <c r="A1" s="929" t="s">
        <v>186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</row>
    <row r="2" spans="1:13" s="11" customFormat="1" ht="20.25" customHeight="1" hidden="1">
      <c r="A2" s="930" t="s">
        <v>187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</row>
    <row r="3" spans="1:13" s="11" customFormat="1" ht="22.5" customHeight="1" hidden="1">
      <c r="A3" s="931" t="s">
        <v>188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</row>
    <row r="4" spans="1:13" s="11" customFormat="1" ht="18" customHeight="1">
      <c r="A4" s="12"/>
      <c r="B4" s="919" t="s">
        <v>185</v>
      </c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</row>
    <row r="5" spans="1:13" s="11" customFormat="1" ht="18.75">
      <c r="A5" s="904" t="s">
        <v>860</v>
      </c>
      <c r="B5" s="904"/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</row>
    <row r="6" spans="1:13" s="11" customFormat="1" ht="15.75">
      <c r="A6" s="932" t="s">
        <v>190</v>
      </c>
      <c r="B6" s="932"/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</row>
    <row r="7" spans="1:13" ht="16.5" thickBot="1">
      <c r="A7" s="933" t="s">
        <v>789</v>
      </c>
      <c r="B7" s="934"/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</row>
    <row r="8" spans="1:13" s="14" customFormat="1" ht="13.5" thickTop="1">
      <c r="A8" s="13" t="s">
        <v>191</v>
      </c>
      <c r="B8" s="306"/>
      <c r="C8" s="306"/>
      <c r="D8" s="592" t="s">
        <v>90</v>
      </c>
      <c r="E8" s="911" t="s">
        <v>2</v>
      </c>
      <c r="F8" s="912"/>
      <c r="G8" s="911" t="s">
        <v>91</v>
      </c>
      <c r="H8" s="913"/>
      <c r="I8" s="912"/>
      <c r="J8" s="899" t="s">
        <v>92</v>
      </c>
      <c r="K8" s="899"/>
      <c r="L8" s="899"/>
      <c r="M8" s="404"/>
    </row>
    <row r="9" spans="1:13" s="14" customFormat="1" ht="12.75">
      <c r="A9" s="15" t="s">
        <v>192</v>
      </c>
      <c r="B9" s="341" t="s">
        <v>193</v>
      </c>
      <c r="C9" s="341" t="s">
        <v>194</v>
      </c>
      <c r="D9" s="593" t="s">
        <v>790</v>
      </c>
      <c r="E9" s="593" t="s">
        <v>733</v>
      </c>
      <c r="F9" s="513" t="s">
        <v>790</v>
      </c>
      <c r="G9" s="593" t="s">
        <v>722</v>
      </c>
      <c r="H9" s="513" t="s">
        <v>733</v>
      </c>
      <c r="I9" s="513" t="s">
        <v>790</v>
      </c>
      <c r="J9" s="512" t="s">
        <v>95</v>
      </c>
      <c r="K9" s="341" t="s">
        <v>95</v>
      </c>
      <c r="L9" s="341" t="s">
        <v>96</v>
      </c>
      <c r="M9" s="512" t="s">
        <v>96</v>
      </c>
    </row>
    <row r="10" spans="1:13" s="14" customFormat="1" ht="12.75">
      <c r="A10" s="15">
        <v>1</v>
      </c>
      <c r="B10" s="303">
        <v>1</v>
      </c>
      <c r="C10" s="303">
        <v>2</v>
      </c>
      <c r="D10" s="302">
        <v>3</v>
      </c>
      <c r="E10" s="302">
        <v>4</v>
      </c>
      <c r="F10" s="302">
        <v>5</v>
      </c>
      <c r="G10" s="302">
        <v>6</v>
      </c>
      <c r="H10" s="302">
        <v>7</v>
      </c>
      <c r="I10" s="302">
        <v>8</v>
      </c>
      <c r="J10" s="305" t="s">
        <v>98</v>
      </c>
      <c r="K10" s="303" t="s">
        <v>99</v>
      </c>
      <c r="L10" s="303" t="s">
        <v>100</v>
      </c>
      <c r="M10" s="305" t="s">
        <v>101</v>
      </c>
    </row>
    <row r="11" spans="1:13" s="279" customFormat="1" ht="30" customHeight="1">
      <c r="A11" s="278">
        <v>1</v>
      </c>
      <c r="B11" s="584" t="s">
        <v>195</v>
      </c>
      <c r="C11" s="588">
        <f>'[3]Index-Overall'!C13</f>
        <v>99.99999999999999</v>
      </c>
      <c r="D11" s="594">
        <v>122.6</v>
      </c>
      <c r="E11" s="599">
        <v>135</v>
      </c>
      <c r="F11" s="600">
        <v>136.4</v>
      </c>
      <c r="G11" s="599">
        <v>146.6</v>
      </c>
      <c r="H11" s="581">
        <v>149</v>
      </c>
      <c r="I11" s="600">
        <v>150.5</v>
      </c>
      <c r="J11" s="582">
        <f aca="true" t="shared" si="0" ref="J11:J31">F11/D11*100-100</f>
        <v>11.256117455138678</v>
      </c>
      <c r="K11" s="582">
        <f aca="true" t="shared" si="1" ref="K11:K31">F11/E11*100-100</f>
        <v>1.037037037037038</v>
      </c>
      <c r="L11" s="582">
        <f aca="true" t="shared" si="2" ref="L11:L31">I11/F11*100-100</f>
        <v>10.337243401759522</v>
      </c>
      <c r="M11" s="583">
        <f aca="true" t="shared" si="3" ref="M11:M31">I11/H11*100-100</f>
        <v>1.0067114093959617</v>
      </c>
    </row>
    <row r="12" spans="1:13" s="11" customFormat="1" ht="29.25" customHeight="1">
      <c r="A12" s="16">
        <v>1.1</v>
      </c>
      <c r="B12" s="585" t="s">
        <v>196</v>
      </c>
      <c r="C12" s="589">
        <f>'[3]Index-Overall'!C14</f>
        <v>49.593021995747016</v>
      </c>
      <c r="D12" s="596">
        <v>120.2</v>
      </c>
      <c r="E12" s="601">
        <v>134</v>
      </c>
      <c r="F12" s="602">
        <v>136.3</v>
      </c>
      <c r="G12" s="601">
        <v>148.6</v>
      </c>
      <c r="H12" s="280">
        <v>153.5</v>
      </c>
      <c r="I12" s="602">
        <v>154.2</v>
      </c>
      <c r="J12" s="281">
        <f t="shared" si="0"/>
        <v>13.394342762063232</v>
      </c>
      <c r="K12" s="281">
        <f t="shared" si="1"/>
        <v>1.7164179104477597</v>
      </c>
      <c r="L12" s="281">
        <f t="shared" si="2"/>
        <v>13.132795304475394</v>
      </c>
      <c r="M12" s="523">
        <f t="shared" si="3"/>
        <v>0.45602605863190604</v>
      </c>
    </row>
    <row r="13" spans="1:13" s="18" customFormat="1" ht="24.75" customHeight="1">
      <c r="A13" s="17" t="s">
        <v>197</v>
      </c>
      <c r="B13" s="586" t="s">
        <v>198</v>
      </c>
      <c r="C13" s="590">
        <f>'[3]Index-Overall'!C15-0.01</f>
        <v>16.575694084141823</v>
      </c>
      <c r="D13" s="597">
        <v>100.1</v>
      </c>
      <c r="E13" s="603">
        <v>117.1</v>
      </c>
      <c r="F13" s="604">
        <v>116.7</v>
      </c>
      <c r="G13" s="603">
        <v>130.5</v>
      </c>
      <c r="H13" s="282">
        <v>133.2</v>
      </c>
      <c r="I13" s="604">
        <v>134.9</v>
      </c>
      <c r="J13" s="19">
        <f t="shared" si="0"/>
        <v>16.583416583416593</v>
      </c>
      <c r="K13" s="19">
        <f t="shared" si="1"/>
        <v>-0.34158838599486785</v>
      </c>
      <c r="L13" s="19">
        <f t="shared" si="2"/>
        <v>15.595544130248513</v>
      </c>
      <c r="M13" s="526">
        <f t="shared" si="3"/>
        <v>1.2762762762762918</v>
      </c>
    </row>
    <row r="14" spans="1:13" s="18" customFormat="1" ht="24.75" customHeight="1">
      <c r="A14" s="17" t="s">
        <v>199</v>
      </c>
      <c r="B14" s="586" t="s">
        <v>200</v>
      </c>
      <c r="C14" s="590">
        <f>'[3]Index-Overall'!C16</f>
        <v>6.086031204033311</v>
      </c>
      <c r="D14" s="597">
        <v>179.5</v>
      </c>
      <c r="E14" s="603">
        <v>171.1</v>
      </c>
      <c r="F14" s="604">
        <v>184.3</v>
      </c>
      <c r="G14" s="603">
        <v>207.6</v>
      </c>
      <c r="H14" s="282">
        <v>232.4</v>
      </c>
      <c r="I14" s="604">
        <v>248.5</v>
      </c>
      <c r="J14" s="19">
        <f t="shared" si="0"/>
        <v>2.6740947075208936</v>
      </c>
      <c r="K14" s="19">
        <f t="shared" si="1"/>
        <v>7.71478667445939</v>
      </c>
      <c r="L14" s="19">
        <f t="shared" si="2"/>
        <v>34.83450895279435</v>
      </c>
      <c r="M14" s="526">
        <f t="shared" si="3"/>
        <v>6.9277108433734895</v>
      </c>
    </row>
    <row r="15" spans="1:13" s="18" customFormat="1" ht="24.75" customHeight="1">
      <c r="A15" s="17" t="s">
        <v>201</v>
      </c>
      <c r="B15" s="586" t="s">
        <v>202</v>
      </c>
      <c r="C15" s="590">
        <f>'[3]Index-Overall'!C17</f>
        <v>3.770519507075808</v>
      </c>
      <c r="D15" s="597">
        <v>124</v>
      </c>
      <c r="E15" s="603">
        <v>126.9</v>
      </c>
      <c r="F15" s="604">
        <v>129.5</v>
      </c>
      <c r="G15" s="603">
        <v>158.3</v>
      </c>
      <c r="H15" s="282">
        <v>160.9</v>
      </c>
      <c r="I15" s="604">
        <v>164.2</v>
      </c>
      <c r="J15" s="19">
        <f t="shared" si="0"/>
        <v>4.435483870967744</v>
      </c>
      <c r="K15" s="19">
        <f t="shared" si="1"/>
        <v>2.04885736800631</v>
      </c>
      <c r="L15" s="19">
        <f t="shared" si="2"/>
        <v>26.79536679536679</v>
      </c>
      <c r="M15" s="526">
        <f t="shared" si="3"/>
        <v>2.0509633312616415</v>
      </c>
    </row>
    <row r="16" spans="1:13" s="18" customFormat="1" ht="24.75" customHeight="1">
      <c r="A16" s="17" t="s">
        <v>203</v>
      </c>
      <c r="B16" s="586" t="s">
        <v>204</v>
      </c>
      <c r="C16" s="590">
        <f>'[3]Index-Overall'!C18</f>
        <v>11.183012678383857</v>
      </c>
      <c r="D16" s="597">
        <v>109.9</v>
      </c>
      <c r="E16" s="603">
        <v>138.1</v>
      </c>
      <c r="F16" s="604">
        <v>141.8</v>
      </c>
      <c r="G16" s="603">
        <v>139.6</v>
      </c>
      <c r="H16" s="282">
        <v>140.7</v>
      </c>
      <c r="I16" s="604">
        <v>130.7</v>
      </c>
      <c r="J16" s="19">
        <f t="shared" si="0"/>
        <v>29.026387625113728</v>
      </c>
      <c r="K16" s="19">
        <f t="shared" si="1"/>
        <v>2.679217958001459</v>
      </c>
      <c r="L16" s="19">
        <f t="shared" si="2"/>
        <v>-7.82792665726376</v>
      </c>
      <c r="M16" s="526">
        <f t="shared" si="3"/>
        <v>-7.1073205401563655</v>
      </c>
    </row>
    <row r="17" spans="1:13" s="18" customFormat="1" ht="24.75" customHeight="1">
      <c r="A17" s="17" t="s">
        <v>205</v>
      </c>
      <c r="B17" s="586" t="s">
        <v>206</v>
      </c>
      <c r="C17" s="590">
        <f>'[3]Index-Overall'!C19</f>
        <v>1.9487350779721184</v>
      </c>
      <c r="D17" s="597">
        <v>102.7</v>
      </c>
      <c r="E17" s="603">
        <v>102</v>
      </c>
      <c r="F17" s="604">
        <v>100</v>
      </c>
      <c r="G17" s="603">
        <v>124.6</v>
      </c>
      <c r="H17" s="282">
        <v>131.4</v>
      </c>
      <c r="I17" s="604">
        <v>142.4</v>
      </c>
      <c r="J17" s="19">
        <f t="shared" si="0"/>
        <v>-2.6290165530671885</v>
      </c>
      <c r="K17" s="19">
        <f t="shared" si="1"/>
        <v>-1.9607843137254974</v>
      </c>
      <c r="L17" s="19">
        <f t="shared" si="2"/>
        <v>42.400000000000006</v>
      </c>
      <c r="M17" s="526">
        <f t="shared" si="3"/>
        <v>8.371385083713847</v>
      </c>
    </row>
    <row r="18" spans="1:13" s="18" customFormat="1" ht="24.75" customHeight="1">
      <c r="A18" s="17" t="s">
        <v>207</v>
      </c>
      <c r="B18" s="586" t="s">
        <v>208</v>
      </c>
      <c r="C18" s="590">
        <f>'[3]Index-Overall'!C20</f>
        <v>10.019129444140097</v>
      </c>
      <c r="D18" s="597">
        <v>131.1</v>
      </c>
      <c r="E18" s="603">
        <v>143.7</v>
      </c>
      <c r="F18" s="604">
        <v>143.1</v>
      </c>
      <c r="G18" s="603">
        <v>153.9</v>
      </c>
      <c r="H18" s="282">
        <v>154.7</v>
      </c>
      <c r="I18" s="604">
        <v>153.7</v>
      </c>
      <c r="J18" s="19">
        <f t="shared" si="0"/>
        <v>9.153318077803192</v>
      </c>
      <c r="K18" s="19">
        <f t="shared" si="1"/>
        <v>-0.41753653444675365</v>
      </c>
      <c r="L18" s="19">
        <f t="shared" si="2"/>
        <v>7.407407407407391</v>
      </c>
      <c r="M18" s="526">
        <f t="shared" si="3"/>
        <v>-0.6464124111182912</v>
      </c>
    </row>
    <row r="19" spans="1:13" s="11" customFormat="1" ht="30.75" customHeight="1">
      <c r="A19" s="16">
        <v>1.2</v>
      </c>
      <c r="B19" s="585" t="s">
        <v>209</v>
      </c>
      <c r="C19" s="589">
        <f>'[3]Index-Overall'!C21</f>
        <v>20.37273710722672</v>
      </c>
      <c r="D19" s="596">
        <v>119.4</v>
      </c>
      <c r="E19" s="601">
        <v>124.6</v>
      </c>
      <c r="F19" s="602">
        <v>124.9</v>
      </c>
      <c r="G19" s="601">
        <v>133</v>
      </c>
      <c r="H19" s="280">
        <v>132.9</v>
      </c>
      <c r="I19" s="602">
        <v>135.5</v>
      </c>
      <c r="J19" s="281">
        <f t="shared" si="0"/>
        <v>4.606365159128984</v>
      </c>
      <c r="K19" s="281">
        <f t="shared" si="1"/>
        <v>0.24077046548957526</v>
      </c>
      <c r="L19" s="281">
        <f t="shared" si="2"/>
        <v>8.486789431545233</v>
      </c>
      <c r="M19" s="523">
        <f t="shared" si="3"/>
        <v>1.9563581640331051</v>
      </c>
    </row>
    <row r="20" spans="1:13" s="18" customFormat="1" ht="24.75" customHeight="1">
      <c r="A20" s="17" t="s">
        <v>210</v>
      </c>
      <c r="B20" s="586" t="s">
        <v>211</v>
      </c>
      <c r="C20" s="590">
        <f>'[3]Index-Overall'!C22</f>
        <v>6.117694570987977</v>
      </c>
      <c r="D20" s="597">
        <v>110.1</v>
      </c>
      <c r="E20" s="603">
        <v>116.7</v>
      </c>
      <c r="F20" s="604">
        <v>116.4</v>
      </c>
      <c r="G20" s="603">
        <v>122.7</v>
      </c>
      <c r="H20" s="282">
        <v>122.8</v>
      </c>
      <c r="I20" s="604">
        <v>124.7</v>
      </c>
      <c r="J20" s="19">
        <f t="shared" si="0"/>
        <v>5.722070844686655</v>
      </c>
      <c r="K20" s="19">
        <f t="shared" si="1"/>
        <v>-0.25706940874036377</v>
      </c>
      <c r="L20" s="19">
        <f t="shared" si="2"/>
        <v>7.130584192439855</v>
      </c>
      <c r="M20" s="526">
        <f t="shared" si="3"/>
        <v>1.5472312703583242</v>
      </c>
    </row>
    <row r="21" spans="1:13" s="18" customFormat="1" ht="24.75" customHeight="1">
      <c r="A21" s="17" t="s">
        <v>212</v>
      </c>
      <c r="B21" s="586" t="s">
        <v>213</v>
      </c>
      <c r="C21" s="590">
        <f>'[3]Index-Overall'!C23-0.01</f>
        <v>5.683628753648385</v>
      </c>
      <c r="D21" s="597">
        <v>120</v>
      </c>
      <c r="E21" s="603">
        <v>127.9</v>
      </c>
      <c r="F21" s="604">
        <v>127.9</v>
      </c>
      <c r="G21" s="603">
        <v>134.5</v>
      </c>
      <c r="H21" s="282">
        <v>134.4</v>
      </c>
      <c r="I21" s="604">
        <v>134.4</v>
      </c>
      <c r="J21" s="19">
        <f t="shared" si="0"/>
        <v>6.583333333333343</v>
      </c>
      <c r="K21" s="19">
        <f t="shared" si="1"/>
        <v>0</v>
      </c>
      <c r="L21" s="19">
        <f t="shared" si="2"/>
        <v>5.082095387021113</v>
      </c>
      <c r="M21" s="526">
        <f t="shared" si="3"/>
        <v>0</v>
      </c>
    </row>
    <row r="22" spans="1:13" s="18" customFormat="1" ht="24.75" customHeight="1">
      <c r="A22" s="17" t="s">
        <v>214</v>
      </c>
      <c r="B22" s="586" t="s">
        <v>215</v>
      </c>
      <c r="C22" s="590">
        <f>'[3]Index-Overall'!C24</f>
        <v>4.4957766210627</v>
      </c>
      <c r="D22" s="597">
        <v>141.8</v>
      </c>
      <c r="E22" s="603">
        <v>144.3</v>
      </c>
      <c r="F22" s="604">
        <v>144.8</v>
      </c>
      <c r="G22" s="603">
        <v>163.4</v>
      </c>
      <c r="H22" s="282">
        <v>163.2</v>
      </c>
      <c r="I22" s="604">
        <v>169.1</v>
      </c>
      <c r="J22" s="19">
        <f t="shared" si="0"/>
        <v>2.1156558533145216</v>
      </c>
      <c r="K22" s="19">
        <f t="shared" si="1"/>
        <v>0.3465003465003491</v>
      </c>
      <c r="L22" s="19">
        <f t="shared" si="2"/>
        <v>16.781767955801087</v>
      </c>
      <c r="M22" s="526">
        <f t="shared" si="3"/>
        <v>3.6151960784313673</v>
      </c>
    </row>
    <row r="23" spans="1:13" s="18" customFormat="1" ht="24.75" customHeight="1">
      <c r="A23" s="17" t="s">
        <v>216</v>
      </c>
      <c r="B23" s="586" t="s">
        <v>217</v>
      </c>
      <c r="C23" s="590">
        <f>'[3]Index-Overall'!C25</f>
        <v>4.065637161527658</v>
      </c>
      <c r="D23" s="597">
        <v>107.7</v>
      </c>
      <c r="E23" s="603">
        <v>110.2</v>
      </c>
      <c r="F23" s="604">
        <v>111.5</v>
      </c>
      <c r="G23" s="603">
        <v>112.7</v>
      </c>
      <c r="H23" s="282">
        <v>112.7</v>
      </c>
      <c r="I23" s="604">
        <v>116.2</v>
      </c>
      <c r="J23" s="19">
        <f t="shared" si="0"/>
        <v>3.528319405756733</v>
      </c>
      <c r="K23" s="19">
        <f t="shared" si="1"/>
        <v>1.1796733212341195</v>
      </c>
      <c r="L23" s="19">
        <f t="shared" si="2"/>
        <v>4.215246636771312</v>
      </c>
      <c r="M23" s="526">
        <f t="shared" si="3"/>
        <v>3.1055900621118013</v>
      </c>
    </row>
    <row r="24" spans="1:13" s="11" customFormat="1" ht="30.75" customHeight="1">
      <c r="A24" s="16">
        <v>1.3</v>
      </c>
      <c r="B24" s="585" t="s">
        <v>218</v>
      </c>
      <c r="C24" s="589">
        <f>'[3]Index-Overall'!C26+0.01</f>
        <v>30.044340897026256</v>
      </c>
      <c r="D24" s="596">
        <v>128.6</v>
      </c>
      <c r="E24" s="601">
        <v>143.7</v>
      </c>
      <c r="F24" s="602">
        <v>144.3</v>
      </c>
      <c r="G24" s="601">
        <v>152.6</v>
      </c>
      <c r="H24" s="280">
        <v>152.4</v>
      </c>
      <c r="I24" s="602">
        <v>154.5</v>
      </c>
      <c r="J24" s="281">
        <f t="shared" si="0"/>
        <v>12.208398133748076</v>
      </c>
      <c r="K24" s="281">
        <f t="shared" si="1"/>
        <v>0.41753653444678207</v>
      </c>
      <c r="L24" s="281">
        <f t="shared" si="2"/>
        <v>7.068607068607065</v>
      </c>
      <c r="M24" s="523">
        <f t="shared" si="3"/>
        <v>1.3779527559055111</v>
      </c>
    </row>
    <row r="25" spans="1:13" s="18" customFormat="1" ht="24.75" customHeight="1">
      <c r="A25" s="17" t="s">
        <v>219</v>
      </c>
      <c r="B25" s="586" t="s">
        <v>220</v>
      </c>
      <c r="C25" s="590">
        <f>'[3]Index-Overall'!C27</f>
        <v>5.397977971447429</v>
      </c>
      <c r="D25" s="597">
        <v>180.7</v>
      </c>
      <c r="E25" s="603">
        <v>234.5</v>
      </c>
      <c r="F25" s="604">
        <v>234.5</v>
      </c>
      <c r="G25" s="603">
        <v>263.2</v>
      </c>
      <c r="H25" s="282">
        <v>263.3</v>
      </c>
      <c r="I25" s="604">
        <v>268.5</v>
      </c>
      <c r="J25" s="19">
        <f t="shared" si="0"/>
        <v>29.77310459324849</v>
      </c>
      <c r="K25" s="19">
        <f t="shared" si="1"/>
        <v>0</v>
      </c>
      <c r="L25" s="19">
        <f t="shared" si="2"/>
        <v>14.498933901918988</v>
      </c>
      <c r="M25" s="526">
        <f t="shared" si="3"/>
        <v>1.974933535890628</v>
      </c>
    </row>
    <row r="26" spans="1:13" s="18" customFormat="1" ht="24.75" customHeight="1">
      <c r="A26" s="17" t="s">
        <v>221</v>
      </c>
      <c r="B26" s="586" t="s">
        <v>222</v>
      </c>
      <c r="C26" s="590">
        <f>'[3]Index-Overall'!C28</f>
        <v>2.4560330063653932</v>
      </c>
      <c r="D26" s="597">
        <v>134.1</v>
      </c>
      <c r="E26" s="603">
        <v>161.1</v>
      </c>
      <c r="F26" s="604">
        <v>161.1</v>
      </c>
      <c r="G26" s="603">
        <v>166.8</v>
      </c>
      <c r="H26" s="282">
        <v>167.5</v>
      </c>
      <c r="I26" s="604">
        <v>167.5</v>
      </c>
      <c r="J26" s="19">
        <f t="shared" si="0"/>
        <v>20.13422818791946</v>
      </c>
      <c r="K26" s="19">
        <f t="shared" si="1"/>
        <v>0</v>
      </c>
      <c r="L26" s="19">
        <f t="shared" si="2"/>
        <v>3.972687771570449</v>
      </c>
      <c r="M26" s="526">
        <f t="shared" si="3"/>
        <v>0</v>
      </c>
    </row>
    <row r="27" spans="1:13" s="18" customFormat="1" ht="24.75" customHeight="1">
      <c r="A27" s="17" t="s">
        <v>223</v>
      </c>
      <c r="B27" s="586" t="s">
        <v>224</v>
      </c>
      <c r="C27" s="590">
        <f>'[3]Index-Overall'!C29</f>
        <v>6.973714820123034</v>
      </c>
      <c r="D27" s="597">
        <v>116.7</v>
      </c>
      <c r="E27" s="603">
        <v>124</v>
      </c>
      <c r="F27" s="604">
        <v>124.9</v>
      </c>
      <c r="G27" s="603">
        <v>126.4</v>
      </c>
      <c r="H27" s="282">
        <v>126.4</v>
      </c>
      <c r="I27" s="604">
        <v>127</v>
      </c>
      <c r="J27" s="19">
        <f t="shared" si="0"/>
        <v>7.026563838903172</v>
      </c>
      <c r="K27" s="19">
        <f t="shared" si="1"/>
        <v>0.725806451612911</v>
      </c>
      <c r="L27" s="19">
        <f t="shared" si="2"/>
        <v>1.6813450760608362</v>
      </c>
      <c r="M27" s="526">
        <f t="shared" si="3"/>
        <v>0.4746835443038009</v>
      </c>
    </row>
    <row r="28" spans="1:13" s="18" customFormat="1" ht="24.75" customHeight="1">
      <c r="A28" s="17"/>
      <c r="B28" s="586" t="s">
        <v>225</v>
      </c>
      <c r="C28" s="590">
        <f>'[3]Index-Overall'!C30</f>
        <v>1.8659527269142209</v>
      </c>
      <c r="D28" s="597">
        <v>96.8</v>
      </c>
      <c r="E28" s="603">
        <v>96.8</v>
      </c>
      <c r="F28" s="604">
        <v>96.7</v>
      </c>
      <c r="G28" s="603">
        <v>95.3</v>
      </c>
      <c r="H28" s="282">
        <v>95</v>
      </c>
      <c r="I28" s="604">
        <v>95</v>
      </c>
      <c r="J28" s="19">
        <f t="shared" si="0"/>
        <v>-0.10330578512396471</v>
      </c>
      <c r="K28" s="19">
        <f t="shared" si="1"/>
        <v>-0.10330578512396471</v>
      </c>
      <c r="L28" s="19">
        <f t="shared" si="2"/>
        <v>-1.7580144777662952</v>
      </c>
      <c r="M28" s="526">
        <f t="shared" si="3"/>
        <v>0</v>
      </c>
    </row>
    <row r="29" spans="1:13" s="18" customFormat="1" ht="24.75" customHeight="1">
      <c r="A29" s="17"/>
      <c r="B29" s="586" t="s">
        <v>226</v>
      </c>
      <c r="C29" s="590">
        <f>'[3]Index-Overall'!C31</f>
        <v>2.731641690470963</v>
      </c>
      <c r="D29" s="597">
        <v>106.8</v>
      </c>
      <c r="E29" s="603">
        <v>112</v>
      </c>
      <c r="F29" s="604">
        <v>111.9</v>
      </c>
      <c r="G29" s="603">
        <v>112.3</v>
      </c>
      <c r="H29" s="282">
        <v>112</v>
      </c>
      <c r="I29" s="604">
        <v>112.4</v>
      </c>
      <c r="J29" s="19">
        <f t="shared" si="0"/>
        <v>4.775280898876417</v>
      </c>
      <c r="K29" s="19">
        <f t="shared" si="1"/>
        <v>-0.0892857142857082</v>
      </c>
      <c r="L29" s="19">
        <f t="shared" si="2"/>
        <v>0.4468275245755251</v>
      </c>
      <c r="M29" s="526">
        <f t="shared" si="3"/>
        <v>0.3571428571428612</v>
      </c>
    </row>
    <row r="30" spans="1:13" s="18" customFormat="1" ht="24.75" customHeight="1">
      <c r="A30" s="17"/>
      <c r="B30" s="586" t="s">
        <v>227</v>
      </c>
      <c r="C30" s="590">
        <f>'[3]Index-Overall'!C32</f>
        <v>3.1001290737979397</v>
      </c>
      <c r="D30" s="597">
        <v>114.9</v>
      </c>
      <c r="E30" s="603">
        <v>111.2</v>
      </c>
      <c r="F30" s="604">
        <v>111.8</v>
      </c>
      <c r="G30" s="603">
        <v>114.1</v>
      </c>
      <c r="H30" s="282">
        <v>111.3</v>
      </c>
      <c r="I30" s="604">
        <v>110.9</v>
      </c>
      <c r="J30" s="19">
        <f t="shared" si="0"/>
        <v>-2.6979982593559697</v>
      </c>
      <c r="K30" s="19">
        <f t="shared" si="1"/>
        <v>0.5395683453237439</v>
      </c>
      <c r="L30" s="19">
        <f t="shared" si="2"/>
        <v>-0.8050089445438147</v>
      </c>
      <c r="M30" s="526">
        <f t="shared" si="3"/>
        <v>-0.35938903863431904</v>
      </c>
    </row>
    <row r="31" spans="1:13" s="18" customFormat="1" ht="24.75" customHeight="1">
      <c r="A31" s="17" t="s">
        <v>228</v>
      </c>
      <c r="B31" s="586" t="s">
        <v>229</v>
      </c>
      <c r="C31" s="590">
        <f>'[3]Index-Overall'!C33</f>
        <v>7.508891607907275</v>
      </c>
      <c r="D31" s="597">
        <v>121.8</v>
      </c>
      <c r="E31" s="603">
        <v>127.7</v>
      </c>
      <c r="F31" s="604">
        <v>128.9</v>
      </c>
      <c r="G31" s="603">
        <v>137.6</v>
      </c>
      <c r="H31" s="282">
        <v>137.9</v>
      </c>
      <c r="I31" s="604">
        <v>142</v>
      </c>
      <c r="J31" s="19">
        <f t="shared" si="0"/>
        <v>5.829228243021348</v>
      </c>
      <c r="K31" s="19">
        <f t="shared" si="1"/>
        <v>0.9397024275645975</v>
      </c>
      <c r="L31" s="19">
        <f t="shared" si="2"/>
        <v>10.162916989914649</v>
      </c>
      <c r="M31" s="526">
        <f t="shared" si="3"/>
        <v>2.9731689630166755</v>
      </c>
    </row>
    <row r="32" spans="1:13" s="18" customFormat="1" ht="9" customHeight="1">
      <c r="A32" s="20"/>
      <c r="B32" s="587"/>
      <c r="C32" s="591"/>
      <c r="D32" s="598"/>
      <c r="E32" s="605"/>
      <c r="F32" s="606"/>
      <c r="G32" s="605"/>
      <c r="H32" s="580"/>
      <c r="I32" s="606"/>
      <c r="J32" s="392"/>
      <c r="K32" s="392"/>
      <c r="L32" s="392"/>
      <c r="M32" s="569"/>
    </row>
    <row r="33" spans="1:13" ht="15">
      <c r="A33" s="10"/>
      <c r="B33" s="283" t="s">
        <v>230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 hidden="1">
      <c r="A34" s="10"/>
      <c r="B34" s="21" t="s">
        <v>231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 hidden="1">
      <c r="A35" s="10"/>
      <c r="B35" s="21" t="s">
        <v>232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 hidden="1">
      <c r="A36" s="10"/>
      <c r="B36" s="21" t="s">
        <v>233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>
      <c r="A37" s="10"/>
      <c r="B37" s="2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</sheetData>
  <mergeCells count="10">
    <mergeCell ref="A1:M1"/>
    <mergeCell ref="A2:M2"/>
    <mergeCell ref="A3:M3"/>
    <mergeCell ref="E8:F8"/>
    <mergeCell ref="G8:I8"/>
    <mergeCell ref="J8:M8"/>
    <mergeCell ref="B4:M4"/>
    <mergeCell ref="A5:M5"/>
    <mergeCell ref="A6:M6"/>
    <mergeCell ref="A7:M7"/>
  </mergeCells>
  <printOptions horizontalCentered="1"/>
  <pageMargins left="1" right="1" top="1" bottom="1" header="0.5" footer="0.3"/>
  <pageSetup fitToHeight="1" fitToWidth="1" horizontalDpi="300" verticalDpi="300" orientation="landscape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3">
      <selection activeCell="E13" sqref="E13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5.75">
      <c r="A1" s="936" t="s">
        <v>234</v>
      </c>
      <c r="B1" s="936"/>
      <c r="C1" s="936"/>
      <c r="D1" s="936"/>
      <c r="E1" s="936"/>
      <c r="F1" s="936"/>
      <c r="G1" s="936"/>
      <c r="H1" s="607"/>
      <c r="I1" s="607"/>
    </row>
    <row r="2" spans="1:9" ht="25.5" customHeight="1">
      <c r="A2" s="935" t="s">
        <v>860</v>
      </c>
      <c r="B2" s="935"/>
      <c r="C2" s="935"/>
      <c r="D2" s="935"/>
      <c r="E2" s="935"/>
      <c r="F2" s="935"/>
      <c r="G2" s="935"/>
      <c r="H2" s="935"/>
      <c r="I2" s="935"/>
    </row>
    <row r="3" spans="1:9" s="611" customFormat="1" ht="14.25" customHeight="1">
      <c r="A3" s="937" t="s">
        <v>190</v>
      </c>
      <c r="B3" s="937"/>
      <c r="C3" s="937"/>
      <c r="D3" s="937"/>
      <c r="E3" s="937"/>
      <c r="F3" s="937"/>
      <c r="G3" s="937"/>
      <c r="H3" s="937"/>
      <c r="I3" s="937"/>
    </row>
    <row r="4" spans="1:9" s="611" customFormat="1" ht="15.75" customHeight="1">
      <c r="A4" s="938" t="s">
        <v>819</v>
      </c>
      <c r="B4" s="938"/>
      <c r="C4" s="938"/>
      <c r="D4" s="938"/>
      <c r="E4" s="938"/>
      <c r="F4" s="938"/>
      <c r="G4" s="938"/>
      <c r="H4" s="938"/>
      <c r="I4" s="938"/>
    </row>
    <row r="5" spans="1:13" ht="9.75" customHeight="1">
      <c r="A5" s="27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4.75" customHeight="1">
      <c r="A6" s="922" t="s">
        <v>821</v>
      </c>
      <c r="B6" s="924" t="s">
        <v>179</v>
      </c>
      <c r="C6" s="925"/>
      <c r="D6" s="924" t="s">
        <v>726</v>
      </c>
      <c r="E6" s="925"/>
      <c r="F6" s="924" t="s">
        <v>727</v>
      </c>
      <c r="G6" s="925"/>
      <c r="H6" s="3" t="s">
        <v>180</v>
      </c>
      <c r="I6" s="4"/>
      <c r="J6" s="7"/>
      <c r="K6" s="7"/>
      <c r="L6" s="7"/>
      <c r="M6" s="7"/>
    </row>
    <row r="7" spans="1:13" ht="24.75" customHeight="1">
      <c r="A7" s="923"/>
      <c r="B7" s="579" t="s">
        <v>181</v>
      </c>
      <c r="C7" s="579" t="s">
        <v>182</v>
      </c>
      <c r="D7" s="579" t="s">
        <v>181</v>
      </c>
      <c r="E7" s="579" t="s">
        <v>182</v>
      </c>
      <c r="F7" s="579" t="s">
        <v>181</v>
      </c>
      <c r="G7" s="579" t="s">
        <v>182</v>
      </c>
      <c r="H7" s="5" t="s">
        <v>181</v>
      </c>
      <c r="I7" s="5" t="s">
        <v>182</v>
      </c>
      <c r="J7" s="7"/>
      <c r="K7" s="7"/>
      <c r="L7" s="7"/>
      <c r="M7" s="7"/>
    </row>
    <row r="8" spans="1:16" ht="24.75" customHeight="1">
      <c r="A8" s="273" t="s">
        <v>338</v>
      </c>
      <c r="B8" s="608">
        <v>113.93422767490252</v>
      </c>
      <c r="C8" s="609">
        <v>5.944945103858018</v>
      </c>
      <c r="D8" s="609">
        <v>119</v>
      </c>
      <c r="E8" s="609">
        <v>4.446225184895326</v>
      </c>
      <c r="F8" s="608">
        <v>134.3</v>
      </c>
      <c r="G8" s="609">
        <v>12.9</v>
      </c>
      <c r="H8" s="22"/>
      <c r="I8" s="22"/>
      <c r="J8" s="7"/>
      <c r="K8" s="7"/>
      <c r="L8" s="7"/>
      <c r="M8" s="7"/>
      <c r="N8" s="7"/>
      <c r="O8" s="7"/>
      <c r="P8" s="7"/>
    </row>
    <row r="9" spans="1:16" ht="24.75" customHeight="1">
      <c r="A9" s="273" t="s">
        <v>339</v>
      </c>
      <c r="B9" s="608">
        <v>111.97226891806724</v>
      </c>
      <c r="C9" s="576">
        <v>7.004876575627932</v>
      </c>
      <c r="D9" s="576">
        <v>119.7</v>
      </c>
      <c r="E9" s="576">
        <v>6.901468690955355</v>
      </c>
      <c r="F9" s="608">
        <v>129.5</v>
      </c>
      <c r="G9" s="576">
        <v>8.187134502923968</v>
      </c>
      <c r="H9" s="22"/>
      <c r="I9" s="22"/>
      <c r="J9" s="7"/>
      <c r="K9" s="7"/>
      <c r="L9" s="7"/>
      <c r="M9" s="7"/>
      <c r="N9" s="7"/>
      <c r="O9" s="7"/>
      <c r="P9" s="7"/>
    </row>
    <row r="10" spans="1:16" ht="24.75" customHeight="1">
      <c r="A10" s="273" t="s">
        <v>340</v>
      </c>
      <c r="B10" s="608">
        <v>112.85692569845307</v>
      </c>
      <c r="C10" s="576">
        <v>5.180497582366385</v>
      </c>
      <c r="D10" s="576">
        <v>121</v>
      </c>
      <c r="E10" s="576">
        <v>7.215396176309753</v>
      </c>
      <c r="F10" s="608">
        <v>128.9</v>
      </c>
      <c r="G10" s="576">
        <v>6.5</v>
      </c>
      <c r="H10" s="7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273" t="s">
        <v>341</v>
      </c>
      <c r="B11" s="608">
        <v>113.52170803896104</v>
      </c>
      <c r="C11" s="576">
        <v>3.5686664775589065</v>
      </c>
      <c r="D11" s="576">
        <v>123.2</v>
      </c>
      <c r="E11" s="576">
        <v>8.525498891998112</v>
      </c>
      <c r="F11" s="608">
        <v>130.8</v>
      </c>
      <c r="G11" s="576">
        <v>6.2</v>
      </c>
      <c r="H11" s="7"/>
      <c r="I11" s="7"/>
      <c r="J11" s="7"/>
      <c r="K11" s="7"/>
      <c r="L11" s="7"/>
      <c r="M11" s="7"/>
      <c r="N11" s="7"/>
      <c r="O11" s="7"/>
      <c r="P11" s="7"/>
    </row>
    <row r="12" spans="1:16" ht="24.75" customHeight="1">
      <c r="A12" s="273" t="s">
        <v>342</v>
      </c>
      <c r="B12" s="608">
        <v>114.15483691576958</v>
      </c>
      <c r="C12" s="576">
        <v>2.5846899722845365</v>
      </c>
      <c r="D12" s="576">
        <v>123.7</v>
      </c>
      <c r="E12" s="576">
        <v>8.361593202812273</v>
      </c>
      <c r="F12" s="608">
        <v>133.1</v>
      </c>
      <c r="G12" s="576">
        <v>7.6</v>
      </c>
      <c r="H12" s="7"/>
      <c r="I12" s="7"/>
      <c r="J12" s="7"/>
      <c r="K12" s="7"/>
      <c r="L12" s="7"/>
      <c r="M12" s="7"/>
      <c r="N12" s="7"/>
      <c r="O12" s="7"/>
      <c r="P12" s="7"/>
    </row>
    <row r="13" spans="1:16" ht="24.75" customHeight="1">
      <c r="A13" s="273" t="s">
        <v>343</v>
      </c>
      <c r="B13" s="608">
        <v>114.27427511450583</v>
      </c>
      <c r="C13" s="576">
        <v>1.7406979394453401</v>
      </c>
      <c r="D13" s="576">
        <v>125.171194581385</v>
      </c>
      <c r="E13" s="576">
        <v>9.535758993841938</v>
      </c>
      <c r="F13" s="608">
        <v>136.9</v>
      </c>
      <c r="G13" s="576">
        <v>9.3</v>
      </c>
      <c r="H13" s="7"/>
      <c r="I13" s="7"/>
      <c r="J13" s="7"/>
      <c r="K13" s="7"/>
      <c r="L13" s="7"/>
      <c r="M13" s="7"/>
      <c r="N13" s="7"/>
      <c r="O13" s="7"/>
      <c r="P13" s="7"/>
    </row>
    <row r="14" spans="1:16" ht="24.75" customHeight="1">
      <c r="A14" s="273" t="s">
        <v>650</v>
      </c>
      <c r="B14" s="608">
        <v>116.21763781122714</v>
      </c>
      <c r="C14" s="576">
        <v>4.5413823599510295</v>
      </c>
      <c r="D14" s="576">
        <v>126.53222025007803</v>
      </c>
      <c r="E14" s="576">
        <v>8.875229812883404</v>
      </c>
      <c r="F14" s="608">
        <v>138.2</v>
      </c>
      <c r="G14" s="576">
        <v>9.2</v>
      </c>
      <c r="H14" s="7"/>
      <c r="I14" s="7"/>
      <c r="J14" s="7"/>
      <c r="K14" s="7"/>
      <c r="L14" s="7"/>
      <c r="M14" s="7"/>
      <c r="N14" s="7"/>
      <c r="O14" s="7"/>
      <c r="P14" s="7"/>
    </row>
    <row r="15" spans="1:16" ht="24.75" customHeight="1">
      <c r="A15" s="273" t="s">
        <v>651</v>
      </c>
      <c r="B15" s="608">
        <v>118.13233641390642</v>
      </c>
      <c r="C15" s="576">
        <v>4.789219378325214</v>
      </c>
      <c r="D15" s="576">
        <v>129.8541996531019</v>
      </c>
      <c r="E15" s="576">
        <v>9.922654198698794</v>
      </c>
      <c r="F15" s="608">
        <v>139.9</v>
      </c>
      <c r="G15" s="576">
        <v>7.7</v>
      </c>
      <c r="H15" s="7"/>
      <c r="I15" s="7"/>
      <c r="J15" s="7"/>
      <c r="K15" s="7"/>
      <c r="L15" s="7"/>
      <c r="M15" s="7"/>
      <c r="N15" s="7"/>
      <c r="O15" s="7"/>
      <c r="P15" s="7"/>
    </row>
    <row r="16" spans="1:16" ht="24.75" customHeight="1">
      <c r="A16" s="273" t="s">
        <v>5</v>
      </c>
      <c r="B16" s="608">
        <v>122.12348893386655</v>
      </c>
      <c r="C16" s="576">
        <v>6.796111513557122</v>
      </c>
      <c r="D16" s="576">
        <v>133.5</v>
      </c>
      <c r="E16" s="576">
        <v>9.31557979996309</v>
      </c>
      <c r="F16" s="608">
        <v>142.4</v>
      </c>
      <c r="G16" s="576">
        <v>6.7</v>
      </c>
      <c r="H16" s="7"/>
      <c r="I16" s="7"/>
      <c r="J16" s="7"/>
      <c r="K16" s="7"/>
      <c r="L16" s="7"/>
      <c r="M16" s="7"/>
      <c r="N16" s="7"/>
      <c r="O16" s="7"/>
      <c r="P16" s="7"/>
    </row>
    <row r="17" spans="1:16" ht="24.75" customHeight="1">
      <c r="A17" s="273" t="s">
        <v>649</v>
      </c>
      <c r="B17" s="608">
        <v>123.08490111862676</v>
      </c>
      <c r="C17" s="576">
        <v>6.095632894320644</v>
      </c>
      <c r="D17" s="576">
        <v>134.8</v>
      </c>
      <c r="E17" s="576">
        <v>9.517900875658555</v>
      </c>
      <c r="F17" s="608">
        <v>146.6</v>
      </c>
      <c r="G17" s="576">
        <v>8.7</v>
      </c>
      <c r="H17" s="7"/>
      <c r="I17" s="7"/>
      <c r="J17" s="7"/>
      <c r="K17" s="7"/>
      <c r="L17" s="7"/>
      <c r="M17" s="7"/>
      <c r="N17" s="7"/>
      <c r="O17" s="7"/>
      <c r="P17" s="7"/>
    </row>
    <row r="18" spans="1:16" ht="24.75" customHeight="1">
      <c r="A18" s="273" t="s">
        <v>336</v>
      </c>
      <c r="B18" s="608">
        <v>123.35037737271401</v>
      </c>
      <c r="C18" s="576">
        <v>5.953570710159767</v>
      </c>
      <c r="D18" s="576">
        <v>135</v>
      </c>
      <c r="E18" s="576">
        <v>9.444334809033975</v>
      </c>
      <c r="F18" s="608">
        <v>149</v>
      </c>
      <c r="G18" s="576">
        <v>10.4</v>
      </c>
      <c r="H18" s="7"/>
      <c r="I18" s="7"/>
      <c r="J18" s="7"/>
      <c r="K18" s="7"/>
      <c r="L18" s="7"/>
      <c r="M18" s="7"/>
      <c r="N18" s="7"/>
      <c r="O18" s="7"/>
      <c r="P18" s="7"/>
    </row>
    <row r="19" spans="1:16" ht="24.75" customHeight="1">
      <c r="A19" s="273" t="s">
        <v>337</v>
      </c>
      <c r="B19" s="608">
        <v>122.57086659605957</v>
      </c>
      <c r="C19" s="577">
        <v>4.581320356970409</v>
      </c>
      <c r="D19" s="577">
        <v>136.4</v>
      </c>
      <c r="E19" s="577">
        <v>11.3</v>
      </c>
      <c r="F19" s="608">
        <v>150.5</v>
      </c>
      <c r="G19" s="577">
        <v>10.3</v>
      </c>
      <c r="K19" s="7"/>
      <c r="L19" s="7"/>
      <c r="M19" s="7"/>
      <c r="N19" s="7"/>
      <c r="O19" s="7"/>
      <c r="P19" s="7"/>
    </row>
    <row r="20" spans="1:7" ht="24.75" customHeight="1">
      <c r="A20" s="73" t="s">
        <v>183</v>
      </c>
      <c r="B20" s="284">
        <f>AVERAGE(B8:B19)</f>
        <v>117.18282088392165</v>
      </c>
      <c r="C20" s="276">
        <f>+AVERAGE(C8:C19)</f>
        <v>4.898467572035442</v>
      </c>
      <c r="D20" s="284">
        <f>AVERAGE(D8:D19)</f>
        <v>127.32146787371374</v>
      </c>
      <c r="E20" s="276">
        <f>+AVERAGE(E8:E19)</f>
        <v>8.613470053087548</v>
      </c>
      <c r="F20" s="284">
        <f>AVERAGE(F8:F19)</f>
        <v>138.34166666666667</v>
      </c>
      <c r="G20" s="276">
        <f>+AVERAGE(G8:G19)</f>
        <v>8.640594541910332</v>
      </c>
    </row>
    <row r="21" spans="1:4" ht="19.5" customHeight="1">
      <c r="A21" s="6" t="s">
        <v>184</v>
      </c>
      <c r="D21" s="7"/>
    </row>
    <row r="22" ht="19.5" customHeight="1">
      <c r="A22" s="6"/>
    </row>
    <row r="24" spans="1:2" ht="12.75">
      <c r="A24" s="610"/>
      <c r="B24" s="610"/>
    </row>
    <row r="25" spans="1:2" ht="12.75">
      <c r="A25" s="23"/>
      <c r="B25" s="610"/>
    </row>
    <row r="26" spans="1:2" ht="12.75">
      <c r="A26" s="23"/>
      <c r="B26" s="610"/>
    </row>
    <row r="27" spans="1:2" ht="12.75">
      <c r="A27" s="23"/>
      <c r="B27" s="610"/>
    </row>
    <row r="28" spans="1:2" ht="12.75">
      <c r="A28" s="610"/>
      <c r="B28" s="610"/>
    </row>
  </sheetData>
  <mergeCells count="8">
    <mergeCell ref="A2:I2"/>
    <mergeCell ref="A1:G1"/>
    <mergeCell ref="A3:I3"/>
    <mergeCell ref="A4:I4"/>
    <mergeCell ref="A6:A7"/>
    <mergeCell ref="B6:C6"/>
    <mergeCell ref="D6:E6"/>
    <mergeCell ref="F6:G6"/>
  </mergeCells>
  <printOptions/>
  <pageMargins left="1" right="1" top="1" bottom="1" header="0.5" footer="0.5"/>
  <pageSetup fitToHeight="1" fitToWidth="1" horizontalDpi="300" verticalDpi="3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35">
      <selection activeCell="G38" sqref="G38"/>
    </sheetView>
  </sheetViews>
  <sheetFormatPr defaultColWidth="9.140625" defaultRowHeight="12.75"/>
  <cols>
    <col min="1" max="1" width="6.28125" style="612" customWidth="1"/>
    <col min="2" max="2" width="26.421875" style="612" bestFit="1" customWidth="1"/>
    <col min="3" max="3" width="7.7109375" style="612" customWidth="1"/>
    <col min="4" max="4" width="7.421875" style="612" customWidth="1"/>
    <col min="5" max="6" width="7.57421875" style="612" bestFit="1" customWidth="1"/>
    <col min="7" max="7" width="7.57421875" style="612" customWidth="1"/>
    <col min="8" max="8" width="8.00390625" style="612" bestFit="1" customWidth="1"/>
    <col min="9" max="9" width="7.8515625" style="612" bestFit="1" customWidth="1"/>
    <col min="10" max="11" width="7.8515625" style="612" customWidth="1"/>
    <col min="12" max="12" width="8.140625" style="612" customWidth="1"/>
    <col min="13" max="13" width="9.421875" style="612" customWidth="1"/>
    <col min="14" max="16384" width="9.140625" style="612" customWidth="1"/>
  </cols>
  <sheetData>
    <row r="1" spans="1:13" ht="14.25" customHeight="1">
      <c r="A1" s="944" t="s">
        <v>268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</row>
    <row r="2" spans="1:13" s="613" customFormat="1" ht="18.75" customHeight="1">
      <c r="A2" s="945" t="s">
        <v>861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</row>
    <row r="3" spans="1:13" s="619" customFormat="1" ht="15" customHeight="1">
      <c r="A3" s="946" t="s">
        <v>236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</row>
    <row r="4" spans="1:13" s="619" customFormat="1" ht="15.75">
      <c r="A4" s="947" t="s">
        <v>820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</row>
    <row r="5" spans="1:13" ht="12.75">
      <c r="A5" s="948" t="s">
        <v>237</v>
      </c>
      <c r="B5" s="948" t="s">
        <v>238</v>
      </c>
      <c r="C5" s="628" t="s">
        <v>89</v>
      </c>
      <c r="D5" s="629" t="s">
        <v>90</v>
      </c>
      <c r="E5" s="950" t="s">
        <v>2</v>
      </c>
      <c r="F5" s="951"/>
      <c r="G5" s="952" t="s">
        <v>91</v>
      </c>
      <c r="H5" s="950"/>
      <c r="I5" s="950"/>
      <c r="J5" s="941" t="s">
        <v>92</v>
      </c>
      <c r="K5" s="942"/>
      <c r="L5" s="942"/>
      <c r="M5" s="943"/>
    </row>
    <row r="6" spans="1:13" ht="12.75">
      <c r="A6" s="949"/>
      <c r="B6" s="949"/>
      <c r="C6" s="632" t="s">
        <v>94</v>
      </c>
      <c r="D6" s="629" t="s">
        <v>790</v>
      </c>
      <c r="E6" s="631" t="s">
        <v>733</v>
      </c>
      <c r="F6" s="629" t="s">
        <v>790</v>
      </c>
      <c r="G6" s="631" t="s">
        <v>722</v>
      </c>
      <c r="H6" s="630" t="s">
        <v>733</v>
      </c>
      <c r="I6" s="630" t="s">
        <v>790</v>
      </c>
      <c r="J6" s="939" t="s">
        <v>241</v>
      </c>
      <c r="K6" s="939" t="s">
        <v>242</v>
      </c>
      <c r="L6" s="939" t="s">
        <v>243</v>
      </c>
      <c r="M6" s="939" t="s">
        <v>244</v>
      </c>
    </row>
    <row r="7" spans="1:13" ht="12.75">
      <c r="A7" s="634"/>
      <c r="B7" s="633">
        <v>1</v>
      </c>
      <c r="C7" s="634">
        <v>2</v>
      </c>
      <c r="D7" s="634">
        <v>3</v>
      </c>
      <c r="E7" s="635">
        <v>4</v>
      </c>
      <c r="F7" s="634">
        <v>5</v>
      </c>
      <c r="G7" s="635">
        <v>6</v>
      </c>
      <c r="H7" s="635">
        <v>7</v>
      </c>
      <c r="I7" s="636">
        <v>8</v>
      </c>
      <c r="J7" s="940"/>
      <c r="K7" s="940"/>
      <c r="L7" s="940"/>
      <c r="M7" s="940"/>
    </row>
    <row r="8" spans="1:13" ht="8.25" customHeight="1">
      <c r="A8" s="637"/>
      <c r="B8" s="642"/>
      <c r="C8" s="642"/>
      <c r="D8" s="642"/>
      <c r="E8" s="614"/>
      <c r="F8" s="651"/>
      <c r="G8" s="650"/>
      <c r="H8" s="615"/>
      <c r="I8" s="616"/>
      <c r="J8" s="285"/>
      <c r="K8" s="286"/>
      <c r="L8" s="614"/>
      <c r="M8" s="620"/>
    </row>
    <row r="9" spans="1:13" ht="12" customHeight="1">
      <c r="A9" s="638"/>
      <c r="B9" s="654" t="s">
        <v>245</v>
      </c>
      <c r="C9" s="655">
        <v>100</v>
      </c>
      <c r="D9" s="655">
        <v>100</v>
      </c>
      <c r="E9" s="656">
        <v>102.2</v>
      </c>
      <c r="F9" s="657">
        <v>103.2</v>
      </c>
      <c r="G9" s="656">
        <v>109.6</v>
      </c>
      <c r="H9" s="658">
        <v>110.4</v>
      </c>
      <c r="I9" s="660">
        <v>112.2</v>
      </c>
      <c r="J9" s="661">
        <f>+F9/D9*100-100</f>
        <v>3.200000000000003</v>
      </c>
      <c r="K9" s="658">
        <f>+F9/E9*100-100</f>
        <v>0.9784735812133079</v>
      </c>
      <c r="L9" s="658">
        <f>+I9/F9*100-100</f>
        <v>8.720930232558132</v>
      </c>
      <c r="M9" s="657">
        <f>+I9/H9*100-100</f>
        <v>1.6304347826086882</v>
      </c>
    </row>
    <row r="10" spans="1:13" ht="6" customHeight="1">
      <c r="A10" s="638"/>
      <c r="B10" s="643"/>
      <c r="C10" s="647"/>
      <c r="D10" s="647"/>
      <c r="E10" s="287"/>
      <c r="F10" s="621"/>
      <c r="G10" s="287"/>
      <c r="H10" s="288"/>
      <c r="I10" s="289"/>
      <c r="J10" s="290"/>
      <c r="K10" s="288"/>
      <c r="L10" s="288"/>
      <c r="M10" s="621"/>
    </row>
    <row r="11" spans="1:13" ht="12" customHeight="1">
      <c r="A11" s="639">
        <v>1</v>
      </c>
      <c r="B11" s="638" t="s">
        <v>246</v>
      </c>
      <c r="C11" s="647">
        <v>26.96590766979004</v>
      </c>
      <c r="D11" s="647">
        <v>100</v>
      </c>
      <c r="E11" s="287">
        <v>100</v>
      </c>
      <c r="F11" s="621">
        <v>100</v>
      </c>
      <c r="G11" s="287">
        <v>106.6</v>
      </c>
      <c r="H11" s="288">
        <v>106.6</v>
      </c>
      <c r="I11" s="289">
        <v>106.6</v>
      </c>
      <c r="J11" s="290">
        <f>+F11/D11*100-100</f>
        <v>0</v>
      </c>
      <c r="K11" s="288">
        <f>F11/E11*100-100</f>
        <v>0</v>
      </c>
      <c r="L11" s="288">
        <f>+I11/F11*100-100</f>
        <v>6.59999999999998</v>
      </c>
      <c r="M11" s="621">
        <f>+I11/H11*100-100</f>
        <v>0</v>
      </c>
    </row>
    <row r="12" spans="1:13" ht="15" customHeight="1">
      <c r="A12" s="640"/>
      <c r="B12" s="643" t="s">
        <v>247</v>
      </c>
      <c r="C12" s="648">
        <v>9.803883777530086</v>
      </c>
      <c r="D12" s="648">
        <v>100</v>
      </c>
      <c r="E12" s="291">
        <v>100.1</v>
      </c>
      <c r="F12" s="622">
        <v>100.1</v>
      </c>
      <c r="G12" s="291">
        <v>105.8</v>
      </c>
      <c r="H12" s="292">
        <v>105.8</v>
      </c>
      <c r="I12" s="293">
        <v>105.8</v>
      </c>
      <c r="J12" s="294">
        <f>+F12/D12*100-100</f>
        <v>0.09999999999999432</v>
      </c>
      <c r="K12" s="292">
        <f>+F12/E12*100-100</f>
        <v>0</v>
      </c>
      <c r="L12" s="292">
        <f>+I12/F12*100-100</f>
        <v>5.694305694305683</v>
      </c>
      <c r="M12" s="622">
        <f>+I12/H12*100-100</f>
        <v>0</v>
      </c>
    </row>
    <row r="13" spans="1:13" s="652" customFormat="1" ht="15" customHeight="1">
      <c r="A13" s="640"/>
      <c r="B13" s="643" t="s">
        <v>248</v>
      </c>
      <c r="C13" s="648">
        <v>17.16611622246991</v>
      </c>
      <c r="D13" s="648">
        <v>100</v>
      </c>
      <c r="E13" s="291">
        <v>100</v>
      </c>
      <c r="F13" s="622">
        <v>100</v>
      </c>
      <c r="G13" s="291">
        <v>107.1</v>
      </c>
      <c r="H13" s="292">
        <v>107.1</v>
      </c>
      <c r="I13" s="293">
        <v>107.1</v>
      </c>
      <c r="J13" s="294">
        <f>+F13/D13*100-100</f>
        <v>0</v>
      </c>
      <c r="K13" s="292">
        <f>+F13/E13*100-100</f>
        <v>0</v>
      </c>
      <c r="L13" s="292">
        <f>+I13/F13*100-100</f>
        <v>7.099999999999994</v>
      </c>
      <c r="M13" s="622">
        <f>+I13/H13*100-100</f>
        <v>0</v>
      </c>
    </row>
    <row r="14" spans="1:13" s="670" customFormat="1" ht="15" customHeight="1">
      <c r="A14" s="662">
        <v>1.1</v>
      </c>
      <c r="B14" s="663" t="s">
        <v>249</v>
      </c>
      <c r="C14" s="664">
        <v>2.815928976048986</v>
      </c>
      <c r="D14" s="664">
        <v>100</v>
      </c>
      <c r="E14" s="665">
        <v>100</v>
      </c>
      <c r="F14" s="666">
        <v>100</v>
      </c>
      <c r="G14" s="665">
        <v>110</v>
      </c>
      <c r="H14" s="667">
        <v>110</v>
      </c>
      <c r="I14" s="668">
        <v>110</v>
      </c>
      <c r="J14" s="669">
        <f aca="true" t="shared" si="0" ref="J14:J31">+F14/D14*100-100</f>
        <v>0</v>
      </c>
      <c r="K14" s="667">
        <f aca="true" t="shared" si="1" ref="K14:K31">+F14/E14*100-100</f>
        <v>0</v>
      </c>
      <c r="L14" s="667">
        <f aca="true" t="shared" si="2" ref="L14:L31">+I14/F14*100-100</f>
        <v>10.000000000000014</v>
      </c>
      <c r="M14" s="666">
        <f aca="true" t="shared" si="3" ref="M14:M31">+I14/H14*100-100</f>
        <v>0</v>
      </c>
    </row>
    <row r="15" spans="1:13" ht="13.5" customHeight="1">
      <c r="A15" s="639"/>
      <c r="B15" s="643" t="s">
        <v>247</v>
      </c>
      <c r="C15" s="648">
        <v>0.3050037285953154</v>
      </c>
      <c r="D15" s="648">
        <v>100</v>
      </c>
      <c r="E15" s="291">
        <v>100</v>
      </c>
      <c r="F15" s="622">
        <v>100</v>
      </c>
      <c r="G15" s="291">
        <v>110</v>
      </c>
      <c r="H15" s="292">
        <v>110</v>
      </c>
      <c r="I15" s="293">
        <v>110</v>
      </c>
      <c r="J15" s="294">
        <f t="shared" si="0"/>
        <v>0</v>
      </c>
      <c r="K15" s="292">
        <f t="shared" si="1"/>
        <v>0</v>
      </c>
      <c r="L15" s="292">
        <f t="shared" si="2"/>
        <v>10.000000000000014</v>
      </c>
      <c r="M15" s="622">
        <f t="shared" si="3"/>
        <v>0</v>
      </c>
    </row>
    <row r="16" spans="1:13" ht="15" customHeight="1">
      <c r="A16" s="640"/>
      <c r="B16" s="643" t="s">
        <v>248</v>
      </c>
      <c r="C16" s="648">
        <v>2.5109252474536707</v>
      </c>
      <c r="D16" s="648">
        <v>100</v>
      </c>
      <c r="E16" s="291">
        <v>100</v>
      </c>
      <c r="F16" s="622">
        <v>100</v>
      </c>
      <c r="G16" s="291">
        <v>110</v>
      </c>
      <c r="H16" s="292">
        <v>110</v>
      </c>
      <c r="I16" s="293">
        <v>110</v>
      </c>
      <c r="J16" s="294">
        <f t="shared" si="0"/>
        <v>0</v>
      </c>
      <c r="K16" s="292">
        <f t="shared" si="1"/>
        <v>0</v>
      </c>
      <c r="L16" s="292">
        <f t="shared" si="2"/>
        <v>10.000000000000014</v>
      </c>
      <c r="M16" s="622">
        <f t="shared" si="3"/>
        <v>0</v>
      </c>
    </row>
    <row r="17" spans="1:13" s="670" customFormat="1" ht="15" customHeight="1">
      <c r="A17" s="662">
        <v>1.2</v>
      </c>
      <c r="B17" s="663" t="s">
        <v>250</v>
      </c>
      <c r="C17" s="664">
        <v>1.13542928869518</v>
      </c>
      <c r="D17" s="664">
        <v>100</v>
      </c>
      <c r="E17" s="665">
        <v>100</v>
      </c>
      <c r="F17" s="666">
        <v>100</v>
      </c>
      <c r="G17" s="665">
        <v>111.4</v>
      </c>
      <c r="H17" s="667">
        <v>111.4</v>
      </c>
      <c r="I17" s="668">
        <v>111.4</v>
      </c>
      <c r="J17" s="669">
        <f t="shared" si="0"/>
        <v>0</v>
      </c>
      <c r="K17" s="667">
        <f t="shared" si="1"/>
        <v>0</v>
      </c>
      <c r="L17" s="667">
        <f t="shared" si="2"/>
        <v>11.400000000000006</v>
      </c>
      <c r="M17" s="666">
        <f t="shared" si="3"/>
        <v>0</v>
      </c>
    </row>
    <row r="18" spans="1:13" ht="15" customHeight="1">
      <c r="A18" s="640"/>
      <c r="B18" s="643" t="s">
        <v>247</v>
      </c>
      <c r="C18" s="648">
        <v>0.18798852163049548</v>
      </c>
      <c r="D18" s="648">
        <v>100</v>
      </c>
      <c r="E18" s="291">
        <v>100</v>
      </c>
      <c r="F18" s="622">
        <v>100</v>
      </c>
      <c r="G18" s="291">
        <v>114.2</v>
      </c>
      <c r="H18" s="292">
        <v>114.2</v>
      </c>
      <c r="I18" s="293">
        <v>114.2</v>
      </c>
      <c r="J18" s="294">
        <f t="shared" si="0"/>
        <v>0</v>
      </c>
      <c r="K18" s="292">
        <f t="shared" si="1"/>
        <v>0</v>
      </c>
      <c r="L18" s="292">
        <f t="shared" si="2"/>
        <v>14.200000000000017</v>
      </c>
      <c r="M18" s="622">
        <f t="shared" si="3"/>
        <v>0</v>
      </c>
    </row>
    <row r="19" spans="1:13" ht="15" customHeight="1">
      <c r="A19" s="640"/>
      <c r="B19" s="643" t="s">
        <v>248</v>
      </c>
      <c r="C19" s="648">
        <v>0.945440767064681</v>
      </c>
      <c r="D19" s="648">
        <v>100</v>
      </c>
      <c r="E19" s="291">
        <v>100</v>
      </c>
      <c r="F19" s="622">
        <v>100</v>
      </c>
      <c r="G19" s="291">
        <v>110.8</v>
      </c>
      <c r="H19" s="292">
        <v>110.8</v>
      </c>
      <c r="I19" s="293">
        <v>110.8</v>
      </c>
      <c r="J19" s="294">
        <f t="shared" si="0"/>
        <v>0</v>
      </c>
      <c r="K19" s="292">
        <f t="shared" si="1"/>
        <v>0</v>
      </c>
      <c r="L19" s="292">
        <f t="shared" si="2"/>
        <v>10.799999999999983</v>
      </c>
      <c r="M19" s="622">
        <f t="shared" si="3"/>
        <v>0</v>
      </c>
    </row>
    <row r="20" spans="1:13" s="670" customFormat="1" ht="15" customHeight="1">
      <c r="A20" s="662">
        <v>1.3</v>
      </c>
      <c r="B20" s="663" t="s">
        <v>251</v>
      </c>
      <c r="C20" s="664">
        <v>0.5500257064645969</v>
      </c>
      <c r="D20" s="664">
        <v>100</v>
      </c>
      <c r="E20" s="665">
        <v>102.1</v>
      </c>
      <c r="F20" s="666">
        <v>102.1</v>
      </c>
      <c r="G20" s="665">
        <v>113.3</v>
      </c>
      <c r="H20" s="667">
        <v>113.3</v>
      </c>
      <c r="I20" s="668">
        <v>113.3</v>
      </c>
      <c r="J20" s="669">
        <f t="shared" si="0"/>
        <v>2.0999999999999943</v>
      </c>
      <c r="K20" s="667">
        <f t="shared" si="1"/>
        <v>0</v>
      </c>
      <c r="L20" s="667">
        <f t="shared" si="2"/>
        <v>10.969637610186098</v>
      </c>
      <c r="M20" s="666">
        <f t="shared" si="3"/>
        <v>0</v>
      </c>
    </row>
    <row r="21" spans="1:13" ht="15" customHeight="1">
      <c r="A21" s="639"/>
      <c r="B21" s="643" t="s">
        <v>247</v>
      </c>
      <c r="C21" s="648">
        <v>0.10067490121705001</v>
      </c>
      <c r="D21" s="648">
        <v>100</v>
      </c>
      <c r="E21" s="291">
        <v>103.2</v>
      </c>
      <c r="F21" s="622">
        <v>103.2</v>
      </c>
      <c r="G21" s="291">
        <v>117.6</v>
      </c>
      <c r="H21" s="292">
        <v>117.6</v>
      </c>
      <c r="I21" s="293">
        <v>117.6</v>
      </c>
      <c r="J21" s="294">
        <f t="shared" si="0"/>
        <v>3.200000000000003</v>
      </c>
      <c r="K21" s="292">
        <f t="shared" si="1"/>
        <v>0</v>
      </c>
      <c r="L21" s="292">
        <f t="shared" si="2"/>
        <v>13.953488372093005</v>
      </c>
      <c r="M21" s="622">
        <f t="shared" si="3"/>
        <v>0</v>
      </c>
    </row>
    <row r="22" spans="1:13" ht="15" customHeight="1">
      <c r="A22" s="639"/>
      <c r="B22" s="643" t="s">
        <v>248</v>
      </c>
      <c r="C22" s="648">
        <v>0.44935080524754695</v>
      </c>
      <c r="D22" s="648">
        <v>100</v>
      </c>
      <c r="E22" s="291">
        <v>101.9</v>
      </c>
      <c r="F22" s="622">
        <v>101.9</v>
      </c>
      <c r="G22" s="291">
        <v>112.3</v>
      </c>
      <c r="H22" s="292">
        <v>112.3</v>
      </c>
      <c r="I22" s="293">
        <v>112.3</v>
      </c>
      <c r="J22" s="294">
        <f t="shared" si="0"/>
        <v>1.9000000000000057</v>
      </c>
      <c r="K22" s="292">
        <f t="shared" si="1"/>
        <v>0</v>
      </c>
      <c r="L22" s="292">
        <f t="shared" si="2"/>
        <v>10.206084396467105</v>
      </c>
      <c r="M22" s="622">
        <f t="shared" si="3"/>
        <v>0</v>
      </c>
    </row>
    <row r="23" spans="1:13" s="670" customFormat="1" ht="15" customHeight="1">
      <c r="A23" s="662">
        <v>1.4</v>
      </c>
      <c r="B23" s="663" t="s">
        <v>252</v>
      </c>
      <c r="C23" s="664">
        <v>4.013190195415449</v>
      </c>
      <c r="D23" s="664">
        <v>100</v>
      </c>
      <c r="E23" s="665">
        <v>100</v>
      </c>
      <c r="F23" s="666">
        <v>100</v>
      </c>
      <c r="G23" s="665">
        <v>111.4</v>
      </c>
      <c r="H23" s="667">
        <v>111.4</v>
      </c>
      <c r="I23" s="668">
        <v>111.4</v>
      </c>
      <c r="J23" s="669">
        <f t="shared" si="0"/>
        <v>0</v>
      </c>
      <c r="K23" s="667">
        <f t="shared" si="1"/>
        <v>0</v>
      </c>
      <c r="L23" s="667">
        <f t="shared" si="2"/>
        <v>11.400000000000006</v>
      </c>
      <c r="M23" s="666">
        <f t="shared" si="3"/>
        <v>0</v>
      </c>
    </row>
    <row r="24" spans="1:13" ht="15" customHeight="1">
      <c r="A24" s="640"/>
      <c r="B24" s="643" t="s">
        <v>247</v>
      </c>
      <c r="C24" s="648">
        <v>0.17134748192441837</v>
      </c>
      <c r="D24" s="648">
        <v>100</v>
      </c>
      <c r="E24" s="291">
        <v>100</v>
      </c>
      <c r="F24" s="622">
        <v>100</v>
      </c>
      <c r="G24" s="291">
        <v>109.9</v>
      </c>
      <c r="H24" s="292">
        <v>109.9</v>
      </c>
      <c r="I24" s="293">
        <v>109.9</v>
      </c>
      <c r="J24" s="294">
        <f t="shared" si="0"/>
        <v>0</v>
      </c>
      <c r="K24" s="292">
        <f t="shared" si="1"/>
        <v>0</v>
      </c>
      <c r="L24" s="292">
        <f t="shared" si="2"/>
        <v>9.899999999999991</v>
      </c>
      <c r="M24" s="622">
        <f t="shared" si="3"/>
        <v>0</v>
      </c>
    </row>
    <row r="25" spans="1:15" ht="15" customHeight="1">
      <c r="A25" s="640"/>
      <c r="B25" s="643" t="s">
        <v>248</v>
      </c>
      <c r="C25" s="648">
        <v>3.841842713491031</v>
      </c>
      <c r="D25" s="648">
        <v>100</v>
      </c>
      <c r="E25" s="291">
        <v>100</v>
      </c>
      <c r="F25" s="622">
        <v>100</v>
      </c>
      <c r="G25" s="291">
        <v>111.5</v>
      </c>
      <c r="H25" s="292">
        <v>111.5</v>
      </c>
      <c r="I25" s="293">
        <v>111.5</v>
      </c>
      <c r="J25" s="294">
        <f t="shared" si="0"/>
        <v>0</v>
      </c>
      <c r="K25" s="292">
        <f t="shared" si="1"/>
        <v>0</v>
      </c>
      <c r="L25" s="292">
        <f t="shared" si="2"/>
        <v>11.5</v>
      </c>
      <c r="M25" s="622">
        <f t="shared" si="3"/>
        <v>0</v>
      </c>
      <c r="O25" s="617"/>
    </row>
    <row r="26" spans="1:13" s="670" customFormat="1" ht="15" customHeight="1">
      <c r="A26" s="662">
        <v>1.5</v>
      </c>
      <c r="B26" s="663" t="s">
        <v>253</v>
      </c>
      <c r="C26" s="664">
        <v>10.550332562911361</v>
      </c>
      <c r="D26" s="664">
        <v>100</v>
      </c>
      <c r="E26" s="665">
        <v>100</v>
      </c>
      <c r="F26" s="666">
        <v>100</v>
      </c>
      <c r="G26" s="665">
        <v>107</v>
      </c>
      <c r="H26" s="667">
        <v>107</v>
      </c>
      <c r="I26" s="668">
        <v>107</v>
      </c>
      <c r="J26" s="669">
        <f t="shared" si="0"/>
        <v>0</v>
      </c>
      <c r="K26" s="667">
        <f t="shared" si="1"/>
        <v>0</v>
      </c>
      <c r="L26" s="667">
        <f t="shared" si="2"/>
        <v>7</v>
      </c>
      <c r="M26" s="666">
        <f t="shared" si="3"/>
        <v>0</v>
      </c>
    </row>
    <row r="27" spans="1:13" ht="15" customHeight="1">
      <c r="A27" s="640"/>
      <c r="B27" s="643" t="s">
        <v>247</v>
      </c>
      <c r="C27" s="648">
        <v>6.798925655051667</v>
      </c>
      <c r="D27" s="648">
        <v>100</v>
      </c>
      <c r="E27" s="291">
        <v>100</v>
      </c>
      <c r="F27" s="622">
        <v>100</v>
      </c>
      <c r="G27" s="291">
        <v>106.5</v>
      </c>
      <c r="H27" s="292">
        <v>106.5</v>
      </c>
      <c r="I27" s="293">
        <v>106.5</v>
      </c>
      <c r="J27" s="294">
        <f t="shared" si="0"/>
        <v>0</v>
      </c>
      <c r="K27" s="292">
        <f t="shared" si="1"/>
        <v>0</v>
      </c>
      <c r="L27" s="292">
        <f t="shared" si="2"/>
        <v>6.5</v>
      </c>
      <c r="M27" s="622">
        <f t="shared" si="3"/>
        <v>0</v>
      </c>
    </row>
    <row r="28" spans="1:13" ht="15" customHeight="1">
      <c r="A28" s="640"/>
      <c r="B28" s="643" t="s">
        <v>248</v>
      </c>
      <c r="C28" s="648">
        <v>3.751406907859693</v>
      </c>
      <c r="D28" s="648">
        <v>100</v>
      </c>
      <c r="E28" s="291">
        <v>100</v>
      </c>
      <c r="F28" s="622">
        <v>100</v>
      </c>
      <c r="G28" s="291">
        <v>108</v>
      </c>
      <c r="H28" s="292">
        <v>108</v>
      </c>
      <c r="I28" s="293">
        <v>108</v>
      </c>
      <c r="J28" s="294">
        <f t="shared" si="0"/>
        <v>0</v>
      </c>
      <c r="K28" s="292">
        <f t="shared" si="1"/>
        <v>0</v>
      </c>
      <c r="L28" s="292">
        <f t="shared" si="2"/>
        <v>8</v>
      </c>
      <c r="M28" s="622">
        <f t="shared" si="3"/>
        <v>0</v>
      </c>
    </row>
    <row r="29" spans="1:13" s="670" customFormat="1" ht="15" customHeight="1">
      <c r="A29" s="662">
        <v>1.6</v>
      </c>
      <c r="B29" s="663" t="s">
        <v>254</v>
      </c>
      <c r="C29" s="664">
        <v>7.90300094025447</v>
      </c>
      <c r="D29" s="664">
        <v>100</v>
      </c>
      <c r="E29" s="665">
        <v>100</v>
      </c>
      <c r="F29" s="666">
        <v>100</v>
      </c>
      <c r="G29" s="665">
        <v>101.3</v>
      </c>
      <c r="H29" s="667">
        <v>101.3</v>
      </c>
      <c r="I29" s="668">
        <v>101.3</v>
      </c>
      <c r="J29" s="669">
        <f t="shared" si="0"/>
        <v>0</v>
      </c>
      <c r="K29" s="667">
        <f t="shared" si="1"/>
        <v>0</v>
      </c>
      <c r="L29" s="667">
        <f t="shared" si="2"/>
        <v>1.299999999999983</v>
      </c>
      <c r="M29" s="666">
        <f t="shared" si="3"/>
        <v>0</v>
      </c>
    </row>
    <row r="30" spans="1:13" ht="15" customHeight="1">
      <c r="A30" s="640"/>
      <c r="B30" s="643" t="s">
        <v>247</v>
      </c>
      <c r="C30" s="648">
        <v>2.2384558832617634</v>
      </c>
      <c r="D30" s="648">
        <v>100</v>
      </c>
      <c r="E30" s="291">
        <v>100</v>
      </c>
      <c r="F30" s="622">
        <v>100</v>
      </c>
      <c r="G30" s="291">
        <v>101.5</v>
      </c>
      <c r="H30" s="292">
        <v>101.5</v>
      </c>
      <c r="I30" s="293">
        <v>101.5</v>
      </c>
      <c r="J30" s="294">
        <f t="shared" si="0"/>
        <v>0</v>
      </c>
      <c r="K30" s="292">
        <f t="shared" si="1"/>
        <v>0</v>
      </c>
      <c r="L30" s="292">
        <f t="shared" si="2"/>
        <v>1.4999999999999858</v>
      </c>
      <c r="M30" s="622">
        <f t="shared" si="3"/>
        <v>0</v>
      </c>
    </row>
    <row r="31" spans="1:13" ht="15" customHeight="1">
      <c r="A31" s="640"/>
      <c r="B31" s="643" t="s">
        <v>248</v>
      </c>
      <c r="C31" s="648">
        <v>5.664545056992707</v>
      </c>
      <c r="D31" s="648">
        <v>100</v>
      </c>
      <c r="E31" s="291">
        <v>100</v>
      </c>
      <c r="F31" s="622">
        <v>100</v>
      </c>
      <c r="G31" s="291">
        <v>101.3</v>
      </c>
      <c r="H31" s="292">
        <v>101.3</v>
      </c>
      <c r="I31" s="293">
        <v>101.3</v>
      </c>
      <c r="J31" s="294">
        <f t="shared" si="0"/>
        <v>0</v>
      </c>
      <c r="K31" s="292">
        <f t="shared" si="1"/>
        <v>0</v>
      </c>
      <c r="L31" s="292">
        <f t="shared" si="2"/>
        <v>1.299999999999983</v>
      </c>
      <c r="M31" s="622">
        <f t="shared" si="3"/>
        <v>0</v>
      </c>
    </row>
    <row r="32" spans="1:13" s="652" customFormat="1" ht="6" customHeight="1">
      <c r="A32" s="641"/>
      <c r="B32" s="646"/>
      <c r="C32" s="649"/>
      <c r="D32" s="649"/>
      <c r="E32" s="623"/>
      <c r="F32" s="627"/>
      <c r="G32" s="623"/>
      <c r="H32" s="624"/>
      <c r="I32" s="625"/>
      <c r="J32" s="626"/>
      <c r="K32" s="624"/>
      <c r="L32" s="624"/>
      <c r="M32" s="627"/>
    </row>
    <row r="33" spans="1:13" s="652" customFormat="1" ht="12.75">
      <c r="A33" s="653">
        <v>2</v>
      </c>
      <c r="B33" s="645" t="s">
        <v>255</v>
      </c>
      <c r="C33" s="647">
        <v>73.03409233020996</v>
      </c>
      <c r="D33" s="647">
        <v>100</v>
      </c>
      <c r="E33" s="287">
        <v>103</v>
      </c>
      <c r="F33" s="621">
        <v>104.4</v>
      </c>
      <c r="G33" s="287">
        <v>110.7</v>
      </c>
      <c r="H33" s="288">
        <v>111.7</v>
      </c>
      <c r="I33" s="289">
        <v>114.2</v>
      </c>
      <c r="J33" s="290">
        <f>+F33/D33*100-100</f>
        <v>4.400000000000006</v>
      </c>
      <c r="K33" s="288">
        <f>+F33/E33*100-100</f>
        <v>1.3592233009708679</v>
      </c>
      <c r="L33" s="288">
        <f>+I33/F33*100-100</f>
        <v>9.386973180076623</v>
      </c>
      <c r="M33" s="621">
        <f>+I33/H33*100-100</f>
        <v>2.2381378692927427</v>
      </c>
    </row>
    <row r="34" spans="1:13" ht="9.75" customHeight="1">
      <c r="A34" s="640"/>
      <c r="B34" s="644"/>
      <c r="C34" s="648"/>
      <c r="D34" s="648"/>
      <c r="E34" s="291"/>
      <c r="F34" s="622"/>
      <c r="G34" s="291"/>
      <c r="H34" s="292"/>
      <c r="I34" s="293"/>
      <c r="J34" s="294"/>
      <c r="K34" s="292"/>
      <c r="L34" s="292"/>
      <c r="M34" s="622"/>
    </row>
    <row r="35" spans="1:13" s="670" customFormat="1" ht="12.75">
      <c r="A35" s="662">
        <v>2.1</v>
      </c>
      <c r="B35" s="671" t="s">
        <v>256</v>
      </c>
      <c r="C35" s="664">
        <v>39.49204836520781</v>
      </c>
      <c r="D35" s="664">
        <v>100</v>
      </c>
      <c r="E35" s="665">
        <v>104.2</v>
      </c>
      <c r="F35" s="666">
        <v>105.3</v>
      </c>
      <c r="G35" s="665">
        <v>112.7</v>
      </c>
      <c r="H35" s="667">
        <v>114</v>
      </c>
      <c r="I35" s="668">
        <v>115.6</v>
      </c>
      <c r="J35" s="669">
        <f aca="true" t="shared" si="4" ref="J35:J52">+F35/D35*100-100</f>
        <v>5.299999999999997</v>
      </c>
      <c r="K35" s="667">
        <f aca="true" t="shared" si="5" ref="K35:K52">+F35/E35*100-100</f>
        <v>1.0556621880998023</v>
      </c>
      <c r="L35" s="667">
        <f aca="true" t="shared" si="6" ref="L35:L52">+I35/F35*100-100</f>
        <v>9.781576448243115</v>
      </c>
      <c r="M35" s="666">
        <f aca="true" t="shared" si="7" ref="M35:M52">+I35/H35*100-100</f>
        <v>1.403508771929836</v>
      </c>
    </row>
    <row r="36" spans="1:13" ht="12.75">
      <c r="A36" s="640"/>
      <c r="B36" s="644" t="s">
        <v>257</v>
      </c>
      <c r="C36" s="648">
        <v>20.49090046640273</v>
      </c>
      <c r="D36" s="648">
        <v>100</v>
      </c>
      <c r="E36" s="291">
        <v>104.8</v>
      </c>
      <c r="F36" s="622">
        <v>105.1</v>
      </c>
      <c r="G36" s="291">
        <v>112</v>
      </c>
      <c r="H36" s="292">
        <v>113.3</v>
      </c>
      <c r="I36" s="293">
        <v>114.7</v>
      </c>
      <c r="J36" s="294">
        <f t="shared" si="4"/>
        <v>5.099999999999994</v>
      </c>
      <c r="K36" s="292">
        <f t="shared" si="5"/>
        <v>0.2862595419847338</v>
      </c>
      <c r="L36" s="292">
        <f t="shared" si="6"/>
        <v>9.134157944814476</v>
      </c>
      <c r="M36" s="622">
        <f t="shared" si="7"/>
        <v>1.2356575463371655</v>
      </c>
    </row>
    <row r="37" spans="1:13" ht="12.75">
      <c r="A37" s="640"/>
      <c r="B37" s="644" t="s">
        <v>258</v>
      </c>
      <c r="C37" s="648">
        <v>19.00114181957189</v>
      </c>
      <c r="D37" s="648">
        <v>100</v>
      </c>
      <c r="E37" s="291">
        <v>103.6</v>
      </c>
      <c r="F37" s="622">
        <v>105.6</v>
      </c>
      <c r="G37" s="291">
        <v>113.5</v>
      </c>
      <c r="H37" s="292">
        <v>114.9</v>
      </c>
      <c r="I37" s="293">
        <v>116.6</v>
      </c>
      <c r="J37" s="294">
        <f t="shared" si="4"/>
        <v>5.6000000000000085</v>
      </c>
      <c r="K37" s="292">
        <f t="shared" si="5"/>
        <v>1.9305019305019329</v>
      </c>
      <c r="L37" s="292">
        <f t="shared" si="6"/>
        <v>10.416666666666671</v>
      </c>
      <c r="M37" s="622">
        <f t="shared" si="7"/>
        <v>1.479547432550035</v>
      </c>
    </row>
    <row r="38" spans="1:13" s="670" customFormat="1" ht="12.75">
      <c r="A38" s="662">
        <v>2.2</v>
      </c>
      <c r="B38" s="671" t="s">
        <v>259</v>
      </c>
      <c r="C38" s="664">
        <v>25.25060908109811</v>
      </c>
      <c r="D38" s="664">
        <v>100</v>
      </c>
      <c r="E38" s="665">
        <v>102</v>
      </c>
      <c r="F38" s="666">
        <v>104.2</v>
      </c>
      <c r="G38" s="665">
        <v>109.5</v>
      </c>
      <c r="H38" s="667">
        <v>109.5</v>
      </c>
      <c r="I38" s="668">
        <v>114.2</v>
      </c>
      <c r="J38" s="669">
        <f t="shared" si="4"/>
        <v>4.200000000000003</v>
      </c>
      <c r="K38" s="667">
        <f t="shared" si="5"/>
        <v>2.1568627450980387</v>
      </c>
      <c r="L38" s="667">
        <f t="shared" si="6"/>
        <v>9.59692898272553</v>
      </c>
      <c r="M38" s="666">
        <f t="shared" si="7"/>
        <v>4.292237442922371</v>
      </c>
    </row>
    <row r="39" spans="1:13" ht="12.75">
      <c r="A39" s="640"/>
      <c r="B39" s="644" t="s">
        <v>260</v>
      </c>
      <c r="C39" s="648">
        <v>6.312645033094179</v>
      </c>
      <c r="D39" s="648">
        <v>100</v>
      </c>
      <c r="E39" s="291">
        <v>101.8</v>
      </c>
      <c r="F39" s="622">
        <v>102.7</v>
      </c>
      <c r="G39" s="291">
        <v>106.8</v>
      </c>
      <c r="H39" s="292">
        <v>106.8</v>
      </c>
      <c r="I39" s="293">
        <v>108.8</v>
      </c>
      <c r="J39" s="294">
        <f t="shared" si="4"/>
        <v>2.700000000000017</v>
      </c>
      <c r="K39" s="292">
        <f t="shared" si="5"/>
        <v>0.8840864440078633</v>
      </c>
      <c r="L39" s="292">
        <f t="shared" si="6"/>
        <v>5.939629990262901</v>
      </c>
      <c r="M39" s="622">
        <f t="shared" si="7"/>
        <v>1.8726591760299698</v>
      </c>
    </row>
    <row r="40" spans="1:13" ht="12.75">
      <c r="A40" s="640"/>
      <c r="B40" s="644" t="s">
        <v>261</v>
      </c>
      <c r="C40" s="648">
        <v>6.312645033094179</v>
      </c>
      <c r="D40" s="648">
        <v>100</v>
      </c>
      <c r="E40" s="291">
        <v>102</v>
      </c>
      <c r="F40" s="622">
        <v>104.4</v>
      </c>
      <c r="G40" s="291">
        <v>109.2</v>
      </c>
      <c r="H40" s="292">
        <v>109.2</v>
      </c>
      <c r="I40" s="293">
        <v>113.2</v>
      </c>
      <c r="J40" s="294">
        <f t="shared" si="4"/>
        <v>4.400000000000006</v>
      </c>
      <c r="K40" s="292">
        <f t="shared" si="5"/>
        <v>2.3529411764706083</v>
      </c>
      <c r="L40" s="292">
        <f t="shared" si="6"/>
        <v>8.42911877394637</v>
      </c>
      <c r="M40" s="622">
        <f t="shared" si="7"/>
        <v>3.6630036630036784</v>
      </c>
    </row>
    <row r="41" spans="1:13" ht="12.75">
      <c r="A41" s="640"/>
      <c r="B41" s="644" t="s">
        <v>262</v>
      </c>
      <c r="C41" s="648">
        <v>6.312645033094179</v>
      </c>
      <c r="D41" s="648">
        <v>100</v>
      </c>
      <c r="E41" s="291">
        <v>102</v>
      </c>
      <c r="F41" s="622">
        <v>105</v>
      </c>
      <c r="G41" s="291">
        <v>110.4</v>
      </c>
      <c r="H41" s="292">
        <v>110.4</v>
      </c>
      <c r="I41" s="293">
        <v>116.5</v>
      </c>
      <c r="J41" s="294">
        <f t="shared" si="4"/>
        <v>5</v>
      </c>
      <c r="K41" s="292">
        <f t="shared" si="5"/>
        <v>2.941176470588232</v>
      </c>
      <c r="L41" s="292">
        <f t="shared" si="6"/>
        <v>10.952380952380963</v>
      </c>
      <c r="M41" s="622">
        <f t="shared" si="7"/>
        <v>5.525362318840578</v>
      </c>
    </row>
    <row r="42" spans="1:13" ht="12.75">
      <c r="A42" s="640"/>
      <c r="B42" s="644" t="s">
        <v>263</v>
      </c>
      <c r="C42" s="648">
        <v>6.31567398181557</v>
      </c>
      <c r="D42" s="648">
        <v>100</v>
      </c>
      <c r="E42" s="291">
        <v>102.3</v>
      </c>
      <c r="F42" s="622">
        <v>104.7</v>
      </c>
      <c r="G42" s="291">
        <v>111.5</v>
      </c>
      <c r="H42" s="292">
        <v>111.5</v>
      </c>
      <c r="I42" s="293">
        <v>118.1</v>
      </c>
      <c r="J42" s="294">
        <f t="shared" si="4"/>
        <v>4.699999999999989</v>
      </c>
      <c r="K42" s="292">
        <f t="shared" si="5"/>
        <v>2.346041055718473</v>
      </c>
      <c r="L42" s="292">
        <f t="shared" si="6"/>
        <v>12.798471824259778</v>
      </c>
      <c r="M42" s="622">
        <f t="shared" si="7"/>
        <v>5.919282511210767</v>
      </c>
    </row>
    <row r="43" spans="1:13" s="670" customFormat="1" ht="12.75">
      <c r="A43" s="662">
        <v>2.3</v>
      </c>
      <c r="B43" s="671" t="s">
        <v>264</v>
      </c>
      <c r="C43" s="664">
        <v>8.291434883904047</v>
      </c>
      <c r="D43" s="664">
        <v>100</v>
      </c>
      <c r="E43" s="665">
        <v>100.3</v>
      </c>
      <c r="F43" s="666">
        <v>100.2</v>
      </c>
      <c r="G43" s="665">
        <v>104.9</v>
      </c>
      <c r="H43" s="667">
        <v>107.6</v>
      </c>
      <c r="I43" s="668">
        <v>107.6</v>
      </c>
      <c r="J43" s="669">
        <f t="shared" si="4"/>
        <v>0.20000000000000284</v>
      </c>
      <c r="K43" s="667">
        <f t="shared" si="5"/>
        <v>-0.09970089730806819</v>
      </c>
      <c r="L43" s="667">
        <f t="shared" si="6"/>
        <v>7.385229540918161</v>
      </c>
      <c r="M43" s="666">
        <f t="shared" si="7"/>
        <v>0</v>
      </c>
    </row>
    <row r="44" spans="1:13" s="670" customFormat="1" ht="12.75">
      <c r="A44" s="662"/>
      <c r="B44" s="671" t="s">
        <v>265</v>
      </c>
      <c r="C44" s="664">
        <v>2.7638116279680163</v>
      </c>
      <c r="D44" s="664">
        <v>100</v>
      </c>
      <c r="E44" s="665">
        <v>101.6</v>
      </c>
      <c r="F44" s="666">
        <v>101.1</v>
      </c>
      <c r="G44" s="665">
        <v>105.1</v>
      </c>
      <c r="H44" s="667">
        <v>107.7</v>
      </c>
      <c r="I44" s="668">
        <v>107.7</v>
      </c>
      <c r="J44" s="669">
        <f t="shared" si="4"/>
        <v>1.0999999999999943</v>
      </c>
      <c r="K44" s="667">
        <f t="shared" si="5"/>
        <v>-0.4921259842519703</v>
      </c>
      <c r="L44" s="667">
        <f t="shared" si="6"/>
        <v>6.528189910979236</v>
      </c>
      <c r="M44" s="666">
        <f t="shared" si="7"/>
        <v>0</v>
      </c>
    </row>
    <row r="45" spans="1:13" ht="12.75">
      <c r="A45" s="640"/>
      <c r="B45" s="644" t="s">
        <v>261</v>
      </c>
      <c r="C45" s="648">
        <v>1.3819058139840081</v>
      </c>
      <c r="D45" s="648">
        <v>100</v>
      </c>
      <c r="E45" s="291">
        <v>101.1</v>
      </c>
      <c r="F45" s="622">
        <v>101</v>
      </c>
      <c r="G45" s="291">
        <v>106</v>
      </c>
      <c r="H45" s="292">
        <v>107.5</v>
      </c>
      <c r="I45" s="293">
        <v>107.5</v>
      </c>
      <c r="J45" s="294">
        <f t="shared" si="4"/>
        <v>1</v>
      </c>
      <c r="K45" s="292">
        <f t="shared" si="5"/>
        <v>-0.09891196834817606</v>
      </c>
      <c r="L45" s="292">
        <f t="shared" si="6"/>
        <v>6.43564356435644</v>
      </c>
      <c r="M45" s="622">
        <f t="shared" si="7"/>
        <v>0</v>
      </c>
    </row>
    <row r="46" spans="1:13" ht="12.75">
      <c r="A46" s="640"/>
      <c r="B46" s="644" t="s">
        <v>263</v>
      </c>
      <c r="C46" s="648">
        <v>1.3819058139840081</v>
      </c>
      <c r="D46" s="648">
        <v>100</v>
      </c>
      <c r="E46" s="291">
        <v>102.1</v>
      </c>
      <c r="F46" s="622">
        <v>101.2</v>
      </c>
      <c r="G46" s="291">
        <v>104.1</v>
      </c>
      <c r="H46" s="292">
        <v>107.8</v>
      </c>
      <c r="I46" s="293">
        <v>107.8</v>
      </c>
      <c r="J46" s="294">
        <f t="shared" si="4"/>
        <v>1.2000000000000028</v>
      </c>
      <c r="K46" s="292">
        <f t="shared" si="5"/>
        <v>-0.8814887365328019</v>
      </c>
      <c r="L46" s="292">
        <f t="shared" si="6"/>
        <v>6.521739130434767</v>
      </c>
      <c r="M46" s="622">
        <f t="shared" si="7"/>
        <v>0</v>
      </c>
    </row>
    <row r="47" spans="1:13" s="670" customFormat="1" ht="12.75">
      <c r="A47" s="662"/>
      <c r="B47" s="671" t="s">
        <v>266</v>
      </c>
      <c r="C47" s="664">
        <v>2.7638116279680163</v>
      </c>
      <c r="D47" s="664">
        <v>100</v>
      </c>
      <c r="E47" s="665">
        <v>100.4</v>
      </c>
      <c r="F47" s="666">
        <v>100.2</v>
      </c>
      <c r="G47" s="665">
        <v>103.1</v>
      </c>
      <c r="H47" s="667">
        <v>105.2</v>
      </c>
      <c r="I47" s="668">
        <v>105.2</v>
      </c>
      <c r="J47" s="669">
        <f t="shared" si="4"/>
        <v>0.20000000000000284</v>
      </c>
      <c r="K47" s="667">
        <f t="shared" si="5"/>
        <v>-0.19920318725100117</v>
      </c>
      <c r="L47" s="667">
        <f t="shared" si="6"/>
        <v>4.9900199600798345</v>
      </c>
      <c r="M47" s="666">
        <f t="shared" si="7"/>
        <v>0</v>
      </c>
    </row>
    <row r="48" spans="1:13" ht="12.75">
      <c r="A48" s="640"/>
      <c r="B48" s="644" t="s">
        <v>261</v>
      </c>
      <c r="C48" s="648">
        <v>1.3819058139840081</v>
      </c>
      <c r="D48" s="648">
        <v>100</v>
      </c>
      <c r="E48" s="291">
        <v>99.6</v>
      </c>
      <c r="F48" s="622">
        <v>99.7</v>
      </c>
      <c r="G48" s="291">
        <v>104.9</v>
      </c>
      <c r="H48" s="292">
        <v>106.3</v>
      </c>
      <c r="I48" s="293">
        <v>106.3</v>
      </c>
      <c r="J48" s="294">
        <f t="shared" si="4"/>
        <v>-0.29999999999999716</v>
      </c>
      <c r="K48" s="292">
        <f t="shared" si="5"/>
        <v>0.10040160642570584</v>
      </c>
      <c r="L48" s="292">
        <f t="shared" si="6"/>
        <v>6.619859578736211</v>
      </c>
      <c r="M48" s="622">
        <f t="shared" si="7"/>
        <v>0</v>
      </c>
    </row>
    <row r="49" spans="1:13" ht="12.75">
      <c r="A49" s="640"/>
      <c r="B49" s="644" t="s">
        <v>263</v>
      </c>
      <c r="C49" s="648">
        <v>1.3819058139840081</v>
      </c>
      <c r="D49" s="648">
        <v>100</v>
      </c>
      <c r="E49" s="291">
        <v>101.2</v>
      </c>
      <c r="F49" s="622">
        <v>100.8</v>
      </c>
      <c r="G49" s="291">
        <v>101.3</v>
      </c>
      <c r="H49" s="292">
        <v>104.2</v>
      </c>
      <c r="I49" s="293">
        <v>104.2</v>
      </c>
      <c r="J49" s="294">
        <f t="shared" si="4"/>
        <v>0.7999999999999972</v>
      </c>
      <c r="K49" s="292">
        <f t="shared" si="5"/>
        <v>-0.39525691699606114</v>
      </c>
      <c r="L49" s="292">
        <f t="shared" si="6"/>
        <v>3.3730158730158877</v>
      </c>
      <c r="M49" s="622">
        <f t="shared" si="7"/>
        <v>0</v>
      </c>
    </row>
    <row r="50" spans="1:13" s="670" customFormat="1" ht="12.75">
      <c r="A50" s="662"/>
      <c r="B50" s="671" t="s">
        <v>862</v>
      </c>
      <c r="C50" s="664">
        <v>2.76581162796802</v>
      </c>
      <c r="D50" s="664">
        <v>100</v>
      </c>
      <c r="E50" s="665">
        <v>98.8</v>
      </c>
      <c r="F50" s="666">
        <v>99.4</v>
      </c>
      <c r="G50" s="665">
        <v>106.5</v>
      </c>
      <c r="H50" s="667">
        <v>109.8</v>
      </c>
      <c r="I50" s="668">
        <v>109.8</v>
      </c>
      <c r="J50" s="669">
        <f t="shared" si="4"/>
        <v>-0.5999999999999943</v>
      </c>
      <c r="K50" s="667">
        <f t="shared" si="5"/>
        <v>0.6072874493927145</v>
      </c>
      <c r="L50" s="667">
        <f t="shared" si="6"/>
        <v>10.462776659959744</v>
      </c>
      <c r="M50" s="666">
        <f t="shared" si="7"/>
        <v>0</v>
      </c>
    </row>
    <row r="51" spans="1:13" ht="12.75">
      <c r="A51" s="640"/>
      <c r="B51" s="644" t="s">
        <v>257</v>
      </c>
      <c r="C51" s="648">
        <v>1.3819058139840081</v>
      </c>
      <c r="D51" s="648">
        <v>100</v>
      </c>
      <c r="E51" s="291">
        <v>98.7</v>
      </c>
      <c r="F51" s="622">
        <v>98.6</v>
      </c>
      <c r="G51" s="291">
        <v>106.2</v>
      </c>
      <c r="H51" s="292">
        <v>109.2</v>
      </c>
      <c r="I51" s="293">
        <v>109.2</v>
      </c>
      <c r="J51" s="294">
        <f t="shared" si="4"/>
        <v>-1.4000000000000057</v>
      </c>
      <c r="K51" s="292">
        <f t="shared" si="5"/>
        <v>-0.10131712259372705</v>
      </c>
      <c r="L51" s="292">
        <f t="shared" si="6"/>
        <v>10.750507099391498</v>
      </c>
      <c r="M51" s="622">
        <f t="shared" si="7"/>
        <v>0</v>
      </c>
    </row>
    <row r="52" spans="1:13" ht="12.75">
      <c r="A52" s="641"/>
      <c r="B52" s="646" t="s">
        <v>258</v>
      </c>
      <c r="C52" s="649">
        <v>1.39190581398401</v>
      </c>
      <c r="D52" s="649">
        <v>100</v>
      </c>
      <c r="E52" s="623">
        <v>98.9</v>
      </c>
      <c r="F52" s="627">
        <v>100.1</v>
      </c>
      <c r="G52" s="623">
        <v>106.9</v>
      </c>
      <c r="H52" s="624">
        <v>110.4</v>
      </c>
      <c r="I52" s="625">
        <v>110.4</v>
      </c>
      <c r="J52" s="626">
        <f t="shared" si="4"/>
        <v>0.09999999999999432</v>
      </c>
      <c r="K52" s="624">
        <f t="shared" si="5"/>
        <v>1.213346814964595</v>
      </c>
      <c r="L52" s="624">
        <f t="shared" si="6"/>
        <v>10.289710289710314</v>
      </c>
      <c r="M52" s="627">
        <f t="shared" si="7"/>
        <v>0</v>
      </c>
    </row>
    <row r="53" ht="12.75">
      <c r="B53" s="618" t="s">
        <v>267</v>
      </c>
    </row>
  </sheetData>
  <mergeCells count="13">
    <mergeCell ref="A5:A6"/>
    <mergeCell ref="B5:B6"/>
    <mergeCell ref="E5:F5"/>
    <mergeCell ref="G5:I5"/>
    <mergeCell ref="A1:M1"/>
    <mergeCell ref="A2:M2"/>
    <mergeCell ref="A3:M3"/>
    <mergeCell ref="A4:M4"/>
    <mergeCell ref="K6:K7"/>
    <mergeCell ref="L6:L7"/>
    <mergeCell ref="M6:M7"/>
    <mergeCell ref="J5:M5"/>
    <mergeCell ref="J6:J7"/>
  </mergeCells>
  <printOptions/>
  <pageMargins left="1" right="1" top="1" bottom="1" header="0.5" footer="0.5"/>
  <pageSetup fitToHeight="1" fitToWidth="1" horizontalDpi="300" verticalDpi="3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workbookViewId="0" topLeftCell="A37">
      <selection activeCell="J44" sqref="J44"/>
    </sheetView>
  </sheetViews>
  <sheetFormatPr defaultColWidth="11.00390625" defaultRowHeight="12.75"/>
  <cols>
    <col min="1" max="1" width="34.28125" style="10" customWidth="1"/>
    <col min="2" max="4" width="9.8515625" style="10" hidden="1" customWidth="1"/>
    <col min="5" max="7" width="9.00390625" style="10" customWidth="1"/>
    <col min="8" max="9" width="8.7109375" style="10" hidden="1" customWidth="1"/>
    <col min="10" max="10" width="8.7109375" style="10" customWidth="1"/>
    <col min="11" max="11" width="9.140625" style="10" customWidth="1"/>
    <col min="12" max="12" width="9.8515625" style="10" customWidth="1"/>
    <col min="13" max="16384" width="11.00390625" style="10" customWidth="1"/>
  </cols>
  <sheetData>
    <row r="1" spans="1:12" ht="15.75">
      <c r="A1" s="956" t="s">
        <v>269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</row>
    <row r="2" spans="1:12" s="672" customFormat="1" ht="20.25" customHeight="1">
      <c r="A2" s="957" t="s">
        <v>864</v>
      </c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</row>
    <row r="3" spans="1:26" s="735" customFormat="1" ht="15" customHeight="1">
      <c r="A3" s="883" t="s">
        <v>270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</row>
    <row r="4" spans="1:12" s="736" customFormat="1" ht="16.5" customHeight="1">
      <c r="A4" s="956" t="s">
        <v>776</v>
      </c>
      <c r="B4" s="956"/>
      <c r="C4" s="956"/>
      <c r="D4" s="956"/>
      <c r="E4" s="956"/>
      <c r="F4" s="956"/>
      <c r="G4" s="956"/>
      <c r="H4" s="956"/>
      <c r="I4" s="956"/>
      <c r="J4" s="956"/>
      <c r="K4" s="956"/>
      <c r="L4" s="956"/>
    </row>
    <row r="5" spans="1:12" ht="12" customHeight="1">
      <c r="A5" s="68"/>
      <c r="B5" s="68"/>
      <c r="C5" s="68"/>
      <c r="D5" s="68"/>
      <c r="E5" s="68"/>
      <c r="F5" s="68"/>
      <c r="G5" s="68"/>
      <c r="H5" s="68"/>
      <c r="I5" s="673" t="s">
        <v>271</v>
      </c>
      <c r="J5" s="68"/>
      <c r="K5" s="68"/>
      <c r="L5" s="674" t="s">
        <v>764</v>
      </c>
    </row>
    <row r="6" spans="1:12" s="75" customFormat="1" ht="12" customHeight="1">
      <c r="A6" s="747"/>
      <c r="B6" s="747"/>
      <c r="C6" s="958" t="s">
        <v>7</v>
      </c>
      <c r="D6" s="959"/>
      <c r="E6" s="959"/>
      <c r="F6" s="959"/>
      <c r="G6" s="960"/>
      <c r="H6" s="953" t="s">
        <v>92</v>
      </c>
      <c r="I6" s="954"/>
      <c r="J6" s="954"/>
      <c r="K6" s="954"/>
      <c r="L6" s="955"/>
    </row>
    <row r="7" spans="1:12" s="675" customFormat="1" ht="12" customHeight="1">
      <c r="A7" s="748" t="s">
        <v>272</v>
      </c>
      <c r="B7" s="749" t="s">
        <v>273</v>
      </c>
      <c r="C7" s="749" t="s">
        <v>274</v>
      </c>
      <c r="D7" s="749" t="s">
        <v>275</v>
      </c>
      <c r="E7" s="750" t="s">
        <v>90</v>
      </c>
      <c r="F7" s="751" t="s">
        <v>2</v>
      </c>
      <c r="G7" s="751" t="s">
        <v>91</v>
      </c>
      <c r="H7" s="752" t="s">
        <v>274</v>
      </c>
      <c r="I7" s="753" t="s">
        <v>275</v>
      </c>
      <c r="J7" s="753" t="s">
        <v>90</v>
      </c>
      <c r="K7" s="750" t="s">
        <v>2</v>
      </c>
      <c r="L7" s="750" t="s">
        <v>91</v>
      </c>
    </row>
    <row r="8" spans="1:12" s="11" customFormat="1" ht="14.25" customHeight="1">
      <c r="A8" s="743" t="s">
        <v>276</v>
      </c>
      <c r="B8" s="676">
        <f>'[1]Old'!I8</f>
        <v>24115.9</v>
      </c>
      <c r="C8" s="676">
        <f>'[1]Old'!J8</f>
        <v>23722.3</v>
      </c>
      <c r="D8" s="676">
        <f>'[1]Old'!K8</f>
        <v>25591.3</v>
      </c>
      <c r="E8" s="676">
        <f>E9+E10+E13+E14</f>
        <v>27165.5</v>
      </c>
      <c r="F8" s="676">
        <f>F9+F10+F13+F14</f>
        <v>28806.999999999996</v>
      </c>
      <c r="G8" s="676">
        <f>G9+G10+G13+G14</f>
        <v>32173.1</v>
      </c>
      <c r="H8" s="677">
        <f>C8/B8*100-100</f>
        <v>-1.6321182290522103</v>
      </c>
      <c r="I8" s="678">
        <f>D8/C8*100-100</f>
        <v>7.878662692909202</v>
      </c>
      <c r="J8" s="679">
        <f>(E8-D8)/D8*100</f>
        <v>6.151309233997495</v>
      </c>
      <c r="K8" s="679">
        <f>(F8-E8)/E8*100</f>
        <v>6.0425907861073656</v>
      </c>
      <c r="L8" s="679">
        <f>(G8-F8)/F8*100</f>
        <v>11.685007116325902</v>
      </c>
    </row>
    <row r="9" spans="1:12" s="18" customFormat="1" ht="12" customHeight="1">
      <c r="A9" s="744" t="s">
        <v>277</v>
      </c>
      <c r="B9" s="680"/>
      <c r="C9" s="681" t="s">
        <v>278</v>
      </c>
      <c r="D9" s="681" t="s">
        <v>278</v>
      </c>
      <c r="E9" s="680">
        <f>'[1]Old'!L9</f>
        <v>19418.8</v>
      </c>
      <c r="F9" s="680">
        <f>'[1]Old'!M9</f>
        <v>21473.6</v>
      </c>
      <c r="G9" s="680">
        <f>'[1]Old'!N9</f>
        <v>23796.8</v>
      </c>
      <c r="H9" s="682" t="s">
        <v>279</v>
      </c>
      <c r="I9" s="683" t="s">
        <v>279</v>
      </c>
      <c r="J9" s="684" t="s">
        <v>279</v>
      </c>
      <c r="K9" s="685">
        <f aca="true" t="shared" si="0" ref="J9:L42">(F9-E9)/E9*100</f>
        <v>10.581498341813084</v>
      </c>
      <c r="L9" s="685">
        <f t="shared" si="0"/>
        <v>10.818865956337088</v>
      </c>
    </row>
    <row r="10" spans="1:12" s="18" customFormat="1" ht="12.75" customHeight="1">
      <c r="A10" s="744" t="s">
        <v>280</v>
      </c>
      <c r="B10" s="680"/>
      <c r="C10" s="681" t="s">
        <v>278</v>
      </c>
      <c r="D10" s="681" t="s">
        <v>278</v>
      </c>
      <c r="E10" s="680">
        <f>E11+E12</f>
        <v>2824.2999999999997</v>
      </c>
      <c r="F10" s="680">
        <f>F11+F12</f>
        <v>3094</v>
      </c>
      <c r="G10" s="686">
        <f>G11+G12</f>
        <v>3561.2</v>
      </c>
      <c r="H10" s="682" t="s">
        <v>279</v>
      </c>
      <c r="I10" s="683" t="s">
        <v>279</v>
      </c>
      <c r="J10" s="684" t="s">
        <v>279</v>
      </c>
      <c r="K10" s="685">
        <f t="shared" si="0"/>
        <v>9.549268845377625</v>
      </c>
      <c r="L10" s="685">
        <f t="shared" si="0"/>
        <v>15.10019392372333</v>
      </c>
    </row>
    <row r="11" spans="1:12" s="689" customFormat="1" ht="11.25" customHeight="1">
      <c r="A11" s="745" t="s">
        <v>281</v>
      </c>
      <c r="B11" s="687"/>
      <c r="C11" s="681" t="s">
        <v>278</v>
      </c>
      <c r="D11" s="681" t="s">
        <v>278</v>
      </c>
      <c r="E11" s="687">
        <f>'[1]Old'!L11</f>
        <v>2761.1</v>
      </c>
      <c r="F11" s="687">
        <f>'[1]Old'!M11</f>
        <v>3090.9</v>
      </c>
      <c r="G11" s="687">
        <f>'[1]Old'!N11</f>
        <v>2961.7</v>
      </c>
      <c r="H11" s="682" t="s">
        <v>279</v>
      </c>
      <c r="I11" s="683" t="s">
        <v>279</v>
      </c>
      <c r="J11" s="684" t="s">
        <v>279</v>
      </c>
      <c r="K11" s="688">
        <f t="shared" si="0"/>
        <v>11.944514867263054</v>
      </c>
      <c r="L11" s="688">
        <f t="shared" si="0"/>
        <v>-4.180012294153815</v>
      </c>
    </row>
    <row r="12" spans="1:12" s="689" customFormat="1" ht="14.25" customHeight="1">
      <c r="A12" s="745" t="s">
        <v>282</v>
      </c>
      <c r="B12" s="687"/>
      <c r="C12" s="681" t="s">
        <v>278</v>
      </c>
      <c r="D12" s="681" t="s">
        <v>278</v>
      </c>
      <c r="E12" s="690">
        <f>'[1]Old'!L12</f>
        <v>63.2</v>
      </c>
      <c r="F12" s="690">
        <f>'[1]Old'!M12</f>
        <v>3.1</v>
      </c>
      <c r="G12" s="690">
        <f>'[1]Old'!N12</f>
        <v>599.5</v>
      </c>
      <c r="H12" s="682" t="s">
        <v>279</v>
      </c>
      <c r="I12" s="683" t="s">
        <v>279</v>
      </c>
      <c r="J12" s="684" t="s">
        <v>279</v>
      </c>
      <c r="K12" s="684" t="s">
        <v>279</v>
      </c>
      <c r="L12" s="684" t="s">
        <v>279</v>
      </c>
    </row>
    <row r="13" spans="1:12" s="689" customFormat="1" ht="14.25" customHeight="1">
      <c r="A13" s="744" t="s">
        <v>283</v>
      </c>
      <c r="B13" s="680"/>
      <c r="C13" s="681" t="s">
        <v>278</v>
      </c>
      <c r="D13" s="681" t="s">
        <v>278</v>
      </c>
      <c r="E13" s="687">
        <f>'[1]Old'!L13</f>
        <v>3532.2</v>
      </c>
      <c r="F13" s="687">
        <f>'[1]Old'!M13</f>
        <v>1981.6</v>
      </c>
      <c r="G13" s="687">
        <f>'[1]Old'!N13</f>
        <v>2697.8</v>
      </c>
      <c r="H13" s="682" t="s">
        <v>279</v>
      </c>
      <c r="I13" s="683" t="s">
        <v>279</v>
      </c>
      <c r="J13" s="684" t="s">
        <v>279</v>
      </c>
      <c r="K13" s="688">
        <f t="shared" si="0"/>
        <v>-43.89898646735745</v>
      </c>
      <c r="L13" s="688">
        <f t="shared" si="0"/>
        <v>36.1425111021397</v>
      </c>
    </row>
    <row r="14" spans="1:12" s="18" customFormat="1" ht="18" customHeight="1">
      <c r="A14" s="746" t="s">
        <v>284</v>
      </c>
      <c r="B14" s="691">
        <f>'[1]Old'!I14</f>
        <v>1486.4</v>
      </c>
      <c r="C14" s="691">
        <f>'[1]Old'!J14</f>
        <v>1297.2</v>
      </c>
      <c r="D14" s="691">
        <f>'[1]Old'!K14</f>
        <v>1583.4</v>
      </c>
      <c r="E14" s="691">
        <f>'[1]Old'!L14</f>
        <v>1390.2</v>
      </c>
      <c r="F14" s="691">
        <f>'[1]Old'!M14</f>
        <v>2257.8</v>
      </c>
      <c r="G14" s="691">
        <f>'[1]Old'!N14</f>
        <v>2117.3</v>
      </c>
      <c r="H14" s="692">
        <f>C14/B14*100-100</f>
        <v>-12.728740581270188</v>
      </c>
      <c r="I14" s="470">
        <f>D14/C14*100-100</f>
        <v>22.06290471785384</v>
      </c>
      <c r="J14" s="693">
        <f t="shared" si="0"/>
        <v>-12.201591511936341</v>
      </c>
      <c r="K14" s="693">
        <f t="shared" si="0"/>
        <v>62.408286577470875</v>
      </c>
      <c r="L14" s="693">
        <f t="shared" si="0"/>
        <v>-6.222871822127734</v>
      </c>
    </row>
    <row r="15" spans="1:12" s="11" customFormat="1" ht="21" customHeight="1">
      <c r="A15" s="743" t="s">
        <v>285</v>
      </c>
      <c r="B15" s="681">
        <f>'[1]Old'!I15</f>
        <v>5347.9</v>
      </c>
      <c r="C15" s="681">
        <f>'[1]Old'!J15</f>
        <v>4867.2</v>
      </c>
      <c r="D15" s="681">
        <f>'[1]Old'!K15</f>
        <v>4858.5</v>
      </c>
      <c r="E15" s="681">
        <f>SUM(E16+E17+E18)</f>
        <v>5968.5</v>
      </c>
      <c r="F15" s="681">
        <f>SUM(F16+F17+F18)</f>
        <v>5429.2</v>
      </c>
      <c r="G15" s="681">
        <f>SUM(G16+G17+G18)</f>
        <v>6484.5</v>
      </c>
      <c r="H15" s="694">
        <f>C15/B15*100-100</f>
        <v>-8.988574954655093</v>
      </c>
      <c r="I15" s="695">
        <f>D15/C15*100-100</f>
        <v>-0.1787475345167593</v>
      </c>
      <c r="J15" s="696">
        <f t="shared" si="0"/>
        <v>22.846557579499844</v>
      </c>
      <c r="K15" s="696">
        <f t="shared" si="0"/>
        <v>-9.035771131775155</v>
      </c>
      <c r="L15" s="696">
        <f t="shared" si="0"/>
        <v>19.43748618581007</v>
      </c>
    </row>
    <row r="16" spans="1:12" s="18" customFormat="1" ht="18" customHeight="1">
      <c r="A16" s="744" t="s">
        <v>277</v>
      </c>
      <c r="B16" s="680"/>
      <c r="C16" s="681" t="s">
        <v>278</v>
      </c>
      <c r="D16" s="681" t="s">
        <v>278</v>
      </c>
      <c r="E16" s="680">
        <f>'[1]Old'!L16</f>
        <v>4125.2</v>
      </c>
      <c r="F16" s="680">
        <f>'[1]Old'!M16</f>
        <v>4314</v>
      </c>
      <c r="G16" s="680">
        <f>'[1]Old'!N16</f>
        <v>4440.2</v>
      </c>
      <c r="H16" s="682" t="s">
        <v>279</v>
      </c>
      <c r="I16" s="683" t="s">
        <v>279</v>
      </c>
      <c r="J16" s="684" t="s">
        <v>279</v>
      </c>
      <c r="K16" s="685">
        <f t="shared" si="0"/>
        <v>4.576747794046354</v>
      </c>
      <c r="L16" s="685">
        <f t="shared" si="0"/>
        <v>2.9253592953175667</v>
      </c>
    </row>
    <row r="17" spans="1:12" s="18" customFormat="1" ht="18" customHeight="1">
      <c r="A17" s="744" t="s">
        <v>280</v>
      </c>
      <c r="B17" s="680"/>
      <c r="C17" s="681" t="s">
        <v>278</v>
      </c>
      <c r="D17" s="681" t="s">
        <v>278</v>
      </c>
      <c r="E17" s="680">
        <f>'[1]Old'!L17</f>
        <v>1507.8</v>
      </c>
      <c r="F17" s="680">
        <f>'[1]Old'!M17</f>
        <v>910.3000000000002</v>
      </c>
      <c r="G17" s="680">
        <f>'[1]Old'!N17</f>
        <v>1748</v>
      </c>
      <c r="H17" s="682" t="s">
        <v>279</v>
      </c>
      <c r="I17" s="683" t="s">
        <v>279</v>
      </c>
      <c r="J17" s="684" t="s">
        <v>279</v>
      </c>
      <c r="K17" s="685">
        <f t="shared" si="0"/>
        <v>-39.627271521421925</v>
      </c>
      <c r="L17" s="685">
        <f t="shared" si="0"/>
        <v>92.02460727232776</v>
      </c>
    </row>
    <row r="18" spans="1:12" s="18" customFormat="1" ht="12.75" customHeight="1">
      <c r="A18" s="746" t="s">
        <v>283</v>
      </c>
      <c r="B18" s="691"/>
      <c r="C18" s="697" t="s">
        <v>278</v>
      </c>
      <c r="D18" s="697" t="s">
        <v>278</v>
      </c>
      <c r="E18" s="691">
        <f>'[1]Old'!L18</f>
        <v>335.5</v>
      </c>
      <c r="F18" s="691">
        <f>'[1]Old'!M18</f>
        <v>204.89999999999986</v>
      </c>
      <c r="G18" s="691">
        <f>'[1]Old'!N18</f>
        <v>296.3</v>
      </c>
      <c r="H18" s="698" t="s">
        <v>279</v>
      </c>
      <c r="I18" s="699" t="s">
        <v>279</v>
      </c>
      <c r="J18" s="684" t="s">
        <v>279</v>
      </c>
      <c r="K18" s="693">
        <f t="shared" si="0"/>
        <v>-38.926974664679626</v>
      </c>
      <c r="L18" s="693">
        <f t="shared" si="0"/>
        <v>44.60712542703768</v>
      </c>
    </row>
    <row r="19" spans="1:12" s="11" customFormat="1" ht="18.75" customHeight="1">
      <c r="A19" s="743" t="s">
        <v>286</v>
      </c>
      <c r="B19" s="681">
        <f>B8-B15</f>
        <v>18768</v>
      </c>
      <c r="C19" s="681">
        <f>C8-C15</f>
        <v>18855.1</v>
      </c>
      <c r="D19" s="681">
        <f>D8-D15</f>
        <v>20732.8</v>
      </c>
      <c r="E19" s="681">
        <f>SUM(E20+E21+E22+E23)</f>
        <v>21197</v>
      </c>
      <c r="F19" s="681">
        <f>SUM(F20+F21+F22+F23)</f>
        <v>23377.8</v>
      </c>
      <c r="G19" s="681">
        <f>SUM(G20+G21+G22+G23)</f>
        <v>25688.6</v>
      </c>
      <c r="H19" s="694">
        <f>C19/B19*100-100</f>
        <v>0.4640878090366414</v>
      </c>
      <c r="I19" s="695">
        <f>D19/C19*100-100</f>
        <v>9.95857884604166</v>
      </c>
      <c r="J19" s="679">
        <f>(E19-D19)/D19*100</f>
        <v>2.2389643463497486</v>
      </c>
      <c r="K19" s="696">
        <f>(F19-E19)/E19*100</f>
        <v>10.288248337028822</v>
      </c>
      <c r="L19" s="696">
        <f>(G19-F19)/F19*100</f>
        <v>9.884591364456876</v>
      </c>
    </row>
    <row r="20" spans="1:12" s="18" customFormat="1" ht="18" customHeight="1">
      <c r="A20" s="744" t="s">
        <v>277</v>
      </c>
      <c r="B20" s="680"/>
      <c r="C20" s="681" t="s">
        <v>278</v>
      </c>
      <c r="D20" s="681" t="s">
        <v>278</v>
      </c>
      <c r="E20" s="680">
        <f aca="true" t="shared" si="1" ref="E20:G21">E9-E16</f>
        <v>15293.599999999999</v>
      </c>
      <c r="F20" s="680">
        <f t="shared" si="1"/>
        <v>17159.6</v>
      </c>
      <c r="G20" s="680">
        <f t="shared" si="1"/>
        <v>19356.6</v>
      </c>
      <c r="H20" s="682" t="s">
        <v>279</v>
      </c>
      <c r="I20" s="683" t="s">
        <v>279</v>
      </c>
      <c r="J20" s="684" t="s">
        <v>279</v>
      </c>
      <c r="K20" s="685">
        <f t="shared" si="0"/>
        <v>12.20118219385887</v>
      </c>
      <c r="L20" s="685">
        <f t="shared" si="0"/>
        <v>12.803328748921889</v>
      </c>
    </row>
    <row r="21" spans="1:12" s="18" customFormat="1" ht="18" customHeight="1">
      <c r="A21" s="744" t="s">
        <v>280</v>
      </c>
      <c r="B21" s="680"/>
      <c r="C21" s="681" t="s">
        <v>278</v>
      </c>
      <c r="D21" s="681" t="s">
        <v>278</v>
      </c>
      <c r="E21" s="680">
        <f t="shared" si="1"/>
        <v>1316.4999999999998</v>
      </c>
      <c r="F21" s="686">
        <f t="shared" si="1"/>
        <v>2183.7</v>
      </c>
      <c r="G21" s="686">
        <f t="shared" si="1"/>
        <v>1813.1999999999998</v>
      </c>
      <c r="H21" s="682" t="s">
        <v>279</v>
      </c>
      <c r="I21" s="683" t="s">
        <v>279</v>
      </c>
      <c r="J21" s="684" t="s">
        <v>279</v>
      </c>
      <c r="K21" s="685">
        <f t="shared" si="0"/>
        <v>65.87162932016713</v>
      </c>
      <c r="L21" s="685">
        <f t="shared" si="0"/>
        <v>-16.966616293446904</v>
      </c>
    </row>
    <row r="22" spans="1:12" s="18" customFormat="1" ht="18" customHeight="1">
      <c r="A22" s="744" t="s">
        <v>283</v>
      </c>
      <c r="B22" s="680"/>
      <c r="C22" s="681" t="s">
        <v>278</v>
      </c>
      <c r="D22" s="681" t="s">
        <v>278</v>
      </c>
      <c r="E22" s="680">
        <f>E13-E18</f>
        <v>3196.7</v>
      </c>
      <c r="F22" s="680">
        <f>F13-F18</f>
        <v>1776.7</v>
      </c>
      <c r="G22" s="680">
        <f>G13-G18</f>
        <v>2401.5</v>
      </c>
      <c r="H22" s="682" t="s">
        <v>279</v>
      </c>
      <c r="I22" s="683" t="s">
        <v>279</v>
      </c>
      <c r="J22" s="684" t="s">
        <v>279</v>
      </c>
      <c r="K22" s="685">
        <f t="shared" si="0"/>
        <v>-44.42080895923921</v>
      </c>
      <c r="L22" s="685">
        <f t="shared" si="0"/>
        <v>35.16631958124613</v>
      </c>
    </row>
    <row r="23" spans="1:12" s="18" customFormat="1" ht="18" customHeight="1">
      <c r="A23" s="746" t="s">
        <v>287</v>
      </c>
      <c r="B23" s="691">
        <f aca="true" t="shared" si="2" ref="B23:G23">B14</f>
        <v>1486.4</v>
      </c>
      <c r="C23" s="691">
        <f t="shared" si="2"/>
        <v>1297.2</v>
      </c>
      <c r="D23" s="691">
        <f t="shared" si="2"/>
        <v>1583.4</v>
      </c>
      <c r="E23" s="691">
        <f t="shared" si="2"/>
        <v>1390.2</v>
      </c>
      <c r="F23" s="691">
        <f t="shared" si="2"/>
        <v>2257.8</v>
      </c>
      <c r="G23" s="691">
        <f t="shared" si="2"/>
        <v>2117.3</v>
      </c>
      <c r="H23" s="692">
        <f>C23/B23*100-100</f>
        <v>-12.728740581270188</v>
      </c>
      <c r="I23" s="470">
        <f>D23/C23*100-100</f>
        <v>22.06290471785384</v>
      </c>
      <c r="J23" s="693">
        <f t="shared" si="0"/>
        <v>-12.201591511936341</v>
      </c>
      <c r="K23" s="693">
        <f t="shared" si="0"/>
        <v>62.408286577470875</v>
      </c>
      <c r="L23" s="693">
        <f t="shared" si="0"/>
        <v>-6.222871822127734</v>
      </c>
    </row>
    <row r="24" spans="1:12" s="11" customFormat="1" ht="20.25" customHeight="1">
      <c r="A24" s="743" t="s">
        <v>777</v>
      </c>
      <c r="B24" s="681">
        <f aca="true" t="shared" si="3" ref="B24:G24">SUM(B25:B29)</f>
        <v>14558.3</v>
      </c>
      <c r="C24" s="681">
        <f t="shared" si="3"/>
        <v>15099.100000000002</v>
      </c>
      <c r="D24" s="681">
        <f t="shared" si="3"/>
        <v>18169.799999999996</v>
      </c>
      <c r="E24" s="681">
        <f t="shared" si="3"/>
        <v>21146.9</v>
      </c>
      <c r="F24" s="700">
        <f t="shared" si="3"/>
        <v>20193.8</v>
      </c>
      <c r="G24" s="700">
        <f t="shared" si="3"/>
        <v>27445.5</v>
      </c>
      <c r="H24" s="677">
        <f>C24/B24*100-100</f>
        <v>3.7147194383959885</v>
      </c>
      <c r="I24" s="695">
        <f>D24/C24%-100</f>
        <v>20.33697372691084</v>
      </c>
      <c r="J24" s="696">
        <f t="shared" si="0"/>
        <v>16.38488040594837</v>
      </c>
      <c r="K24" s="696">
        <f t="shared" si="0"/>
        <v>-4.507043585584658</v>
      </c>
      <c r="L24" s="696">
        <f t="shared" si="0"/>
        <v>35.910526993433635</v>
      </c>
    </row>
    <row r="25" spans="1:12" s="18" customFormat="1" ht="12.75" customHeight="1">
      <c r="A25" s="744" t="s">
        <v>288</v>
      </c>
      <c r="B25" s="680">
        <f>'[1]Old'!I25</f>
        <v>13713.3</v>
      </c>
      <c r="C25" s="680">
        <f>'[1]Old'!J25</f>
        <v>14029.7</v>
      </c>
      <c r="D25" s="680">
        <f>'[1]Old'!K25</f>
        <v>15988.3</v>
      </c>
      <c r="E25" s="680">
        <f>'[1]Old'!L25</f>
        <v>16733.7</v>
      </c>
      <c r="F25" s="680">
        <f>'[1]Old'!M25</f>
        <v>17894.2</v>
      </c>
      <c r="G25" s="680">
        <f>'[1]Old'!N25</f>
        <v>21523.9</v>
      </c>
      <c r="H25" s="701">
        <f aca="true" t="shared" si="4" ref="H25:I31">C25/B25%-100</f>
        <v>2.307249166867223</v>
      </c>
      <c r="I25" s="466">
        <f>D25/C25%-100</f>
        <v>13.96038404242428</v>
      </c>
      <c r="J25" s="685">
        <f>(E25-D25)/D25*100</f>
        <v>4.662159203917874</v>
      </c>
      <c r="K25" s="685">
        <f>(F25-E25)/E25*100</f>
        <v>6.935106999647418</v>
      </c>
      <c r="L25" s="685">
        <f>(G25-F25)/F25*100</f>
        <v>20.28422617384404</v>
      </c>
    </row>
    <row r="26" spans="1:12" s="18" customFormat="1" ht="15.75" customHeight="1">
      <c r="A26" s="744" t="s">
        <v>289</v>
      </c>
      <c r="B26" s="680">
        <f>'[1]Old'!I26</f>
        <v>752.9</v>
      </c>
      <c r="C26" s="680">
        <f>'[1]Old'!J26</f>
        <v>194</v>
      </c>
      <c r="D26" s="680">
        <f>'[1]Old'!K26</f>
        <v>1087.5</v>
      </c>
      <c r="E26" s="680">
        <f>'[1]Old'!L26</f>
        <v>2960.2</v>
      </c>
      <c r="F26" s="680">
        <f>'[1]Old'!M26</f>
        <v>1674.8</v>
      </c>
      <c r="G26" s="680">
        <f>'[1]Old'!N26</f>
        <v>3313.9</v>
      </c>
      <c r="H26" s="701">
        <f t="shared" si="4"/>
        <v>-74.23296586532076</v>
      </c>
      <c r="I26" s="466">
        <f t="shared" si="4"/>
        <v>460.5670103092783</v>
      </c>
      <c r="J26" s="685">
        <f t="shared" si="0"/>
        <v>172.2022988505747</v>
      </c>
      <c r="K26" s="685">
        <f t="shared" si="0"/>
        <v>-43.422741706641446</v>
      </c>
      <c r="L26" s="685">
        <f t="shared" si="0"/>
        <v>97.86840219727729</v>
      </c>
    </row>
    <row r="27" spans="1:12" s="18" customFormat="1" ht="15" customHeight="1">
      <c r="A27" s="744" t="s">
        <v>290</v>
      </c>
      <c r="B27" s="680">
        <f>'[1]Old'!I27</f>
        <v>487.5</v>
      </c>
      <c r="C27" s="680">
        <f>'[1]Old'!J27</f>
        <v>796.7</v>
      </c>
      <c r="D27" s="680">
        <f>'[1]Old'!K27</f>
        <v>999.6</v>
      </c>
      <c r="E27" s="680">
        <f>'[1]Old'!L27</f>
        <v>1466.8</v>
      </c>
      <c r="F27" s="680">
        <f>'[1]Old'!M27</f>
        <v>994.8</v>
      </c>
      <c r="G27" s="680">
        <f>'[1]Old'!N27</f>
        <v>2162.1</v>
      </c>
      <c r="H27" s="701">
        <f t="shared" si="4"/>
        <v>63.42564102564103</v>
      </c>
      <c r="I27" s="466">
        <f t="shared" si="4"/>
        <v>25.467553658842718</v>
      </c>
      <c r="J27" s="685">
        <f t="shared" si="0"/>
        <v>46.73869547819127</v>
      </c>
      <c r="K27" s="685">
        <f t="shared" si="0"/>
        <v>-32.178892827924734</v>
      </c>
      <c r="L27" s="685">
        <f t="shared" si="0"/>
        <v>117.34016887816648</v>
      </c>
    </row>
    <row r="28" spans="1:12" s="18" customFormat="1" ht="14.25" customHeight="1">
      <c r="A28" s="744" t="s">
        <v>291</v>
      </c>
      <c r="B28" s="680">
        <f>'[1]Old'!I28</f>
        <v>-470</v>
      </c>
      <c r="C28" s="680">
        <f>'[1]Old'!J28</f>
        <v>23.7</v>
      </c>
      <c r="D28" s="680">
        <f>'[1]Old'!K28</f>
        <v>55.8</v>
      </c>
      <c r="E28" s="680">
        <f>'[1]Old'!L28</f>
        <v>-90.5</v>
      </c>
      <c r="F28" s="680">
        <f>'[1]Old'!M28</f>
        <v>-539.8</v>
      </c>
      <c r="G28" s="680">
        <f>'[1]Old'!N28</f>
        <v>-26.700000000000003</v>
      </c>
      <c r="H28" s="701">
        <f t="shared" si="4"/>
        <v>-105.04255319148936</v>
      </c>
      <c r="I28" s="466">
        <f t="shared" si="4"/>
        <v>135.44303797468353</v>
      </c>
      <c r="J28" s="685">
        <f t="shared" si="0"/>
        <v>-262.18637992831543</v>
      </c>
      <c r="K28" s="685">
        <f t="shared" si="0"/>
        <v>496.46408839778996</v>
      </c>
      <c r="L28" s="685">
        <f t="shared" si="0"/>
        <v>-95.05372360133381</v>
      </c>
    </row>
    <row r="29" spans="1:12" s="18" customFormat="1" ht="14.25" customHeight="1">
      <c r="A29" s="744" t="s">
        <v>292</v>
      </c>
      <c r="B29" s="680">
        <f>'[1]Old'!I29</f>
        <v>74.6</v>
      </c>
      <c r="C29" s="680">
        <f>'[1]Old'!J29</f>
        <v>55</v>
      </c>
      <c r="D29" s="680">
        <f>'[1]Old'!K29</f>
        <v>38.6</v>
      </c>
      <c r="E29" s="680">
        <f>'[1]Old'!L29</f>
        <v>76.7</v>
      </c>
      <c r="F29" s="680">
        <f>'[1]Old'!M29</f>
        <v>169.8</v>
      </c>
      <c r="G29" s="680">
        <f>'[1]Old'!N29</f>
        <v>472.3</v>
      </c>
      <c r="H29" s="701">
        <f t="shared" si="4"/>
        <v>-26.27345844504022</v>
      </c>
      <c r="I29" s="466">
        <f t="shared" si="4"/>
        <v>-29.818181818181827</v>
      </c>
      <c r="J29" s="685">
        <f t="shared" si="0"/>
        <v>98.70466321243524</v>
      </c>
      <c r="K29" s="685">
        <f t="shared" si="0"/>
        <v>121.38200782268581</v>
      </c>
      <c r="L29" s="685">
        <f t="shared" si="0"/>
        <v>178.15076560659597</v>
      </c>
    </row>
    <row r="30" spans="1:12" s="11" customFormat="1" ht="15.75" customHeight="1">
      <c r="A30" s="702" t="s">
        <v>294</v>
      </c>
      <c r="B30" s="702">
        <f aca="true" t="shared" si="5" ref="B30:G30">SUM(B24-B19)</f>
        <v>-4209.700000000001</v>
      </c>
      <c r="C30" s="702">
        <f t="shared" si="5"/>
        <v>-3755.9999999999964</v>
      </c>
      <c r="D30" s="702">
        <f t="shared" si="5"/>
        <v>-2563.0000000000036</v>
      </c>
      <c r="E30" s="702">
        <f t="shared" si="5"/>
        <v>-50.099999999998545</v>
      </c>
      <c r="F30" s="703">
        <f t="shared" si="5"/>
        <v>-3184</v>
      </c>
      <c r="G30" s="703">
        <f t="shared" si="5"/>
        <v>1756.9000000000015</v>
      </c>
      <c r="H30" s="704">
        <f t="shared" si="4"/>
        <v>-10.777490082428784</v>
      </c>
      <c r="I30" s="705">
        <f t="shared" si="4"/>
        <v>-31.762513312033917</v>
      </c>
      <c r="J30" s="706">
        <f t="shared" si="0"/>
        <v>-98.04525946156853</v>
      </c>
      <c r="K30" s="706">
        <f t="shared" si="0"/>
        <v>6255.289421157869</v>
      </c>
      <c r="L30" s="706">
        <f t="shared" si="0"/>
        <v>-155.17902010050256</v>
      </c>
    </row>
    <row r="31" spans="1:12" s="11" customFormat="1" ht="21" customHeight="1">
      <c r="A31" s="743" t="s">
        <v>295</v>
      </c>
      <c r="B31" s="707" t="e">
        <f aca="true" t="shared" si="6" ref="B31:G31">B32+B40</f>
        <v>#VALUE!</v>
      </c>
      <c r="C31" s="707">
        <f t="shared" si="6"/>
        <v>3756</v>
      </c>
      <c r="D31" s="707">
        <f t="shared" si="6"/>
        <v>2563</v>
      </c>
      <c r="E31" s="707">
        <f t="shared" si="6"/>
        <v>50.10000000000002</v>
      </c>
      <c r="F31" s="708">
        <f t="shared" si="6"/>
        <v>3184</v>
      </c>
      <c r="G31" s="708">
        <f t="shared" si="6"/>
        <v>-1756.9</v>
      </c>
      <c r="H31" s="694" t="e">
        <f t="shared" si="4"/>
        <v>#VALUE!</v>
      </c>
      <c r="I31" s="695">
        <f t="shared" si="4"/>
        <v>-31.762513312034088</v>
      </c>
      <c r="J31" s="695">
        <f t="shared" si="0"/>
        <v>-98.04525946156848</v>
      </c>
      <c r="K31" s="695">
        <f t="shared" si="0"/>
        <v>6255.289421157682</v>
      </c>
      <c r="L31" s="695">
        <f t="shared" si="0"/>
        <v>-155.1790201005025</v>
      </c>
    </row>
    <row r="32" spans="1:12" s="18" customFormat="1" ht="14.25" customHeight="1">
      <c r="A32" s="744" t="s">
        <v>296</v>
      </c>
      <c r="B32" s="686" t="e">
        <f aca="true" t="shared" si="7" ref="B32:I32">B33+B38+B39</f>
        <v>#VALUE!</v>
      </c>
      <c r="C32" s="686">
        <f t="shared" si="7"/>
        <v>2413.6</v>
      </c>
      <c r="D32" s="686">
        <f t="shared" si="7"/>
        <v>1706.1999999999998</v>
      </c>
      <c r="E32" s="686">
        <f t="shared" si="7"/>
        <v>-903.6999999999999</v>
      </c>
      <c r="F32" s="686">
        <f t="shared" si="7"/>
        <v>2053.6</v>
      </c>
      <c r="G32" s="686">
        <f t="shared" si="7"/>
        <v>-2629.3</v>
      </c>
      <c r="H32" s="686" t="e">
        <f t="shared" si="7"/>
        <v>#VALUE!</v>
      </c>
      <c r="I32" s="686" t="e">
        <f t="shared" si="7"/>
        <v>#VALUE!</v>
      </c>
      <c r="J32" s="685">
        <f t="shared" si="0"/>
        <v>-152.96565467119916</v>
      </c>
      <c r="K32" s="685">
        <f t="shared" si="0"/>
        <v>-327.2435542768618</v>
      </c>
      <c r="L32" s="685">
        <f t="shared" si="0"/>
        <v>-228.03369692247762</v>
      </c>
    </row>
    <row r="33" spans="1:12" s="18" customFormat="1" ht="14.25" customHeight="1">
      <c r="A33" s="744" t="s">
        <v>297</v>
      </c>
      <c r="B33" s="680" t="e">
        <f aca="true" t="shared" si="8" ref="B33:I33">B34+B35+B36+B37</f>
        <v>#VALUE!</v>
      </c>
      <c r="C33" s="680">
        <f t="shared" si="8"/>
        <v>2000</v>
      </c>
      <c r="D33" s="680">
        <f t="shared" si="8"/>
        <v>773</v>
      </c>
      <c r="E33" s="680">
        <f t="shared" si="8"/>
        <v>500</v>
      </c>
      <c r="F33" s="680">
        <f t="shared" si="8"/>
        <v>1185</v>
      </c>
      <c r="G33" s="680">
        <f t="shared" si="8"/>
        <v>2480</v>
      </c>
      <c r="H33" s="680" t="e">
        <f t="shared" si="8"/>
        <v>#VALUE!</v>
      </c>
      <c r="I33" s="680" t="e">
        <f t="shared" si="8"/>
        <v>#VALUE!</v>
      </c>
      <c r="J33" s="684" t="s">
        <v>279</v>
      </c>
      <c r="K33" s="684" t="s">
        <v>279</v>
      </c>
      <c r="L33" s="684" t="s">
        <v>279</v>
      </c>
    </row>
    <row r="34" spans="1:12" s="689" customFormat="1" ht="14.25" customHeight="1">
      <c r="A34" s="745" t="s">
        <v>298</v>
      </c>
      <c r="B34" s="687">
        <f>'[1]Old'!I34</f>
        <v>0</v>
      </c>
      <c r="C34" s="687">
        <f>'[1]Old'!J34</f>
        <v>0</v>
      </c>
      <c r="D34" s="687">
        <f>'[1]Old'!K34</f>
        <v>700</v>
      </c>
      <c r="E34" s="687">
        <f>'[1]Old'!L34</f>
        <v>500</v>
      </c>
      <c r="F34" s="687">
        <f>'[1]Old'!M34</f>
        <v>1185</v>
      </c>
      <c r="G34" s="687">
        <f>'[1]Old'!N34</f>
        <v>2480</v>
      </c>
      <c r="H34" s="682" t="s">
        <v>279</v>
      </c>
      <c r="I34" s="683" t="s">
        <v>279</v>
      </c>
      <c r="J34" s="684" t="s">
        <v>279</v>
      </c>
      <c r="K34" s="684" t="s">
        <v>279</v>
      </c>
      <c r="L34" s="684" t="s">
        <v>279</v>
      </c>
    </row>
    <row r="35" spans="1:12" s="689" customFormat="1" ht="14.25" customHeight="1">
      <c r="A35" s="745" t="s">
        <v>299</v>
      </c>
      <c r="B35" s="687" t="str">
        <f>'[1]Old'!I35</f>
        <v>-</v>
      </c>
      <c r="C35" s="687">
        <f>'[1]Old'!J35</f>
        <v>2000</v>
      </c>
      <c r="D35" s="687">
        <f>'[1]Old'!K35</f>
        <v>0</v>
      </c>
      <c r="E35" s="687">
        <f>'[1]Old'!L35</f>
        <v>0</v>
      </c>
      <c r="F35" s="687">
        <f>'[1]Old'!M35</f>
        <v>0</v>
      </c>
      <c r="G35" s="687">
        <f>'[1]Old'!N35</f>
        <v>0</v>
      </c>
      <c r="H35" s="682" t="s">
        <v>279</v>
      </c>
      <c r="I35" s="683" t="s">
        <v>279</v>
      </c>
      <c r="J35" s="684" t="s">
        <v>279</v>
      </c>
      <c r="K35" s="684" t="s">
        <v>279</v>
      </c>
      <c r="L35" s="684" t="s">
        <v>279</v>
      </c>
    </row>
    <row r="36" spans="1:12" s="689" customFormat="1" ht="15.75" customHeight="1">
      <c r="A36" s="745" t="s">
        <v>300</v>
      </c>
      <c r="B36" s="687" t="str">
        <f>'[1]Old'!I36</f>
        <v>-</v>
      </c>
      <c r="C36" s="687">
        <f>'[1]Old'!J36</f>
        <v>0</v>
      </c>
      <c r="D36" s="687">
        <f>'[1]Old'!K36</f>
        <v>0</v>
      </c>
      <c r="E36" s="687">
        <f>'[1]Old'!L36</f>
        <v>0</v>
      </c>
      <c r="F36" s="687">
        <f>'[1]Old'!M36</f>
        <v>0</v>
      </c>
      <c r="G36" s="687">
        <f>'[1]Old'!N36</f>
        <v>0</v>
      </c>
      <c r="H36" s="682" t="s">
        <v>279</v>
      </c>
      <c r="I36" s="683" t="s">
        <v>279</v>
      </c>
      <c r="J36" s="684" t="s">
        <v>279</v>
      </c>
      <c r="K36" s="684" t="s">
        <v>279</v>
      </c>
      <c r="L36" s="684" t="s">
        <v>279</v>
      </c>
    </row>
    <row r="37" spans="1:12" s="689" customFormat="1" ht="16.5" customHeight="1">
      <c r="A37" s="745" t="s">
        <v>301</v>
      </c>
      <c r="B37" s="687" t="str">
        <f>'[1]Old'!I37</f>
        <v>-</v>
      </c>
      <c r="C37" s="687">
        <f>'[1]Old'!J37</f>
        <v>0</v>
      </c>
      <c r="D37" s="687">
        <f>'[1]Old'!K37</f>
        <v>73</v>
      </c>
      <c r="E37" s="687">
        <f>'[1]Old'!L37</f>
        <v>0</v>
      </c>
      <c r="F37" s="687">
        <f>'[1]Old'!M37</f>
        <v>0</v>
      </c>
      <c r="G37" s="687">
        <f>'[1]Old'!N37</f>
        <v>0</v>
      </c>
      <c r="H37" s="682" t="s">
        <v>279</v>
      </c>
      <c r="I37" s="683" t="s">
        <v>279</v>
      </c>
      <c r="J37" s="684" t="s">
        <v>279</v>
      </c>
      <c r="K37" s="684" t="s">
        <v>279</v>
      </c>
      <c r="L37" s="684" t="s">
        <v>279</v>
      </c>
    </row>
    <row r="38" spans="1:12" s="689" customFormat="1" ht="15" customHeight="1">
      <c r="A38" s="745" t="s">
        <v>863</v>
      </c>
      <c r="B38" s="709">
        <f>B42</f>
        <v>2677.5</v>
      </c>
      <c r="C38" s="709">
        <f>C42</f>
        <v>397.2</v>
      </c>
      <c r="D38" s="709">
        <f>D42</f>
        <v>1491.1</v>
      </c>
      <c r="E38" s="686">
        <f>E42</f>
        <v>-1405.1</v>
      </c>
      <c r="F38" s="710">
        <f>F42+F44</f>
        <v>808</v>
      </c>
      <c r="G38" s="710">
        <f>G42+G44</f>
        <v>-5092.8</v>
      </c>
      <c r="H38" s="701">
        <f>C38/B38%-100</f>
        <v>-85.16526610644257</v>
      </c>
      <c r="I38" s="466">
        <f>D38/C38%-100</f>
        <v>275.4028197381671</v>
      </c>
      <c r="J38" s="684">
        <f t="shared" si="0"/>
        <v>-194.23244584534908</v>
      </c>
      <c r="K38" s="684">
        <f t="shared" si="0"/>
        <v>-157.504803928546</v>
      </c>
      <c r="L38" s="684">
        <f t="shared" si="0"/>
        <v>-730.2970297029703</v>
      </c>
    </row>
    <row r="39" spans="1:12" s="689" customFormat="1" ht="18" customHeight="1">
      <c r="A39" s="745" t="s">
        <v>302</v>
      </c>
      <c r="B39" s="709">
        <f>'[1]Old'!I39</f>
        <v>20.3</v>
      </c>
      <c r="C39" s="709">
        <f>'[1]Old'!J39</f>
        <v>16.4</v>
      </c>
      <c r="D39" s="709">
        <f>'[1]Old'!K39</f>
        <v>-557.9</v>
      </c>
      <c r="E39" s="709">
        <f>'[1]Old'!L39</f>
        <v>1.4</v>
      </c>
      <c r="F39" s="709">
        <f>'[1]Old'!M39</f>
        <v>60.6</v>
      </c>
      <c r="G39" s="709">
        <f>'[1]Old'!N39</f>
        <v>-16.5</v>
      </c>
      <c r="H39" s="711">
        <f>C39/B39%-100</f>
        <v>-19.211822660098534</v>
      </c>
      <c r="I39" s="683" t="s">
        <v>279</v>
      </c>
      <c r="J39" s="688">
        <f t="shared" si="0"/>
        <v>-100.25094102885821</v>
      </c>
      <c r="K39" s="688">
        <f t="shared" si="0"/>
        <v>4228.571428571429</v>
      </c>
      <c r="L39" s="688">
        <f t="shared" si="0"/>
        <v>-127.2277227722772</v>
      </c>
    </row>
    <row r="40" spans="1:12" s="18" customFormat="1" ht="16.5" customHeight="1">
      <c r="A40" s="746" t="s">
        <v>303</v>
      </c>
      <c r="B40" s="691">
        <f>'[1]Old'!I40</f>
        <v>1511.9</v>
      </c>
      <c r="C40" s="691">
        <f>'[1]Old'!J40</f>
        <v>1342.4</v>
      </c>
      <c r="D40" s="691">
        <f>'[1]Old'!K40</f>
        <v>856.8</v>
      </c>
      <c r="E40" s="691">
        <f>'[1]Old'!L40</f>
        <v>953.8</v>
      </c>
      <c r="F40" s="691">
        <f>'[1]Old'!M40</f>
        <v>1130.4</v>
      </c>
      <c r="G40" s="691">
        <f>'[1]Old'!N40</f>
        <v>872.4</v>
      </c>
      <c r="H40" s="692">
        <f>C40/B40%-100</f>
        <v>-11.211058932469086</v>
      </c>
      <c r="I40" s="470">
        <f>D40/C40%-100</f>
        <v>-36.174016686531594</v>
      </c>
      <c r="J40" s="693">
        <f t="shared" si="0"/>
        <v>11.321195144724557</v>
      </c>
      <c r="K40" s="693">
        <f t="shared" si="0"/>
        <v>18.515412036066277</v>
      </c>
      <c r="L40" s="693">
        <f t="shared" si="0"/>
        <v>-22.823779193205954</v>
      </c>
    </row>
    <row r="41" spans="1:12" ht="15.75" customHeight="1" hidden="1">
      <c r="A41" s="737" t="s">
        <v>304</v>
      </c>
      <c r="B41" s="738"/>
      <c r="C41" s="739"/>
      <c r="D41" s="739"/>
      <c r="E41" s="740" t="s">
        <v>279</v>
      </c>
      <c r="F41" s="739">
        <f>'[1]Old'!M31</f>
        <v>-1178.5999999999985</v>
      </c>
      <c r="G41" s="739">
        <f>'[1]Old'!N31</f>
        <v>1973.6000000000022</v>
      </c>
      <c r="H41" s="739"/>
      <c r="I41" s="739"/>
      <c r="J41" s="741" t="s">
        <v>279</v>
      </c>
      <c r="K41" s="741" t="s">
        <v>279</v>
      </c>
      <c r="L41" s="742">
        <f t="shared" si="0"/>
        <v>-267.4529102324796</v>
      </c>
    </row>
    <row r="42" spans="1:12" ht="15.75" customHeight="1" hidden="1">
      <c r="A42" s="712" t="s">
        <v>305</v>
      </c>
      <c r="B42" s="713">
        <f>'[1]Old'!I38</f>
        <v>2677.5</v>
      </c>
      <c r="C42" s="713">
        <f>'[1]Old'!J38</f>
        <v>397.2</v>
      </c>
      <c r="D42" s="713">
        <f>'[1]Old'!K38</f>
        <v>1491.1</v>
      </c>
      <c r="E42" s="713">
        <f>'[1]Old'!L38</f>
        <v>-1405.1</v>
      </c>
      <c r="F42" s="713">
        <f>'[1]Old'!M38</f>
        <v>-1197.4</v>
      </c>
      <c r="G42" s="713">
        <f>'[1]Old'!N38</f>
        <v>-5309.5</v>
      </c>
      <c r="H42" s="713"/>
      <c r="I42" s="713"/>
      <c r="J42" s="714" t="s">
        <v>279</v>
      </c>
      <c r="K42" s="714" t="s">
        <v>279</v>
      </c>
      <c r="L42" s="715">
        <f t="shared" si="0"/>
        <v>343.4190746617672</v>
      </c>
    </row>
    <row r="43" spans="1:12" ht="15.75" customHeight="1">
      <c r="A43" s="716" t="s">
        <v>778</v>
      </c>
      <c r="B43" s="675"/>
      <c r="C43" s="675"/>
      <c r="D43" s="675"/>
      <c r="E43" s="675"/>
      <c r="F43" s="675"/>
      <c r="G43" s="675"/>
      <c r="H43" s="675"/>
      <c r="I43" s="675"/>
      <c r="J43" s="717"/>
      <c r="K43" s="717"/>
      <c r="L43" s="718"/>
    </row>
    <row r="44" spans="1:12" s="18" customFormat="1" ht="17.25" customHeight="1">
      <c r="A44" s="719" t="s">
        <v>293</v>
      </c>
      <c r="B44" s="720"/>
      <c r="C44" s="720"/>
      <c r="D44" s="721" t="s">
        <v>279</v>
      </c>
      <c r="E44" s="721" t="s">
        <v>279</v>
      </c>
      <c r="F44" s="720">
        <f>'[1]Old'!M30</f>
        <v>2005.4</v>
      </c>
      <c r="G44" s="720">
        <f>'[1]Old'!N30</f>
        <v>216.7</v>
      </c>
      <c r="H44" s="722"/>
      <c r="I44" s="723" t="s">
        <v>279</v>
      </c>
      <c r="J44" s="724" t="s">
        <v>279</v>
      </c>
      <c r="K44" s="724" t="s">
        <v>279</v>
      </c>
      <c r="L44" s="725">
        <f>(G44-F44)/F44*100</f>
        <v>-89.19417572554103</v>
      </c>
    </row>
    <row r="45" spans="1:12" s="18" customFormat="1" ht="17.25" customHeight="1">
      <c r="A45" s="726"/>
      <c r="B45" s="727"/>
      <c r="C45" s="727"/>
      <c r="D45" s="728"/>
      <c r="E45" s="728"/>
      <c r="F45" s="727"/>
      <c r="G45" s="727"/>
      <c r="H45" s="729"/>
      <c r="I45" s="730"/>
      <c r="J45" s="731"/>
      <c r="K45" s="731"/>
      <c r="L45" s="732"/>
    </row>
    <row r="46" spans="1:12" ht="13.5" customHeight="1">
      <c r="A46" s="733" t="s">
        <v>306</v>
      </c>
      <c r="B46" s="733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1:12" ht="15.75" customHeight="1">
      <c r="A47" s="733" t="s">
        <v>307</v>
      </c>
      <c r="B47" s="733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ht="15.75" customHeight="1">
      <c r="A48" s="733" t="s">
        <v>308</v>
      </c>
      <c r="B48" s="733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15" customHeight="1">
      <c r="A49" s="734" t="s">
        <v>309</v>
      </c>
      <c r="B49" s="734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ht="15.75" customHeight="1">
      <c r="A50" s="68" t="s">
        <v>779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ht="16.5" customHeight="1"/>
    <row r="53" ht="17.25" customHeight="1"/>
    <row r="54" ht="16.5" customHeight="1"/>
  </sheetData>
  <mergeCells count="6">
    <mergeCell ref="H6:L6"/>
    <mergeCell ref="A1:L1"/>
    <mergeCell ref="A2:L2"/>
    <mergeCell ref="A3:L3"/>
    <mergeCell ref="A4:L4"/>
    <mergeCell ref="C6:G6"/>
  </mergeCells>
  <printOptions/>
  <pageMargins left="1" right="1" top="1" bottom="1" header="0.5" footer="0.5"/>
  <pageSetup fitToHeight="1" fitToWidth="1" horizontalDpi="300" verticalDpi="3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29">
      <selection activeCell="E34" sqref="E34"/>
    </sheetView>
  </sheetViews>
  <sheetFormatPr defaultColWidth="9.140625" defaultRowHeight="12.75"/>
  <cols>
    <col min="1" max="1" width="5.28125" style="67" customWidth="1"/>
    <col min="2" max="2" width="26.421875" style="67" customWidth="1"/>
    <col min="3" max="3" width="12.00390625" style="67" customWidth="1"/>
    <col min="4" max="5" width="10.28125" style="67" customWidth="1"/>
    <col min="6" max="7" width="10.57421875" style="67" customWidth="1"/>
    <col min="8" max="8" width="12.00390625" style="67" hidden="1" customWidth="1"/>
    <col min="9" max="9" width="14.28125" style="67" hidden="1" customWidth="1"/>
    <col min="10" max="10" width="9.7109375" style="67" hidden="1" customWidth="1"/>
    <col min="11" max="11" width="11.140625" style="67" customWidth="1"/>
    <col min="12" max="16384" width="9.140625" style="67" customWidth="1"/>
  </cols>
  <sheetData>
    <row r="1" spans="1:11" ht="12.75" customHeight="1">
      <c r="A1" s="883" t="s">
        <v>310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</row>
    <row r="2" spans="1:11" s="261" customFormat="1" ht="18.75">
      <c r="A2" s="890" t="s">
        <v>865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</row>
    <row r="3" spans="1:11" ht="15.75">
      <c r="A3" s="74"/>
      <c r="B3" s="74"/>
      <c r="C3" s="8"/>
      <c r="D3" s="8"/>
      <c r="E3" s="8"/>
      <c r="F3" s="74"/>
      <c r="G3" s="74"/>
      <c r="H3" s="74"/>
      <c r="I3" s="8"/>
      <c r="J3" s="8"/>
      <c r="K3" s="8"/>
    </row>
    <row r="4" spans="1:11" ht="12">
      <c r="A4" s="754"/>
      <c r="J4" s="79"/>
      <c r="K4" s="79" t="s">
        <v>838</v>
      </c>
    </row>
    <row r="5" spans="1:11" ht="24.75" customHeight="1">
      <c r="A5" s="961" t="s">
        <v>312</v>
      </c>
      <c r="B5" s="963" t="s">
        <v>313</v>
      </c>
      <c r="C5" s="817" t="s">
        <v>2</v>
      </c>
      <c r="D5" s="965" t="s">
        <v>3</v>
      </c>
      <c r="E5" s="966"/>
      <c r="F5" s="966"/>
      <c r="G5" s="966"/>
      <c r="H5" s="808"/>
      <c r="I5" s="809"/>
      <c r="J5" s="810" t="s">
        <v>314</v>
      </c>
      <c r="K5" s="811" t="s">
        <v>314</v>
      </c>
    </row>
    <row r="6" spans="1:11" ht="13.5" customHeight="1">
      <c r="A6" s="962"/>
      <c r="B6" s="964"/>
      <c r="C6" s="818" t="s">
        <v>240</v>
      </c>
      <c r="D6" s="812" t="s">
        <v>239</v>
      </c>
      <c r="E6" s="813" t="s">
        <v>723</v>
      </c>
      <c r="F6" s="813" t="s">
        <v>734</v>
      </c>
      <c r="G6" s="813" t="s">
        <v>780</v>
      </c>
      <c r="H6" s="814" t="s">
        <v>781</v>
      </c>
      <c r="I6" s="815" t="s">
        <v>782</v>
      </c>
      <c r="J6" s="816" t="s">
        <v>735</v>
      </c>
      <c r="K6" s="750" t="s">
        <v>783</v>
      </c>
    </row>
    <row r="7" spans="1:11" ht="13.5" customHeight="1">
      <c r="A7" s="800">
        <v>1</v>
      </c>
      <c r="B7" s="799" t="s">
        <v>315</v>
      </c>
      <c r="C7" s="819">
        <f>C8+C11</f>
        <v>62970.282</v>
      </c>
      <c r="D7" s="756">
        <f>D8+D11</f>
        <v>62970.282</v>
      </c>
      <c r="E7" s="756">
        <f>E8+E11</f>
        <v>62970.282</v>
      </c>
      <c r="F7" s="757">
        <f>F8+F11</f>
        <v>62970.282</v>
      </c>
      <c r="G7" s="757">
        <f>G8+G11</f>
        <v>65450.282</v>
      </c>
      <c r="H7" s="755">
        <f aca="true" t="shared" si="0" ref="H7:H38">D7-C7</f>
        <v>0</v>
      </c>
      <c r="I7" s="756">
        <f aca="true" t="shared" si="1" ref="I7:I38">E7-C7</f>
        <v>0</v>
      </c>
      <c r="J7" s="758">
        <f aca="true" t="shared" si="2" ref="J7:J38">F7-C7</f>
        <v>0</v>
      </c>
      <c r="K7" s="756">
        <f aca="true" t="shared" si="3" ref="K7:K38">G7-C7</f>
        <v>2480</v>
      </c>
    </row>
    <row r="8" spans="1:11" ht="13.5" customHeight="1">
      <c r="A8" s="801"/>
      <c r="B8" s="830" t="s">
        <v>316</v>
      </c>
      <c r="C8" s="820">
        <f>C9+C10</f>
        <v>60855.106999999996</v>
      </c>
      <c r="D8" s="760">
        <f>D9+D10</f>
        <v>60845.106999999996</v>
      </c>
      <c r="E8" s="760">
        <f>E9+E10</f>
        <v>60845.106999999996</v>
      </c>
      <c r="F8" s="761">
        <f>F9+F10</f>
        <v>60768.606999999996</v>
      </c>
      <c r="G8" s="761">
        <f>G9+G10</f>
        <v>63108.606999999996</v>
      </c>
      <c r="H8" s="759">
        <f t="shared" si="0"/>
        <v>-10</v>
      </c>
      <c r="I8" s="760">
        <f t="shared" si="1"/>
        <v>-10</v>
      </c>
      <c r="J8" s="762">
        <f t="shared" si="2"/>
        <v>-86.5</v>
      </c>
      <c r="K8" s="760">
        <f t="shared" si="3"/>
        <v>2253.5</v>
      </c>
    </row>
    <row r="9" spans="1:11" ht="13.5" customHeight="1">
      <c r="A9" s="802"/>
      <c r="B9" s="831" t="s">
        <v>317</v>
      </c>
      <c r="C9" s="821">
        <v>9209.282</v>
      </c>
      <c r="D9" s="764">
        <f>'[2]DEBO'!C7</f>
        <v>7869.282</v>
      </c>
      <c r="E9" s="764">
        <f>'[2]DEBO'!D7</f>
        <v>6619.282</v>
      </c>
      <c r="F9" s="765">
        <f>'[2]DEBO'!E7</f>
        <v>13889.282</v>
      </c>
      <c r="G9" s="765">
        <f>'[2]DEBO'!F7</f>
        <v>13889.282</v>
      </c>
      <c r="H9" s="763">
        <f t="shared" si="0"/>
        <v>-1339.999999999999</v>
      </c>
      <c r="I9" s="764">
        <f t="shared" si="1"/>
        <v>-2589.999999999999</v>
      </c>
      <c r="J9" s="766">
        <f t="shared" si="2"/>
        <v>4680</v>
      </c>
      <c r="K9" s="764">
        <f t="shared" si="3"/>
        <v>4680</v>
      </c>
    </row>
    <row r="10" spans="1:11" ht="13.5" customHeight="1">
      <c r="A10" s="802"/>
      <c r="B10" s="831" t="s">
        <v>318</v>
      </c>
      <c r="C10" s="821">
        <f>51245.825+400</f>
        <v>51645.825</v>
      </c>
      <c r="D10" s="764">
        <f>'[2]DEBO'!C8</f>
        <v>52975.825</v>
      </c>
      <c r="E10" s="764">
        <f>'[2]DEBO'!D8</f>
        <v>54225.825</v>
      </c>
      <c r="F10" s="765">
        <f>'[2]DEBO'!E8</f>
        <v>46879.325</v>
      </c>
      <c r="G10" s="765">
        <f>'[2]DEBO'!F8</f>
        <v>49219.325</v>
      </c>
      <c r="H10" s="763">
        <f t="shared" si="0"/>
        <v>1330</v>
      </c>
      <c r="I10" s="764">
        <f t="shared" si="1"/>
        <v>2580</v>
      </c>
      <c r="J10" s="766">
        <f t="shared" si="2"/>
        <v>-4766.5</v>
      </c>
      <c r="K10" s="764">
        <f t="shared" si="3"/>
        <v>-2426.5</v>
      </c>
    </row>
    <row r="11" spans="1:11" ht="13.5" customHeight="1">
      <c r="A11" s="804"/>
      <c r="B11" s="832" t="s">
        <v>319</v>
      </c>
      <c r="C11" s="821">
        <f>2515.175-400</f>
        <v>2115.175</v>
      </c>
      <c r="D11" s="764">
        <f>'[2]DEBO'!C9</f>
        <v>2125.175</v>
      </c>
      <c r="E11" s="764">
        <f>'[2]DEBO'!D9</f>
        <v>2125.175</v>
      </c>
      <c r="F11" s="765">
        <f>'[2]DEBO'!E9</f>
        <v>2201.675</v>
      </c>
      <c r="G11" s="765">
        <f>'[2]DEBO'!F9</f>
        <v>2341.675</v>
      </c>
      <c r="H11" s="763">
        <f t="shared" si="0"/>
        <v>10</v>
      </c>
      <c r="I11" s="764">
        <f t="shared" si="1"/>
        <v>10</v>
      </c>
      <c r="J11" s="766">
        <f t="shared" si="2"/>
        <v>86.5</v>
      </c>
      <c r="K11" s="764">
        <f t="shared" si="3"/>
        <v>226.5</v>
      </c>
    </row>
    <row r="12" spans="1:11" ht="13.5" customHeight="1" hidden="1">
      <c r="A12" s="803"/>
      <c r="B12" s="833" t="s">
        <v>320</v>
      </c>
      <c r="C12" s="821">
        <v>400</v>
      </c>
      <c r="D12" s="764">
        <f>'[2]DEBO'!C10</f>
        <v>500</v>
      </c>
      <c r="E12" s="764">
        <f>'[2]DEBO'!D10</f>
        <v>700</v>
      </c>
      <c r="F12" s="765">
        <f>'[2]DEBO'!E10</f>
        <v>320.7</v>
      </c>
      <c r="G12" s="765">
        <f>'[2]DEBO'!F10</f>
        <v>420.7</v>
      </c>
      <c r="H12" s="763">
        <f t="shared" si="0"/>
        <v>100</v>
      </c>
      <c r="I12" s="764">
        <f t="shared" si="1"/>
        <v>300</v>
      </c>
      <c r="J12" s="766">
        <f t="shared" si="2"/>
        <v>-79.30000000000001</v>
      </c>
      <c r="K12" s="764">
        <f t="shared" si="3"/>
        <v>20.69999999999999</v>
      </c>
    </row>
    <row r="13" spans="1:11" ht="13.5" customHeight="1">
      <c r="A13" s="800">
        <v>2</v>
      </c>
      <c r="B13" s="799" t="s">
        <v>321</v>
      </c>
      <c r="C13" s="822">
        <f>C14+C17</f>
        <v>17959.214</v>
      </c>
      <c r="D13" s="768">
        <f>D14+D17</f>
        <v>17959.214</v>
      </c>
      <c r="E13" s="768">
        <f>E14+E17</f>
        <v>17959.214</v>
      </c>
      <c r="F13" s="769">
        <f>F14+F17</f>
        <v>17959.214</v>
      </c>
      <c r="G13" s="769">
        <f>G14+G17</f>
        <v>17959.214</v>
      </c>
      <c r="H13" s="767">
        <f t="shared" si="0"/>
        <v>0</v>
      </c>
      <c r="I13" s="768">
        <f t="shared" si="1"/>
        <v>0</v>
      </c>
      <c r="J13" s="770">
        <f t="shared" si="2"/>
        <v>0</v>
      </c>
      <c r="K13" s="768">
        <f t="shared" si="3"/>
        <v>0</v>
      </c>
    </row>
    <row r="14" spans="1:11" ht="13.5" customHeight="1">
      <c r="A14" s="801"/>
      <c r="B14" s="830" t="s">
        <v>316</v>
      </c>
      <c r="C14" s="820">
        <f>C15+C16</f>
        <v>7789.646000000001</v>
      </c>
      <c r="D14" s="760">
        <f>D15+D16</f>
        <v>7789.646000000001</v>
      </c>
      <c r="E14" s="760">
        <f>E15+E16</f>
        <v>7789.646000000001</v>
      </c>
      <c r="F14" s="761">
        <f>F15+F16</f>
        <v>7780.646000000001</v>
      </c>
      <c r="G14" s="761">
        <f>G15+G16</f>
        <v>7780.646000000001</v>
      </c>
      <c r="H14" s="759">
        <f t="shared" si="0"/>
        <v>0</v>
      </c>
      <c r="I14" s="760">
        <f t="shared" si="1"/>
        <v>0</v>
      </c>
      <c r="J14" s="762">
        <f t="shared" si="2"/>
        <v>-9</v>
      </c>
      <c r="K14" s="760">
        <f t="shared" si="3"/>
        <v>-9</v>
      </c>
    </row>
    <row r="15" spans="1:11" ht="13.5" customHeight="1">
      <c r="A15" s="802"/>
      <c r="B15" s="831" t="s">
        <v>322</v>
      </c>
      <c r="C15" s="821">
        <v>1518.622</v>
      </c>
      <c r="D15" s="764">
        <f>'[2]DEBO'!C12</f>
        <v>1518.622</v>
      </c>
      <c r="E15" s="764">
        <f>'[2]DEBO'!D12</f>
        <v>1518.622</v>
      </c>
      <c r="F15" s="765">
        <f>'[2]DEBO'!E12</f>
        <v>1509.622</v>
      </c>
      <c r="G15" s="765">
        <f>'[2]DEBO'!F12</f>
        <v>1509.622</v>
      </c>
      <c r="H15" s="763">
        <f t="shared" si="0"/>
        <v>0</v>
      </c>
      <c r="I15" s="764">
        <f t="shared" si="1"/>
        <v>0</v>
      </c>
      <c r="J15" s="766">
        <f t="shared" si="2"/>
        <v>-9</v>
      </c>
      <c r="K15" s="764">
        <f t="shared" si="3"/>
        <v>-9</v>
      </c>
    </row>
    <row r="16" spans="1:11" ht="13.5" customHeight="1">
      <c r="A16" s="802"/>
      <c r="B16" s="831" t="s">
        <v>318</v>
      </c>
      <c r="C16" s="821">
        <v>6271.024</v>
      </c>
      <c r="D16" s="764">
        <f>'[2]DEBO'!C13</f>
        <v>6271.024</v>
      </c>
      <c r="E16" s="764">
        <f>'[2]DEBO'!D13</f>
        <v>6271.024</v>
      </c>
      <c r="F16" s="765">
        <f>'[2]DEBO'!E13</f>
        <v>6271.024</v>
      </c>
      <c r="G16" s="765">
        <f>'[2]DEBO'!F13</f>
        <v>6271.024</v>
      </c>
      <c r="H16" s="763">
        <f t="shared" si="0"/>
        <v>0</v>
      </c>
      <c r="I16" s="764">
        <f t="shared" si="1"/>
        <v>0</v>
      </c>
      <c r="J16" s="766">
        <f t="shared" si="2"/>
        <v>0</v>
      </c>
      <c r="K16" s="764">
        <f t="shared" si="3"/>
        <v>0</v>
      </c>
    </row>
    <row r="17" spans="1:11" ht="13.5" customHeight="1">
      <c r="A17" s="804"/>
      <c r="B17" s="832" t="s">
        <v>323</v>
      </c>
      <c r="C17" s="823">
        <v>10169.568</v>
      </c>
      <c r="D17" s="772">
        <f>'[2]DEBO'!C14</f>
        <v>10169.568</v>
      </c>
      <c r="E17" s="772">
        <f>'[2]DEBO'!D14</f>
        <v>10169.568</v>
      </c>
      <c r="F17" s="773">
        <f>'[2]DEBO'!E14</f>
        <v>10178.568</v>
      </c>
      <c r="G17" s="773">
        <f>'[2]DEBO'!F14</f>
        <v>10178.568</v>
      </c>
      <c r="H17" s="771">
        <f t="shared" si="0"/>
        <v>0</v>
      </c>
      <c r="I17" s="772">
        <f t="shared" si="1"/>
        <v>0</v>
      </c>
      <c r="J17" s="774">
        <f t="shared" si="2"/>
        <v>9</v>
      </c>
      <c r="K17" s="772">
        <f t="shared" si="3"/>
        <v>9</v>
      </c>
    </row>
    <row r="18" spans="1:11" ht="13.5" customHeight="1">
      <c r="A18" s="800">
        <v>3</v>
      </c>
      <c r="B18" s="799" t="s">
        <v>324</v>
      </c>
      <c r="C18" s="819">
        <f>C19+C22</f>
        <v>3876.759</v>
      </c>
      <c r="D18" s="756">
        <f>D19+D22</f>
        <v>3876.759</v>
      </c>
      <c r="E18" s="756">
        <f>E19+E22</f>
        <v>3876.759</v>
      </c>
      <c r="F18" s="757">
        <f>F19+F22</f>
        <v>3876.759</v>
      </c>
      <c r="G18" s="757">
        <f>G19+G22</f>
        <v>3876.759</v>
      </c>
      <c r="H18" s="755">
        <f t="shared" si="0"/>
        <v>0</v>
      </c>
      <c r="I18" s="756">
        <f t="shared" si="1"/>
        <v>0</v>
      </c>
      <c r="J18" s="758">
        <f t="shared" si="2"/>
        <v>0</v>
      </c>
      <c r="K18" s="756">
        <f t="shared" si="3"/>
        <v>0</v>
      </c>
    </row>
    <row r="19" spans="1:11" ht="13.5" customHeight="1">
      <c r="A19" s="801"/>
      <c r="B19" s="830" t="s">
        <v>316</v>
      </c>
      <c r="C19" s="824">
        <f>C20+C21</f>
        <v>254.384</v>
      </c>
      <c r="D19" s="776">
        <f>D20+D21</f>
        <v>254.384</v>
      </c>
      <c r="E19" s="776">
        <f>E20+E21</f>
        <v>254.384</v>
      </c>
      <c r="F19" s="777">
        <f>F20+F21</f>
        <v>254.384</v>
      </c>
      <c r="G19" s="777">
        <f>G20+G21</f>
        <v>254.384</v>
      </c>
      <c r="H19" s="775">
        <f t="shared" si="0"/>
        <v>0</v>
      </c>
      <c r="I19" s="776">
        <f t="shared" si="1"/>
        <v>0</v>
      </c>
      <c r="J19" s="778">
        <f t="shared" si="2"/>
        <v>0</v>
      </c>
      <c r="K19" s="776">
        <f t="shared" si="3"/>
        <v>0</v>
      </c>
    </row>
    <row r="20" spans="1:11" ht="13.5" customHeight="1">
      <c r="A20" s="802"/>
      <c r="B20" s="831" t="s">
        <v>317</v>
      </c>
      <c r="C20" s="821">
        <v>254.384</v>
      </c>
      <c r="D20" s="764">
        <f>'[2]DEBO'!C16</f>
        <v>254.384</v>
      </c>
      <c r="E20" s="764">
        <f>'[2]DEBO'!D16</f>
        <v>254.384</v>
      </c>
      <c r="F20" s="765">
        <f>'[2]DEBO'!E16</f>
        <v>254.384</v>
      </c>
      <c r="G20" s="765">
        <f>'[2]DEBO'!F16</f>
        <v>254.384</v>
      </c>
      <c r="H20" s="763">
        <f t="shared" si="0"/>
        <v>0</v>
      </c>
      <c r="I20" s="764">
        <f t="shared" si="1"/>
        <v>0</v>
      </c>
      <c r="J20" s="766">
        <f t="shared" si="2"/>
        <v>0</v>
      </c>
      <c r="K20" s="764">
        <f t="shared" si="3"/>
        <v>0</v>
      </c>
    </row>
    <row r="21" spans="1:11" ht="13.5" customHeight="1">
      <c r="A21" s="802"/>
      <c r="B21" s="831" t="s">
        <v>318</v>
      </c>
      <c r="C21" s="821">
        <v>0</v>
      </c>
      <c r="D21" s="764">
        <f>'[2]DEBO'!C17</f>
        <v>0</v>
      </c>
      <c r="E21" s="764">
        <f>'[2]DEBO'!D17</f>
        <v>0</v>
      </c>
      <c r="F21" s="765">
        <f>'[2]DEBO'!E17</f>
        <v>0</v>
      </c>
      <c r="G21" s="765">
        <f>'[2]DEBO'!F17</f>
        <v>0</v>
      </c>
      <c r="H21" s="763">
        <f t="shared" si="0"/>
        <v>0</v>
      </c>
      <c r="I21" s="764">
        <f t="shared" si="1"/>
        <v>0</v>
      </c>
      <c r="J21" s="766">
        <f t="shared" si="2"/>
        <v>0</v>
      </c>
      <c r="K21" s="764">
        <f t="shared" si="3"/>
        <v>0</v>
      </c>
    </row>
    <row r="22" spans="1:11" ht="13.5" customHeight="1">
      <c r="A22" s="804"/>
      <c r="B22" s="832" t="s">
        <v>323</v>
      </c>
      <c r="C22" s="821">
        <v>3622.375</v>
      </c>
      <c r="D22" s="764">
        <f>'[2]DEBO'!C18</f>
        <v>3622.375</v>
      </c>
      <c r="E22" s="764">
        <f>'[2]DEBO'!D18</f>
        <v>3622.375</v>
      </c>
      <c r="F22" s="765">
        <f>'[2]DEBO'!E18</f>
        <v>3622.375</v>
      </c>
      <c r="G22" s="765">
        <f>'[2]DEBO'!F18</f>
        <v>3622.375</v>
      </c>
      <c r="H22" s="763">
        <f t="shared" si="0"/>
        <v>0</v>
      </c>
      <c r="I22" s="764">
        <f t="shared" si="1"/>
        <v>0</v>
      </c>
      <c r="J22" s="766">
        <f t="shared" si="2"/>
        <v>0</v>
      </c>
      <c r="K22" s="764">
        <f t="shared" si="3"/>
        <v>0</v>
      </c>
    </row>
    <row r="23" spans="1:11" ht="13.5" customHeight="1">
      <c r="A23" s="800">
        <v>4</v>
      </c>
      <c r="B23" s="799" t="s">
        <v>325</v>
      </c>
      <c r="C23" s="825">
        <f>C24+C26</f>
        <v>1678.879</v>
      </c>
      <c r="D23" s="780">
        <f>D24+D26</f>
        <v>1678.879</v>
      </c>
      <c r="E23" s="780">
        <f>E24+E26</f>
        <v>1678.879</v>
      </c>
      <c r="F23" s="781">
        <f>F24+F26</f>
        <v>1678.879</v>
      </c>
      <c r="G23" s="781">
        <f>G24+G26</f>
        <v>1678.879</v>
      </c>
      <c r="H23" s="779">
        <f t="shared" si="0"/>
        <v>0</v>
      </c>
      <c r="I23" s="780">
        <f t="shared" si="1"/>
        <v>0</v>
      </c>
      <c r="J23" s="782">
        <f t="shared" si="2"/>
        <v>0</v>
      </c>
      <c r="K23" s="780">
        <f t="shared" si="3"/>
        <v>0</v>
      </c>
    </row>
    <row r="24" spans="1:11" ht="13.5" customHeight="1">
      <c r="A24" s="801"/>
      <c r="B24" s="830" t="s">
        <v>316</v>
      </c>
      <c r="C24" s="824">
        <f>C25</f>
        <v>55.322</v>
      </c>
      <c r="D24" s="776">
        <f>D25</f>
        <v>55.322</v>
      </c>
      <c r="E24" s="776">
        <f>E25</f>
        <v>55.322</v>
      </c>
      <c r="F24" s="777">
        <f>F25</f>
        <v>55.322</v>
      </c>
      <c r="G24" s="777">
        <f>G25</f>
        <v>55.322</v>
      </c>
      <c r="H24" s="775">
        <f t="shared" si="0"/>
        <v>0</v>
      </c>
      <c r="I24" s="776">
        <f t="shared" si="1"/>
        <v>0</v>
      </c>
      <c r="J24" s="778">
        <f t="shared" si="2"/>
        <v>0</v>
      </c>
      <c r="K24" s="776">
        <f t="shared" si="3"/>
        <v>0</v>
      </c>
    </row>
    <row r="25" spans="1:11" ht="13.5" customHeight="1">
      <c r="A25" s="802"/>
      <c r="B25" s="831" t="s">
        <v>317</v>
      </c>
      <c r="C25" s="821">
        <v>55.322</v>
      </c>
      <c r="D25" s="764">
        <f>'[2]DEBO'!C20</f>
        <v>55.322</v>
      </c>
      <c r="E25" s="764">
        <f>'[2]DEBO'!D20</f>
        <v>55.322</v>
      </c>
      <c r="F25" s="765">
        <f>'[2]DEBO'!E20</f>
        <v>55.322</v>
      </c>
      <c r="G25" s="765">
        <f>'[2]DEBO'!F20</f>
        <v>55.322</v>
      </c>
      <c r="H25" s="763">
        <f t="shared" si="0"/>
        <v>0</v>
      </c>
      <c r="I25" s="764">
        <f t="shared" si="1"/>
        <v>0</v>
      </c>
      <c r="J25" s="766">
        <f t="shared" si="2"/>
        <v>0</v>
      </c>
      <c r="K25" s="764">
        <f t="shared" si="3"/>
        <v>0</v>
      </c>
    </row>
    <row r="26" spans="1:11" ht="13.5" customHeight="1">
      <c r="A26" s="804"/>
      <c r="B26" s="832" t="s">
        <v>323</v>
      </c>
      <c r="C26" s="823">
        <v>1623.557</v>
      </c>
      <c r="D26" s="772">
        <f>'[2]DEBO'!C21</f>
        <v>1623.5569999999998</v>
      </c>
      <c r="E26" s="772">
        <f>'[2]DEBO'!D21</f>
        <v>1623.5569999999998</v>
      </c>
      <c r="F26" s="773">
        <f>'[2]DEBO'!E21</f>
        <v>1623.5569999999998</v>
      </c>
      <c r="G26" s="773">
        <f>'[2]DEBO'!F21</f>
        <v>1623.5569999999998</v>
      </c>
      <c r="H26" s="771">
        <f t="shared" si="0"/>
        <v>0</v>
      </c>
      <c r="I26" s="772">
        <f t="shared" si="1"/>
        <v>0</v>
      </c>
      <c r="J26" s="774">
        <f t="shared" si="2"/>
        <v>0</v>
      </c>
      <c r="K26" s="772">
        <f t="shared" si="3"/>
        <v>0</v>
      </c>
    </row>
    <row r="27" spans="1:11" ht="13.5" customHeight="1">
      <c r="A27" s="800">
        <v>5</v>
      </c>
      <c r="B27" s="799" t="s">
        <v>326</v>
      </c>
      <c r="C27" s="826">
        <f>C28+C30</f>
        <v>3469.774</v>
      </c>
      <c r="D27" s="784">
        <f>D28+D30</f>
        <v>3469.774</v>
      </c>
      <c r="E27" s="784">
        <f>E28+E30</f>
        <v>3469.774</v>
      </c>
      <c r="F27" s="785">
        <f>F28+F30</f>
        <v>3469.774</v>
      </c>
      <c r="G27" s="785">
        <f>G28+G30</f>
        <v>3469.774</v>
      </c>
      <c r="H27" s="783">
        <f t="shared" si="0"/>
        <v>0</v>
      </c>
      <c r="I27" s="784">
        <f t="shared" si="1"/>
        <v>0</v>
      </c>
      <c r="J27" s="786">
        <f t="shared" si="2"/>
        <v>0</v>
      </c>
      <c r="K27" s="784">
        <f t="shared" si="3"/>
        <v>0</v>
      </c>
    </row>
    <row r="28" spans="1:11" ht="13.5" customHeight="1">
      <c r="A28" s="801"/>
      <c r="B28" s="830" t="s">
        <v>316</v>
      </c>
      <c r="C28" s="824">
        <f>C29</f>
        <v>944.6</v>
      </c>
      <c r="D28" s="776">
        <f>D29</f>
        <v>944.6</v>
      </c>
      <c r="E28" s="776">
        <f>E29</f>
        <v>944.6</v>
      </c>
      <c r="F28" s="777">
        <f>F29</f>
        <v>944.6</v>
      </c>
      <c r="G28" s="777">
        <f>G29</f>
        <v>944.6</v>
      </c>
      <c r="H28" s="775">
        <f t="shared" si="0"/>
        <v>0</v>
      </c>
      <c r="I28" s="776">
        <f t="shared" si="1"/>
        <v>0</v>
      </c>
      <c r="J28" s="778">
        <f t="shared" si="2"/>
        <v>0</v>
      </c>
      <c r="K28" s="776">
        <f t="shared" si="3"/>
        <v>0</v>
      </c>
    </row>
    <row r="29" spans="1:11" ht="13.5" customHeight="1">
      <c r="A29" s="802"/>
      <c r="B29" s="831" t="s">
        <v>327</v>
      </c>
      <c r="C29" s="821">
        <v>944.6</v>
      </c>
      <c r="D29" s="764">
        <f>'[2]DEBO'!C24+'[2]DEBO'!C25</f>
        <v>944.6</v>
      </c>
      <c r="E29" s="764">
        <f>'[2]DEBO'!D24+'[2]DEBO'!D25</f>
        <v>944.6</v>
      </c>
      <c r="F29" s="765">
        <f>'[2]DEBO'!E24+'[2]DEBO'!E25</f>
        <v>944.6</v>
      </c>
      <c r="G29" s="765">
        <f>'[2]DEBO'!F24+'[2]DEBO'!F25</f>
        <v>944.6</v>
      </c>
      <c r="H29" s="763">
        <f t="shared" si="0"/>
        <v>0</v>
      </c>
      <c r="I29" s="764">
        <f t="shared" si="1"/>
        <v>0</v>
      </c>
      <c r="J29" s="766">
        <f t="shared" si="2"/>
        <v>0</v>
      </c>
      <c r="K29" s="764">
        <f t="shared" si="3"/>
        <v>0</v>
      </c>
    </row>
    <row r="30" spans="1:11" ht="13.5" customHeight="1">
      <c r="A30" s="801"/>
      <c r="B30" s="830" t="s">
        <v>328</v>
      </c>
      <c r="C30" s="821">
        <v>2525.174</v>
      </c>
      <c r="D30" s="764">
        <f>'[2]DEBO'!C26</f>
        <v>2525.174</v>
      </c>
      <c r="E30" s="764">
        <f>'[2]DEBO'!D26</f>
        <v>2525.174</v>
      </c>
      <c r="F30" s="765">
        <f>'[2]DEBO'!E26</f>
        <v>2525.174</v>
      </c>
      <c r="G30" s="765">
        <f>'[2]DEBO'!F26</f>
        <v>2525.174</v>
      </c>
      <c r="H30" s="763">
        <f t="shared" si="0"/>
        <v>0</v>
      </c>
      <c r="I30" s="764">
        <f t="shared" si="1"/>
        <v>0</v>
      </c>
      <c r="J30" s="766">
        <f t="shared" si="2"/>
        <v>0</v>
      </c>
      <c r="K30" s="764">
        <f t="shared" si="3"/>
        <v>0</v>
      </c>
    </row>
    <row r="31" spans="1:11" ht="13.5" customHeight="1">
      <c r="A31" s="804"/>
      <c r="B31" s="832" t="s">
        <v>329</v>
      </c>
      <c r="C31" s="821">
        <v>1051.8</v>
      </c>
      <c r="D31" s="764">
        <v>1051.676</v>
      </c>
      <c r="E31" s="764">
        <v>1051.676</v>
      </c>
      <c r="F31" s="765">
        <v>1051.676</v>
      </c>
      <c r="G31" s="765">
        <v>1051.676</v>
      </c>
      <c r="H31" s="763">
        <f t="shared" si="0"/>
        <v>-0.12400000000002365</v>
      </c>
      <c r="I31" s="764">
        <f t="shared" si="1"/>
        <v>-0.12400000000002365</v>
      </c>
      <c r="J31" s="766">
        <f t="shared" si="2"/>
        <v>-0.12400000000002365</v>
      </c>
      <c r="K31" s="764">
        <f t="shared" si="3"/>
        <v>-0.12400000000002365</v>
      </c>
    </row>
    <row r="32" spans="1:11" ht="13.5" customHeight="1">
      <c r="A32" s="800">
        <v>6</v>
      </c>
      <c r="B32" s="799" t="s">
        <v>330</v>
      </c>
      <c r="C32" s="827">
        <f>C33</f>
        <v>4239.4</v>
      </c>
      <c r="D32" s="788">
        <f>D33</f>
        <v>261.5999999999999</v>
      </c>
      <c r="E32" s="788">
        <f>E33</f>
        <v>1016.6999999999994</v>
      </c>
      <c r="F32" s="789">
        <f>F33</f>
        <v>3470.5999999999995</v>
      </c>
      <c r="G32" s="789">
        <f>G33</f>
        <v>-853.4000000000005</v>
      </c>
      <c r="H32" s="787">
        <f t="shared" si="0"/>
        <v>-3977.7999999999997</v>
      </c>
      <c r="I32" s="788">
        <f t="shared" si="1"/>
        <v>-3222.7000000000003</v>
      </c>
      <c r="J32" s="790">
        <f t="shared" si="2"/>
        <v>-768.8000000000002</v>
      </c>
      <c r="K32" s="788">
        <f t="shared" si="3"/>
        <v>-5092.8</v>
      </c>
    </row>
    <row r="33" spans="1:11" ht="13.5" customHeight="1">
      <c r="A33" s="800"/>
      <c r="B33" s="830" t="s">
        <v>186</v>
      </c>
      <c r="C33" s="821">
        <v>4239.4</v>
      </c>
      <c r="D33" s="764">
        <f>'[2]DEBO'!C36+'[2]DEBO'!C37+4239.4</f>
        <v>261.5999999999999</v>
      </c>
      <c r="E33" s="764">
        <f>'[2]DEBO'!D36+'[2]DEBO'!D37+4239.4</f>
        <v>1016.6999999999994</v>
      </c>
      <c r="F33" s="764">
        <f>'[2]DEBO'!E36+'[2]DEBO'!E37+4239.4</f>
        <v>3470.5999999999995</v>
      </c>
      <c r="G33" s="764">
        <f>'[2]DEBO'!F36+'[2]DEBO'!F37+4239.4</f>
        <v>-853.4000000000005</v>
      </c>
      <c r="H33" s="763">
        <f t="shared" si="0"/>
        <v>-3977.7999999999997</v>
      </c>
      <c r="I33" s="764">
        <f t="shared" si="1"/>
        <v>-3222.7000000000003</v>
      </c>
      <c r="J33" s="766">
        <f t="shared" si="2"/>
        <v>-768.8000000000002</v>
      </c>
      <c r="K33" s="764">
        <f t="shared" si="3"/>
        <v>-5092.8</v>
      </c>
    </row>
    <row r="34" spans="1:11" ht="13.5" customHeight="1">
      <c r="A34" s="800">
        <v>7</v>
      </c>
      <c r="B34" s="834" t="s">
        <v>331</v>
      </c>
      <c r="C34" s="822">
        <f>C35+C38</f>
        <v>94194.30799999999</v>
      </c>
      <c r="D34" s="768">
        <f>D35+D38</f>
        <v>90216.508</v>
      </c>
      <c r="E34" s="768">
        <f>E35+E38</f>
        <v>90971.608</v>
      </c>
      <c r="F34" s="769">
        <f>F35+F38</f>
        <v>93425.50799999999</v>
      </c>
      <c r="G34" s="769">
        <f>G35+G38</f>
        <v>91581.50799999999</v>
      </c>
      <c r="H34" s="767">
        <f t="shared" si="0"/>
        <v>-3977.7999999999884</v>
      </c>
      <c r="I34" s="768">
        <f t="shared" si="1"/>
        <v>-3222.699999999997</v>
      </c>
      <c r="J34" s="770">
        <f t="shared" si="2"/>
        <v>-768.8000000000029</v>
      </c>
      <c r="K34" s="768">
        <f t="shared" si="3"/>
        <v>-2612.800000000003</v>
      </c>
    </row>
    <row r="35" spans="1:11" ht="13.5" customHeight="1">
      <c r="A35" s="800"/>
      <c r="B35" s="799" t="s">
        <v>332</v>
      </c>
      <c r="C35" s="819">
        <f>C36+C37</f>
        <v>74138.45899999999</v>
      </c>
      <c r="D35" s="756">
        <f>D36+D37</f>
        <v>70150.659</v>
      </c>
      <c r="E35" s="756">
        <f>E36+E37</f>
        <v>70905.75899999999</v>
      </c>
      <c r="F35" s="757">
        <f>F36+F37</f>
        <v>73274.15899999999</v>
      </c>
      <c r="G35" s="757">
        <f>G36+G37</f>
        <v>71290.15899999999</v>
      </c>
      <c r="H35" s="755">
        <f t="shared" si="0"/>
        <v>-3987.7999999999884</v>
      </c>
      <c r="I35" s="756">
        <f t="shared" si="1"/>
        <v>-3232.699999999997</v>
      </c>
      <c r="J35" s="758">
        <f t="shared" si="2"/>
        <v>-864.3000000000029</v>
      </c>
      <c r="K35" s="756">
        <f t="shared" si="3"/>
        <v>-2848.300000000003</v>
      </c>
    </row>
    <row r="36" spans="1:11" ht="13.5" customHeight="1">
      <c r="A36" s="805"/>
      <c r="B36" s="831" t="s">
        <v>333</v>
      </c>
      <c r="C36" s="828">
        <f>C9+C15+C20+C25+C33</f>
        <v>15277.009999999998</v>
      </c>
      <c r="D36" s="792">
        <f>D9+D15+D20+D25+D33</f>
        <v>9959.210000000001</v>
      </c>
      <c r="E36" s="792">
        <f>E9+E15+E20+E25+E33</f>
        <v>9464.31</v>
      </c>
      <c r="F36" s="793">
        <f>F9+F15+F20+F25+F33</f>
        <v>19179.21</v>
      </c>
      <c r="G36" s="793">
        <f>G9+G15+G20+G25+G33</f>
        <v>14855.21</v>
      </c>
      <c r="H36" s="791">
        <f t="shared" si="0"/>
        <v>-5317.799999999997</v>
      </c>
      <c r="I36" s="792">
        <f t="shared" si="1"/>
        <v>-5812.699999999999</v>
      </c>
      <c r="J36" s="794">
        <f t="shared" si="2"/>
        <v>3902.2000000000007</v>
      </c>
      <c r="K36" s="792">
        <f t="shared" si="3"/>
        <v>-421.7999999999993</v>
      </c>
    </row>
    <row r="37" spans="1:11" ht="13.5" customHeight="1">
      <c r="A37" s="806"/>
      <c r="B37" s="831" t="s">
        <v>784</v>
      </c>
      <c r="C37" s="829">
        <f>C10+C16+C21+C29</f>
        <v>58861.44899999999</v>
      </c>
      <c r="D37" s="796">
        <f>D10+D16+D21+D29</f>
        <v>60191.44899999999</v>
      </c>
      <c r="E37" s="796">
        <f>E10+E16+E21+E29</f>
        <v>61441.44899999999</v>
      </c>
      <c r="F37" s="797">
        <f>F10+F16+F21+F29</f>
        <v>54094.94899999999</v>
      </c>
      <c r="G37" s="797">
        <f>G10+G16+G21+G29</f>
        <v>56434.94899999999</v>
      </c>
      <c r="H37" s="795">
        <f t="shared" si="0"/>
        <v>1330</v>
      </c>
      <c r="I37" s="796">
        <f t="shared" si="1"/>
        <v>2580</v>
      </c>
      <c r="J37" s="798">
        <f t="shared" si="2"/>
        <v>-4766.5</v>
      </c>
      <c r="K37" s="796">
        <f t="shared" si="3"/>
        <v>-2426.5</v>
      </c>
    </row>
    <row r="38" spans="1:11" ht="13.5" customHeight="1">
      <c r="A38" s="805"/>
      <c r="B38" s="799" t="s">
        <v>334</v>
      </c>
      <c r="C38" s="826">
        <f>C11+C17+C22+C26+C30</f>
        <v>20055.849</v>
      </c>
      <c r="D38" s="784">
        <f>D11+D17+D22+D26+D30</f>
        <v>20065.849</v>
      </c>
      <c r="E38" s="784">
        <f>E11+E17+E22+E26+E30</f>
        <v>20065.849</v>
      </c>
      <c r="F38" s="785">
        <f>F11+F17+F22+F26+F30</f>
        <v>20151.349</v>
      </c>
      <c r="G38" s="785">
        <f>G11+G17+G22+G26+G30</f>
        <v>20291.349</v>
      </c>
      <c r="H38" s="783">
        <f t="shared" si="0"/>
        <v>10</v>
      </c>
      <c r="I38" s="784">
        <f t="shared" si="1"/>
        <v>10</v>
      </c>
      <c r="J38" s="786">
        <f t="shared" si="2"/>
        <v>95.5</v>
      </c>
      <c r="K38" s="784">
        <f t="shared" si="3"/>
        <v>235.5</v>
      </c>
    </row>
    <row r="39" spans="1:11" ht="13.5" customHeight="1">
      <c r="A39" s="807"/>
      <c r="B39" s="833"/>
      <c r="C39" s="823"/>
      <c r="D39" s="772"/>
      <c r="E39" s="772"/>
      <c r="F39" s="773"/>
      <c r="G39" s="773"/>
      <c r="H39" s="771"/>
      <c r="I39" s="772"/>
      <c r="J39" s="774"/>
      <c r="K39" s="772"/>
    </row>
    <row r="40" ht="12">
      <c r="A40" s="754"/>
    </row>
    <row r="41" ht="15.75">
      <c r="A41" s="260" t="s">
        <v>785</v>
      </c>
    </row>
    <row r="42" spans="1:11" ht="24.75" customHeight="1">
      <c r="A42" s="835">
        <v>6</v>
      </c>
      <c r="B42" s="836" t="s">
        <v>786</v>
      </c>
      <c r="C42" s="837">
        <v>1071</v>
      </c>
      <c r="D42" s="837">
        <f>'[2]DEBO'!C28</f>
        <v>-2753.2</v>
      </c>
      <c r="E42" s="837">
        <f>'[2]DEBO'!D28</f>
        <v>-2894.3</v>
      </c>
      <c r="F42" s="837">
        <f>'[2]DEBO'!E28</f>
        <v>83</v>
      </c>
      <c r="G42" s="837">
        <f>'[2]DEBO'!F28</f>
        <v>-4238.5</v>
      </c>
      <c r="H42" s="837">
        <f>D42-C42</f>
        <v>-3824.2</v>
      </c>
      <c r="I42" s="837">
        <f>E42-C42</f>
        <v>-3965.3</v>
      </c>
      <c r="J42" s="837">
        <f>F42-C42</f>
        <v>-988</v>
      </c>
      <c r="K42" s="837">
        <f>G42-C42</f>
        <v>-5309.5</v>
      </c>
    </row>
    <row r="43" spans="1:11" ht="13.5" customHeight="1">
      <c r="A43" s="800">
        <v>7</v>
      </c>
      <c r="B43" s="799" t="s">
        <v>787</v>
      </c>
      <c r="C43" s="784">
        <f>C44+C38</f>
        <v>91025.908</v>
      </c>
      <c r="D43" s="784">
        <f>D44+D38</f>
        <v>87201.708</v>
      </c>
      <c r="E43" s="784">
        <f>E44+E38</f>
        <v>87060.608</v>
      </c>
      <c r="F43" s="784">
        <f>F44+F38</f>
        <v>90037.908</v>
      </c>
      <c r="G43" s="784">
        <f>G44+G38</f>
        <v>88196.408</v>
      </c>
      <c r="H43" s="784">
        <f>D43-C43</f>
        <v>-3824.199999999997</v>
      </c>
      <c r="I43" s="784">
        <f>E43-C43</f>
        <v>-3965.300000000003</v>
      </c>
      <c r="J43" s="784">
        <f>F43-C43</f>
        <v>-988</v>
      </c>
      <c r="K43" s="784">
        <f>G43-C43</f>
        <v>-2829.5</v>
      </c>
    </row>
    <row r="44" spans="1:11" ht="13.5" customHeight="1">
      <c r="A44" s="805"/>
      <c r="B44" s="799" t="s">
        <v>788</v>
      </c>
      <c r="C44" s="784">
        <f>C45+C37</f>
        <v>70970.059</v>
      </c>
      <c r="D44" s="784">
        <f>D45+D37</f>
        <v>67135.859</v>
      </c>
      <c r="E44" s="784">
        <f>E45+E37</f>
        <v>66994.75899999999</v>
      </c>
      <c r="F44" s="784">
        <f>F45+F37</f>
        <v>69886.559</v>
      </c>
      <c r="G44" s="784">
        <f>G45+G37</f>
        <v>67905.059</v>
      </c>
      <c r="H44" s="784">
        <f>D44-C44</f>
        <v>-3834.199999999997</v>
      </c>
      <c r="I44" s="784">
        <f>E44-C44</f>
        <v>-3975.300000000003</v>
      </c>
      <c r="J44" s="784">
        <f>F44-C44</f>
        <v>-1083.5</v>
      </c>
      <c r="K44" s="784">
        <f>G44-C44</f>
        <v>-3065</v>
      </c>
    </row>
    <row r="45" spans="1:11" ht="13.5" customHeight="1">
      <c r="A45" s="807"/>
      <c r="B45" s="833" t="s">
        <v>827</v>
      </c>
      <c r="C45" s="838">
        <f>C9+C15+C20+C25+C42</f>
        <v>12108.609999999999</v>
      </c>
      <c r="D45" s="839">
        <f>D9+D15+D20+D25+D42</f>
        <v>6944.410000000001</v>
      </c>
      <c r="E45" s="839">
        <f>E9+E15+E20+E25+E42</f>
        <v>5553.31</v>
      </c>
      <c r="F45" s="839">
        <f>F9+F15+F20+F25+F42</f>
        <v>15791.609999999999</v>
      </c>
      <c r="G45" s="839">
        <f>G9+G15+G20+G25+G42</f>
        <v>11470.109999999999</v>
      </c>
      <c r="H45" s="839">
        <f>D45-C45</f>
        <v>-5164.199999999998</v>
      </c>
      <c r="I45" s="839">
        <f>E45-C45</f>
        <v>-6555.299999999998</v>
      </c>
      <c r="J45" s="839">
        <f>F45-C45</f>
        <v>3683</v>
      </c>
      <c r="K45" s="839">
        <f>G45-C45</f>
        <v>-638.5</v>
      </c>
    </row>
    <row r="46" ht="12">
      <c r="A46" s="754"/>
    </row>
    <row r="47" ht="12">
      <c r="A47" s="754"/>
    </row>
    <row r="48" ht="12">
      <c r="A48" s="754"/>
    </row>
    <row r="49" ht="12">
      <c r="A49" s="754"/>
    </row>
  </sheetData>
  <mergeCells count="5">
    <mergeCell ref="A1:K1"/>
    <mergeCell ref="A5:A6"/>
    <mergeCell ref="A2:K2"/>
    <mergeCell ref="B5:B6"/>
    <mergeCell ref="D5:G5"/>
  </mergeCells>
  <printOptions horizontalCentered="1"/>
  <pageMargins left="1" right="1" top="1" bottom="1" header="0.5" footer="0.5"/>
  <pageSetup fitToHeight="1" fitToWidth="1" horizontalDpi="300" verticalDpi="3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 topLeftCell="A31">
      <selection activeCell="H4" sqref="H4"/>
    </sheetView>
  </sheetViews>
  <sheetFormatPr defaultColWidth="9.140625" defaultRowHeight="12.75"/>
  <cols>
    <col min="1" max="1" width="29.7109375" style="8" customWidth="1"/>
    <col min="2" max="16384" width="9.140625" style="8" customWidth="1"/>
  </cols>
  <sheetData>
    <row r="1" spans="1:8" ht="15.75">
      <c r="A1" s="883" t="s">
        <v>444</v>
      </c>
      <c r="B1" s="883"/>
      <c r="C1" s="883"/>
      <c r="D1" s="883"/>
      <c r="E1" s="883"/>
      <c r="F1" s="883"/>
      <c r="G1" s="883"/>
      <c r="H1" s="883"/>
    </row>
    <row r="2" spans="1:8" ht="18.75">
      <c r="A2" s="890" t="s">
        <v>422</v>
      </c>
      <c r="B2" s="890"/>
      <c r="C2" s="890"/>
      <c r="D2" s="890"/>
      <c r="E2" s="890"/>
      <c r="F2" s="890"/>
      <c r="G2" s="890"/>
      <c r="H2" s="890"/>
    </row>
    <row r="3" spans="1:8" ht="15.75">
      <c r="A3" s="967" t="s">
        <v>776</v>
      </c>
      <c r="B3" s="967"/>
      <c r="C3" s="967"/>
      <c r="D3" s="967"/>
      <c r="E3" s="967"/>
      <c r="F3" s="967"/>
      <c r="G3" s="967"/>
      <c r="H3" s="967"/>
    </row>
    <row r="4" spans="1:8" ht="15.75">
      <c r="A4" s="8" t="s">
        <v>1</v>
      </c>
      <c r="B4" s="27"/>
      <c r="D4" s="28"/>
      <c r="F4" s="29"/>
      <c r="H4" s="840" t="s">
        <v>377</v>
      </c>
    </row>
    <row r="5" spans="1:8" ht="12.75">
      <c r="A5" s="970"/>
      <c r="B5" s="972" t="s">
        <v>275</v>
      </c>
      <c r="C5" s="968" t="s">
        <v>736</v>
      </c>
      <c r="D5" s="968" t="s">
        <v>737</v>
      </c>
      <c r="E5" s="968" t="s">
        <v>738</v>
      </c>
      <c r="F5" s="103"/>
      <c r="G5" s="91" t="s">
        <v>92</v>
      </c>
      <c r="H5" s="91"/>
    </row>
    <row r="6" spans="1:8" ht="12.75">
      <c r="A6" s="971"/>
      <c r="B6" s="973"/>
      <c r="C6" s="969"/>
      <c r="D6" s="969"/>
      <c r="E6" s="969"/>
      <c r="F6" s="104" t="s">
        <v>90</v>
      </c>
      <c r="G6" s="92" t="s">
        <v>2</v>
      </c>
      <c r="H6" s="92" t="s">
        <v>3</v>
      </c>
    </row>
    <row r="7" spans="1:8" ht="12.75">
      <c r="A7" s="45"/>
      <c r="B7" s="37"/>
      <c r="C7" s="45"/>
      <c r="D7" s="45"/>
      <c r="E7" s="45"/>
      <c r="F7" s="33"/>
      <c r="G7" s="46"/>
      <c r="H7" s="45"/>
    </row>
    <row r="8" spans="1:8" ht="12.75">
      <c r="A8" s="99" t="s">
        <v>423</v>
      </c>
      <c r="B8" s="93">
        <v>16003.8</v>
      </c>
      <c r="C8" s="80">
        <v>18221</v>
      </c>
      <c r="D8" s="80">
        <v>20867.1</v>
      </c>
      <c r="E8" s="80">
        <v>20840.1</v>
      </c>
      <c r="F8" s="105">
        <v>13.854209625214025</v>
      </c>
      <c r="G8" s="80">
        <v>14.522254541463141</v>
      </c>
      <c r="H8" s="80">
        <v>-0.1293902842273269</v>
      </c>
    </row>
    <row r="9" spans="1:8" ht="12.75">
      <c r="A9" s="100"/>
      <c r="B9" s="94"/>
      <c r="C9" s="81"/>
      <c r="D9" s="81"/>
      <c r="E9" s="81"/>
      <c r="F9" s="105"/>
      <c r="G9" s="80"/>
      <c r="H9" s="80"/>
    </row>
    <row r="10" spans="1:8" ht="12.75">
      <c r="A10" s="100" t="s">
        <v>424</v>
      </c>
      <c r="B10" s="94">
        <v>8276.8</v>
      </c>
      <c r="C10" s="81">
        <v>11034.5</v>
      </c>
      <c r="D10" s="81">
        <v>14283.4</v>
      </c>
      <c r="E10" s="81">
        <v>14130.8</v>
      </c>
      <c r="F10" s="106">
        <v>33.318432244345644</v>
      </c>
      <c r="G10" s="81">
        <v>29.443110245140247</v>
      </c>
      <c r="H10" s="81">
        <v>-1.068373076438391</v>
      </c>
    </row>
    <row r="11" spans="1:8" ht="12.75">
      <c r="A11" s="101" t="s">
        <v>425</v>
      </c>
      <c r="B11" s="95">
        <v>7727</v>
      </c>
      <c r="C11" s="82">
        <v>7186.5</v>
      </c>
      <c r="D11" s="82">
        <v>6583.7</v>
      </c>
      <c r="E11" s="82">
        <v>6709.3</v>
      </c>
      <c r="F11" s="107">
        <v>-6.994952763038697</v>
      </c>
      <c r="G11" s="82">
        <v>-8.387949627774304</v>
      </c>
      <c r="H11" s="82">
        <v>1.907741847289529</v>
      </c>
    </row>
    <row r="12" spans="1:8" ht="12.75">
      <c r="A12" s="102"/>
      <c r="B12" s="96"/>
      <c r="C12" s="81"/>
      <c r="D12" s="81"/>
      <c r="E12" s="81"/>
      <c r="F12" s="105"/>
      <c r="G12" s="80"/>
      <c r="H12" s="80"/>
    </row>
    <row r="13" spans="1:8" ht="12.75">
      <c r="A13" s="99" t="s">
        <v>426</v>
      </c>
      <c r="B13" s="97">
        <v>41802.2</v>
      </c>
      <c r="C13" s="80">
        <v>46666.4</v>
      </c>
      <c r="D13" s="80">
        <v>56499.4</v>
      </c>
      <c r="E13" s="80">
        <v>62093</v>
      </c>
      <c r="F13" s="105">
        <v>11.636229672122525</v>
      </c>
      <c r="G13" s="80">
        <v>21.070834690483935</v>
      </c>
      <c r="H13" s="80">
        <v>9.900282126889849</v>
      </c>
    </row>
    <row r="14" spans="1:8" ht="12.75">
      <c r="A14" s="100"/>
      <c r="B14" s="94"/>
      <c r="C14" s="81"/>
      <c r="D14" s="81"/>
      <c r="E14" s="81"/>
      <c r="F14" s="105"/>
      <c r="G14" s="80"/>
      <c r="H14" s="80"/>
    </row>
    <row r="15" spans="1:8" ht="12.75">
      <c r="A15" s="100" t="s">
        <v>427</v>
      </c>
      <c r="B15" s="94">
        <v>23026.7</v>
      </c>
      <c r="C15" s="81">
        <v>26555.2</v>
      </c>
      <c r="D15" s="81">
        <v>35519.9</v>
      </c>
      <c r="E15" s="81">
        <v>38293</v>
      </c>
      <c r="F15" s="106">
        <v>15.323515744765842</v>
      </c>
      <c r="G15" s="81">
        <v>33.758736518647964</v>
      </c>
      <c r="H15" s="81">
        <v>7.807172880554276</v>
      </c>
    </row>
    <row r="16" spans="1:8" ht="12.75">
      <c r="A16" s="101" t="s">
        <v>428</v>
      </c>
      <c r="B16" s="95">
        <v>18775.5</v>
      </c>
      <c r="C16" s="82">
        <v>20111.2</v>
      </c>
      <c r="D16" s="82">
        <v>20979.5</v>
      </c>
      <c r="E16" s="82">
        <v>23800</v>
      </c>
      <c r="F16" s="107">
        <v>7.114058214162071</v>
      </c>
      <c r="G16" s="82">
        <v>4.317494729305054</v>
      </c>
      <c r="H16" s="82">
        <v>13.444076360256446</v>
      </c>
    </row>
    <row r="17" spans="1:8" ht="12.75">
      <c r="A17" s="102"/>
      <c r="B17" s="96"/>
      <c r="C17" s="81"/>
      <c r="D17" s="81"/>
      <c r="E17" s="81"/>
      <c r="F17" s="105"/>
      <c r="G17" s="80"/>
      <c r="H17" s="80"/>
    </row>
    <row r="18" spans="1:8" ht="12.75">
      <c r="A18" s="99" t="s">
        <v>429</v>
      </c>
      <c r="B18" s="93">
        <v>-25798.4</v>
      </c>
      <c r="C18" s="80">
        <v>-28445.4</v>
      </c>
      <c r="D18" s="80">
        <v>-35632.3</v>
      </c>
      <c r="E18" s="80">
        <v>-41252.9</v>
      </c>
      <c r="F18" s="105">
        <v>10.260326221781185</v>
      </c>
      <c r="G18" s="80">
        <v>25.265596546366027</v>
      </c>
      <c r="H18" s="80">
        <v>15.773890543130804</v>
      </c>
    </row>
    <row r="19" spans="1:8" ht="12.75">
      <c r="A19" s="100"/>
      <c r="B19" s="94"/>
      <c r="C19" s="81"/>
      <c r="D19" s="81"/>
      <c r="E19" s="81"/>
      <c r="F19" s="105"/>
      <c r="G19" s="80"/>
      <c r="H19" s="80"/>
    </row>
    <row r="20" spans="1:8" ht="12.75">
      <c r="A20" s="100" t="s">
        <v>430</v>
      </c>
      <c r="B20" s="96">
        <v>-14749.9</v>
      </c>
      <c r="C20" s="81">
        <v>-15520.7</v>
      </c>
      <c r="D20" s="81">
        <v>-21236.5</v>
      </c>
      <c r="E20" s="81">
        <v>-24162.2</v>
      </c>
      <c r="F20" s="106">
        <v>5.225798141004347</v>
      </c>
      <c r="G20" s="81">
        <v>36.82694723820447</v>
      </c>
      <c r="H20" s="81">
        <v>13.776752289689938</v>
      </c>
    </row>
    <row r="21" spans="1:8" ht="12.75">
      <c r="A21" s="101" t="s">
        <v>431</v>
      </c>
      <c r="B21" s="98">
        <v>-11048.5</v>
      </c>
      <c r="C21" s="82">
        <v>-12924.7</v>
      </c>
      <c r="D21" s="82">
        <v>-14395.8</v>
      </c>
      <c r="E21" s="82">
        <v>-17090.7</v>
      </c>
      <c r="F21" s="107">
        <v>16.98149070009505</v>
      </c>
      <c r="G21" s="82">
        <v>11.382082369416693</v>
      </c>
      <c r="H21" s="82">
        <v>18.720043345975924</v>
      </c>
    </row>
    <row r="22" spans="1:8" ht="12.75">
      <c r="A22" s="102"/>
      <c r="B22" s="96"/>
      <c r="C22" s="81"/>
      <c r="D22" s="81"/>
      <c r="E22" s="81"/>
      <c r="F22" s="105"/>
      <c r="G22" s="80"/>
      <c r="H22" s="80"/>
    </row>
    <row r="23" spans="1:8" ht="12.75">
      <c r="A23" s="99" t="s">
        <v>432</v>
      </c>
      <c r="B23" s="93">
        <v>57806</v>
      </c>
      <c r="C23" s="80">
        <v>64887.4</v>
      </c>
      <c r="D23" s="80">
        <v>77366.5</v>
      </c>
      <c r="E23" s="80">
        <v>82933.1</v>
      </c>
      <c r="F23" s="105">
        <v>12.250285437497823</v>
      </c>
      <c r="G23" s="80">
        <v>19.231931006636117</v>
      </c>
      <c r="H23" s="80">
        <v>7.195103824006523</v>
      </c>
    </row>
    <row r="24" spans="1:8" ht="12.75">
      <c r="A24" s="100"/>
      <c r="B24" s="94"/>
      <c r="C24" s="81"/>
      <c r="D24" s="81"/>
      <c r="E24" s="81"/>
      <c r="F24" s="105"/>
      <c r="G24" s="80"/>
      <c r="H24" s="80"/>
    </row>
    <row r="25" spans="1:8" ht="12.75">
      <c r="A25" s="100" t="s">
        <v>430</v>
      </c>
      <c r="B25" s="96">
        <v>31303.5</v>
      </c>
      <c r="C25" s="81">
        <v>37589.7</v>
      </c>
      <c r="D25" s="81">
        <v>49803.3</v>
      </c>
      <c r="E25" s="81">
        <v>52423.8</v>
      </c>
      <c r="F25" s="106">
        <v>20.08146053955626</v>
      </c>
      <c r="G25" s="81">
        <v>32.491879424416794</v>
      </c>
      <c r="H25" s="81">
        <v>5.261699525935029</v>
      </c>
    </row>
    <row r="26" spans="1:8" ht="12.75">
      <c r="A26" s="101" t="s">
        <v>431</v>
      </c>
      <c r="B26" s="98">
        <v>26502.5</v>
      </c>
      <c r="C26" s="82">
        <v>27297.7</v>
      </c>
      <c r="D26" s="82">
        <v>27563.2</v>
      </c>
      <c r="E26" s="82">
        <v>30509.3</v>
      </c>
      <c r="F26" s="107">
        <v>3.0004716536175806</v>
      </c>
      <c r="G26" s="82">
        <v>0.9726094139799386</v>
      </c>
      <c r="H26" s="82">
        <v>10.688526731293905</v>
      </c>
    </row>
    <row r="27" spans="2:5" ht="12.75">
      <c r="B27" s="27"/>
      <c r="C27" s="30"/>
      <c r="D27" s="30"/>
      <c r="E27" s="30"/>
    </row>
    <row r="28" spans="2:5" ht="12.75">
      <c r="B28" s="27"/>
      <c r="D28" s="30"/>
      <c r="E28" s="30"/>
    </row>
    <row r="29" spans="1:5" ht="12.75">
      <c r="A29" s="117" t="s">
        <v>433</v>
      </c>
      <c r="B29" s="112">
        <v>38.28458789250327</v>
      </c>
      <c r="C29" s="108">
        <v>39.04522311556066</v>
      </c>
      <c r="D29" s="109">
        <v>36.933312566151145</v>
      </c>
      <c r="E29" s="109">
        <v>33.56272043547582</v>
      </c>
    </row>
    <row r="30" spans="1:5" ht="12.75">
      <c r="A30" s="118" t="s">
        <v>434</v>
      </c>
      <c r="B30" s="113">
        <v>35.944360242674804</v>
      </c>
      <c r="C30" s="84">
        <v>41.55306681930469</v>
      </c>
      <c r="D30" s="85">
        <v>40.21238798532653</v>
      </c>
      <c r="E30" s="85">
        <v>36.90178361580445</v>
      </c>
    </row>
    <row r="31" spans="1:5" ht="12.75">
      <c r="A31" s="119" t="s">
        <v>435</v>
      </c>
      <c r="B31" s="114">
        <v>41.15469627972624</v>
      </c>
      <c r="C31" s="83">
        <v>35.73381996101674</v>
      </c>
      <c r="D31" s="82">
        <v>31.381586787101696</v>
      </c>
      <c r="E31" s="82">
        <v>28.19033613445378</v>
      </c>
    </row>
    <row r="32" spans="1:5" ht="12.75">
      <c r="A32" s="120" t="s">
        <v>436</v>
      </c>
      <c r="B32" s="115"/>
      <c r="C32" s="86"/>
      <c r="D32" s="87"/>
      <c r="E32" s="110"/>
    </row>
    <row r="33" spans="1:5" ht="12.75">
      <c r="A33" s="118" t="s">
        <v>434</v>
      </c>
      <c r="B33" s="113">
        <v>51.71771704220247</v>
      </c>
      <c r="C33" s="88">
        <v>60.55924482739697</v>
      </c>
      <c r="D33" s="85">
        <v>68.44937724935424</v>
      </c>
      <c r="E33" s="111">
        <v>67.80581667074534</v>
      </c>
    </row>
    <row r="34" spans="1:5" ht="12.75">
      <c r="A34" s="119" t="s">
        <v>435</v>
      </c>
      <c r="B34" s="114">
        <v>48.28228295779752</v>
      </c>
      <c r="C34" s="89">
        <v>39.44075517260304</v>
      </c>
      <c r="D34" s="82">
        <v>31.550622750645758</v>
      </c>
      <c r="E34" s="107">
        <v>32.19418332925466</v>
      </c>
    </row>
    <row r="35" spans="1:5" ht="12.75">
      <c r="A35" s="120" t="s">
        <v>437</v>
      </c>
      <c r="B35" s="115"/>
      <c r="C35" s="86"/>
      <c r="D35" s="87"/>
      <c r="E35" s="110"/>
    </row>
    <row r="36" spans="1:5" ht="12.75">
      <c r="A36" s="118" t="s">
        <v>434</v>
      </c>
      <c r="B36" s="113">
        <v>55.08489983780759</v>
      </c>
      <c r="C36" s="88">
        <v>56.90432516757239</v>
      </c>
      <c r="D36" s="85">
        <v>62.86774726811258</v>
      </c>
      <c r="E36" s="111">
        <v>61.670397629362405</v>
      </c>
    </row>
    <row r="37" spans="1:5" ht="12.75">
      <c r="A37" s="119" t="s">
        <v>435</v>
      </c>
      <c r="B37" s="114">
        <v>44.915100162192424</v>
      </c>
      <c r="C37" s="89">
        <v>43.09567483242762</v>
      </c>
      <c r="D37" s="82">
        <v>37.13225273188742</v>
      </c>
      <c r="E37" s="107">
        <v>38.329602370637595</v>
      </c>
    </row>
    <row r="38" spans="1:5" ht="12.75">
      <c r="A38" s="120" t="s">
        <v>438</v>
      </c>
      <c r="B38" s="115"/>
      <c r="C38" s="86"/>
      <c r="D38" s="87"/>
      <c r="E38" s="110"/>
    </row>
    <row r="39" spans="1:5" ht="12.75">
      <c r="A39" s="118" t="s">
        <v>434</v>
      </c>
      <c r="B39" s="113">
        <v>57.17370069461673</v>
      </c>
      <c r="C39" s="88">
        <v>54.56312795742018</v>
      </c>
      <c r="D39" s="85">
        <v>59.59901549998175</v>
      </c>
      <c r="E39" s="111">
        <v>58.57091259038758</v>
      </c>
    </row>
    <row r="40" spans="1:5" ht="12.75">
      <c r="A40" s="119" t="s">
        <v>435</v>
      </c>
      <c r="B40" s="114">
        <v>42.82629930538327</v>
      </c>
      <c r="C40" s="89">
        <v>45.436872042579814</v>
      </c>
      <c r="D40" s="82">
        <v>40.40098450001824</v>
      </c>
      <c r="E40" s="107">
        <v>41.429087409612414</v>
      </c>
    </row>
    <row r="41" spans="1:5" ht="12.75">
      <c r="A41" s="120" t="s">
        <v>439</v>
      </c>
      <c r="B41" s="115"/>
      <c r="C41" s="86"/>
      <c r="D41" s="87"/>
      <c r="E41" s="110"/>
    </row>
    <row r="42" spans="1:5" ht="12.75">
      <c r="A42" s="118" t="s">
        <v>434</v>
      </c>
      <c r="B42" s="113">
        <v>54.15268311247967</v>
      </c>
      <c r="C42" s="88">
        <v>57.93066142271073</v>
      </c>
      <c r="D42" s="85">
        <v>64.37321062733871</v>
      </c>
      <c r="E42" s="111">
        <v>63.212155339665344</v>
      </c>
    </row>
    <row r="43" spans="1:5" ht="12.75">
      <c r="A43" s="121" t="s">
        <v>435</v>
      </c>
      <c r="B43" s="116">
        <v>45.84731688752033</v>
      </c>
      <c r="C43" s="89">
        <v>42.06933857728928</v>
      </c>
      <c r="D43" s="82">
        <v>35.62678937266129</v>
      </c>
      <c r="E43" s="107">
        <v>36.78784466033465</v>
      </c>
    </row>
    <row r="44" spans="1:5" ht="12.75">
      <c r="A44" s="122" t="s">
        <v>440</v>
      </c>
      <c r="B44" s="115"/>
      <c r="C44" s="86"/>
      <c r="D44" s="87"/>
      <c r="E44" s="110"/>
    </row>
    <row r="45" spans="1:5" ht="12.75">
      <c r="A45" s="121" t="s">
        <v>441</v>
      </c>
      <c r="B45" s="116">
        <v>27.685361381171504</v>
      </c>
      <c r="C45" s="90">
        <v>28.08095254240423</v>
      </c>
      <c r="D45" s="85">
        <v>26.971751339404005</v>
      </c>
      <c r="E45" s="85">
        <v>25.1288086421465</v>
      </c>
    </row>
    <row r="46" spans="1:5" ht="12.75">
      <c r="A46" s="119" t="s">
        <v>442</v>
      </c>
      <c r="B46" s="114">
        <v>72.31463861882848</v>
      </c>
      <c r="C46" s="89">
        <v>71.91904745759578</v>
      </c>
      <c r="D46" s="82">
        <v>73.02824866059599</v>
      </c>
      <c r="E46" s="82">
        <v>74.87119135785349</v>
      </c>
    </row>
    <row r="47" ht="12.75">
      <c r="B47" s="27"/>
    </row>
    <row r="48" spans="1:2" ht="12.75">
      <c r="A48" s="67" t="s">
        <v>443</v>
      </c>
      <c r="B48" s="27"/>
    </row>
    <row r="49" spans="1:2" ht="12.75">
      <c r="A49" s="67" t="s">
        <v>231</v>
      </c>
      <c r="B49" s="27"/>
    </row>
    <row r="50" spans="1:2" ht="12.75">
      <c r="A50" s="67" t="s">
        <v>230</v>
      </c>
      <c r="B50" s="27"/>
    </row>
  </sheetData>
  <mergeCells count="8">
    <mergeCell ref="A1:H1"/>
    <mergeCell ref="A2:H2"/>
    <mergeCell ref="A3:H3"/>
    <mergeCell ref="E5:E6"/>
    <mergeCell ref="A5:A6"/>
    <mergeCell ref="B5:B6"/>
    <mergeCell ref="C5:C6"/>
    <mergeCell ref="D5:D6"/>
  </mergeCells>
  <printOptions/>
  <pageMargins left="1" right="1" top="1" bottom="1" header="0.5" footer="0.5"/>
  <pageSetup fitToHeight="1" fitToWidth="1"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selection activeCell="A4" sqref="A4:H4"/>
    </sheetView>
  </sheetViews>
  <sheetFormatPr defaultColWidth="9.140625" defaultRowHeight="12.75"/>
  <cols>
    <col min="1" max="1" width="3.00390625" style="62" customWidth="1"/>
    <col min="2" max="2" width="19.421875" style="62" customWidth="1"/>
    <col min="3" max="3" width="10.140625" style="62" customWidth="1"/>
    <col min="4" max="4" width="9.57421875" style="62" customWidth="1"/>
    <col min="5" max="5" width="9.57421875" style="133" customWidth="1"/>
    <col min="6" max="6" width="8.00390625" style="62" customWidth="1"/>
    <col min="7" max="7" width="7.421875" style="62" customWidth="1"/>
    <col min="8" max="8" width="6.8515625" style="62" customWidth="1"/>
    <col min="9" max="16384" width="9.140625" style="8" customWidth="1"/>
  </cols>
  <sheetData>
    <row r="1" spans="1:8" ht="15.75">
      <c r="A1" s="883" t="s">
        <v>501</v>
      </c>
      <c r="B1" s="883"/>
      <c r="C1" s="883"/>
      <c r="D1" s="883"/>
      <c r="E1" s="883"/>
      <c r="F1" s="883"/>
      <c r="G1" s="883"/>
      <c r="H1" s="883"/>
    </row>
    <row r="2" spans="1:8" ht="18.75">
      <c r="A2" s="974" t="s">
        <v>718</v>
      </c>
      <c r="B2" s="974"/>
      <c r="C2" s="974"/>
      <c r="D2" s="974"/>
      <c r="E2" s="974"/>
      <c r="F2" s="974"/>
      <c r="G2" s="974"/>
      <c r="H2" s="974"/>
    </row>
    <row r="4" spans="1:8" ht="15.75">
      <c r="A4" s="975" t="s">
        <v>377</v>
      </c>
      <c r="B4" s="975"/>
      <c r="C4" s="975"/>
      <c r="D4" s="975"/>
      <c r="E4" s="975"/>
      <c r="F4" s="975"/>
      <c r="G4" s="975"/>
      <c r="H4" s="975"/>
    </row>
    <row r="5" spans="1:8" ht="12.75">
      <c r="A5" s="144"/>
      <c r="B5" s="145"/>
      <c r="C5" s="976" t="s">
        <v>776</v>
      </c>
      <c r="D5" s="976"/>
      <c r="E5" s="977"/>
      <c r="F5" s="978" t="s">
        <v>348</v>
      </c>
      <c r="G5" s="979"/>
      <c r="H5" s="980"/>
    </row>
    <row r="6" spans="1:8" ht="12.75">
      <c r="A6" s="146"/>
      <c r="B6" s="147"/>
      <c r="C6" s="148" t="s">
        <v>740</v>
      </c>
      <c r="D6" s="148" t="s">
        <v>741</v>
      </c>
      <c r="E6" s="149" t="s">
        <v>742</v>
      </c>
      <c r="F6" s="148" t="s">
        <v>90</v>
      </c>
      <c r="G6" s="148" t="s">
        <v>2</v>
      </c>
      <c r="H6" s="150" t="s">
        <v>3</v>
      </c>
    </row>
    <row r="7" spans="1:8" ht="12.75">
      <c r="A7" s="102"/>
      <c r="B7" s="123" t="s">
        <v>445</v>
      </c>
      <c r="C7" s="124">
        <v>8479.8</v>
      </c>
      <c r="D7" s="124">
        <v>10664.7</v>
      </c>
      <c r="E7" s="125">
        <v>11073</v>
      </c>
      <c r="F7" s="126">
        <v>24.516166926081468</v>
      </c>
      <c r="G7" s="126">
        <v>25.765937875893314</v>
      </c>
      <c r="H7" s="126">
        <v>3.828518383076897</v>
      </c>
    </row>
    <row r="8" spans="1:8" ht="12.75">
      <c r="A8" s="136">
        <v>1</v>
      </c>
      <c r="B8" s="55" t="s">
        <v>446</v>
      </c>
      <c r="C8" s="127">
        <v>241.6</v>
      </c>
      <c r="D8" s="127">
        <v>294.2</v>
      </c>
      <c r="E8" s="128">
        <v>300.9</v>
      </c>
      <c r="F8" s="129">
        <v>160.90712742980566</v>
      </c>
      <c r="G8" s="129">
        <v>21.771523178807954</v>
      </c>
      <c r="H8" s="129">
        <v>2.2773623385451884</v>
      </c>
    </row>
    <row r="9" spans="1:8" ht="12.75">
      <c r="A9" s="136">
        <v>2</v>
      </c>
      <c r="B9" s="55" t="s">
        <v>447</v>
      </c>
      <c r="C9" s="127">
        <v>118.5</v>
      </c>
      <c r="D9" s="127">
        <v>1.2</v>
      </c>
      <c r="E9" s="128">
        <v>7.5</v>
      </c>
      <c r="F9" s="129">
        <v>-19.112627986348116</v>
      </c>
      <c r="G9" s="129">
        <v>-98.9873417721519</v>
      </c>
      <c r="H9" s="129">
        <v>525</v>
      </c>
    </row>
    <row r="10" spans="1:8" ht="12.75">
      <c r="A10" s="136">
        <v>3</v>
      </c>
      <c r="B10" s="55" t="s">
        <v>448</v>
      </c>
      <c r="C10" s="127">
        <v>6.2</v>
      </c>
      <c r="D10" s="127">
        <v>5.1</v>
      </c>
      <c r="E10" s="128">
        <v>0.7</v>
      </c>
      <c r="F10" s="129">
        <v>26.530612244897966</v>
      </c>
      <c r="G10" s="129">
        <v>-17.741935483870947</v>
      </c>
      <c r="H10" s="129">
        <v>-86.27450980392157</v>
      </c>
    </row>
    <row r="11" spans="1:8" ht="12.75">
      <c r="A11" s="136">
        <v>4</v>
      </c>
      <c r="B11" s="55" t="s">
        <v>449</v>
      </c>
      <c r="C11" s="127">
        <v>13.1</v>
      </c>
      <c r="D11" s="127">
        <v>38.1</v>
      </c>
      <c r="E11" s="128">
        <v>33</v>
      </c>
      <c r="F11" s="129">
        <v>48.863636363636346</v>
      </c>
      <c r="G11" s="129">
        <v>190.83969465648852</v>
      </c>
      <c r="H11" s="129">
        <v>-13.385826771653527</v>
      </c>
    </row>
    <row r="12" spans="1:8" ht="12.75">
      <c r="A12" s="136">
        <v>5</v>
      </c>
      <c r="B12" s="55" t="s">
        <v>450</v>
      </c>
      <c r="C12" s="127">
        <v>20.3</v>
      </c>
      <c r="D12" s="127">
        <v>15.9</v>
      </c>
      <c r="E12" s="128">
        <v>10.1</v>
      </c>
      <c r="F12" s="129">
        <v>19.411764705882334</v>
      </c>
      <c r="G12" s="129">
        <v>-21.67487684729062</v>
      </c>
      <c r="H12" s="129">
        <v>-36.47798742138365</v>
      </c>
    </row>
    <row r="13" spans="1:8" ht="12.75">
      <c r="A13" s="136">
        <v>6</v>
      </c>
      <c r="B13" s="55" t="s">
        <v>451</v>
      </c>
      <c r="C13" s="127">
        <v>116.7</v>
      </c>
      <c r="D13" s="127">
        <v>156.5</v>
      </c>
      <c r="E13" s="128">
        <v>249</v>
      </c>
      <c r="F13" s="129">
        <v>12.103746397694522</v>
      </c>
      <c r="G13" s="129">
        <v>34.104541559554434</v>
      </c>
      <c r="H13" s="129">
        <v>59.10543130990416</v>
      </c>
    </row>
    <row r="14" spans="1:8" ht="12.75">
      <c r="A14" s="136">
        <v>7</v>
      </c>
      <c r="B14" s="55" t="s">
        <v>452</v>
      </c>
      <c r="C14" s="127">
        <v>113.8</v>
      </c>
      <c r="D14" s="127">
        <v>144.5</v>
      </c>
      <c r="E14" s="128">
        <v>126.1</v>
      </c>
      <c r="F14" s="129">
        <v>71.64404223227757</v>
      </c>
      <c r="G14" s="129">
        <v>26.977152899824233</v>
      </c>
      <c r="H14" s="129">
        <v>-12.733564013840834</v>
      </c>
    </row>
    <row r="15" spans="1:8" ht="12.75">
      <c r="A15" s="136">
        <v>8</v>
      </c>
      <c r="B15" s="55" t="s">
        <v>453</v>
      </c>
      <c r="C15" s="127">
        <v>200.6</v>
      </c>
      <c r="D15" s="127">
        <v>185.7</v>
      </c>
      <c r="E15" s="128">
        <v>41.1</v>
      </c>
      <c r="F15" s="129">
        <v>30.09079118028535</v>
      </c>
      <c r="G15" s="129">
        <v>-7.427716849451656</v>
      </c>
      <c r="H15" s="129">
        <v>-77.86752827140549</v>
      </c>
    </row>
    <row r="16" spans="1:8" ht="12.75">
      <c r="A16" s="136">
        <v>9</v>
      </c>
      <c r="B16" s="55" t="s">
        <v>454</v>
      </c>
      <c r="C16" s="127">
        <v>400.9</v>
      </c>
      <c r="D16" s="127">
        <v>431.5</v>
      </c>
      <c r="E16" s="128">
        <v>331.8</v>
      </c>
      <c r="F16" s="129">
        <v>183.12146892655363</v>
      </c>
      <c r="G16" s="129">
        <v>7.632826141182349</v>
      </c>
      <c r="H16" s="129">
        <v>-23.105446118192347</v>
      </c>
    </row>
    <row r="17" spans="1:8" ht="12.75">
      <c r="A17" s="136">
        <v>10</v>
      </c>
      <c r="B17" s="55" t="s">
        <v>455</v>
      </c>
      <c r="C17" s="127">
        <v>0.6</v>
      </c>
      <c r="D17" s="127">
        <v>20.5</v>
      </c>
      <c r="E17" s="128">
        <v>3.5</v>
      </c>
      <c r="F17" s="129">
        <v>-76.92307692307692</v>
      </c>
      <c r="G17" s="129">
        <v>3316.666666666667</v>
      </c>
      <c r="H17" s="129">
        <v>-82.92682926829268</v>
      </c>
    </row>
    <row r="18" spans="1:8" ht="12.75">
      <c r="A18" s="136">
        <v>11</v>
      </c>
      <c r="B18" s="55" t="s">
        <v>456</v>
      </c>
      <c r="C18" s="127">
        <v>140.4</v>
      </c>
      <c r="D18" s="127">
        <v>134.7</v>
      </c>
      <c r="E18" s="128">
        <v>17.7</v>
      </c>
      <c r="F18" s="129">
        <v>261.85567010309285</v>
      </c>
      <c r="G18" s="129">
        <v>-4.05982905982907</v>
      </c>
      <c r="H18" s="129">
        <v>-86.8596881959911</v>
      </c>
    </row>
    <row r="19" spans="1:8" ht="12.75">
      <c r="A19" s="136">
        <v>12</v>
      </c>
      <c r="B19" s="55" t="s">
        <v>457</v>
      </c>
      <c r="C19" s="127">
        <v>17.4</v>
      </c>
      <c r="D19" s="127">
        <v>12.4</v>
      </c>
      <c r="E19" s="128">
        <v>21.1</v>
      </c>
      <c r="F19" s="129">
        <v>-56.93069306930693</v>
      </c>
      <c r="G19" s="129">
        <v>-28.735632183908052</v>
      </c>
      <c r="H19" s="129">
        <v>70.16129032258064</v>
      </c>
    </row>
    <row r="20" spans="1:8" ht="12.75">
      <c r="A20" s="136">
        <v>13</v>
      </c>
      <c r="B20" s="55" t="s">
        <v>458</v>
      </c>
      <c r="C20" s="127">
        <v>0.6</v>
      </c>
      <c r="D20" s="127">
        <v>0.2</v>
      </c>
      <c r="E20" s="128">
        <v>0</v>
      </c>
      <c r="F20" s="129"/>
      <c r="G20" s="129">
        <v>-66.66666666666666</v>
      </c>
      <c r="H20" s="129">
        <v>-100</v>
      </c>
    </row>
    <row r="21" spans="1:8" ht="12.75">
      <c r="A21" s="136">
        <v>14</v>
      </c>
      <c r="B21" s="55" t="s">
        <v>459</v>
      </c>
      <c r="C21" s="127">
        <v>115.4</v>
      </c>
      <c r="D21" s="127">
        <v>203</v>
      </c>
      <c r="E21" s="128">
        <v>91.3</v>
      </c>
      <c r="F21" s="129">
        <v>-43.20866141732282</v>
      </c>
      <c r="G21" s="129">
        <v>75.90987868284228</v>
      </c>
      <c r="H21" s="129">
        <v>-55.02463054187192</v>
      </c>
    </row>
    <row r="22" spans="1:8" ht="12.75">
      <c r="A22" s="136">
        <v>15</v>
      </c>
      <c r="B22" s="55" t="s">
        <v>460</v>
      </c>
      <c r="C22" s="127">
        <v>407.4</v>
      </c>
      <c r="D22" s="127">
        <v>1509.8</v>
      </c>
      <c r="E22" s="128">
        <v>2038.8</v>
      </c>
      <c r="F22" s="129">
        <v>7307.272727272726</v>
      </c>
      <c r="G22" s="129">
        <v>270.5940108001963</v>
      </c>
      <c r="H22" s="129">
        <v>35.03775334481389</v>
      </c>
    </row>
    <row r="23" spans="1:8" ht="12.75">
      <c r="A23" s="136">
        <v>16</v>
      </c>
      <c r="B23" s="55" t="s">
        <v>461</v>
      </c>
      <c r="C23" s="127">
        <v>21.8</v>
      </c>
      <c r="D23" s="127">
        <v>13</v>
      </c>
      <c r="E23" s="128">
        <v>26</v>
      </c>
      <c r="F23" s="129">
        <v>5.314009661835726</v>
      </c>
      <c r="G23" s="129">
        <v>-40.36697247706421</v>
      </c>
      <c r="H23" s="129">
        <v>100</v>
      </c>
    </row>
    <row r="24" spans="1:8" ht="12.75">
      <c r="A24" s="136">
        <v>17</v>
      </c>
      <c r="B24" s="55" t="s">
        <v>462</v>
      </c>
      <c r="C24" s="127">
        <v>55.5</v>
      </c>
      <c r="D24" s="127">
        <v>118.8</v>
      </c>
      <c r="E24" s="128">
        <v>123.6</v>
      </c>
      <c r="F24" s="129">
        <v>-42.36760124610591</v>
      </c>
      <c r="G24" s="129">
        <v>114.05405405405409</v>
      </c>
      <c r="H24" s="129">
        <v>4.040404040404027</v>
      </c>
    </row>
    <row r="25" spans="1:8" ht="12.75">
      <c r="A25" s="136">
        <v>18</v>
      </c>
      <c r="B25" s="55" t="s">
        <v>463</v>
      </c>
      <c r="C25" s="127">
        <v>24.3</v>
      </c>
      <c r="D25" s="127">
        <v>9.1</v>
      </c>
      <c r="E25" s="128">
        <v>3.1</v>
      </c>
      <c r="F25" s="129">
        <v>59.86842105263159</v>
      </c>
      <c r="G25" s="129">
        <v>-62.55144032921811</v>
      </c>
      <c r="H25" s="129">
        <v>-65.93406593406593</v>
      </c>
    </row>
    <row r="26" spans="1:8" ht="12.75">
      <c r="A26" s="136">
        <v>19</v>
      </c>
      <c r="B26" s="55" t="s">
        <v>464</v>
      </c>
      <c r="C26" s="127">
        <v>30.3</v>
      </c>
      <c r="D26" s="127">
        <v>33.2</v>
      </c>
      <c r="E26" s="128">
        <v>19.6</v>
      </c>
      <c r="F26" s="129">
        <v>53.807106598984745</v>
      </c>
      <c r="G26" s="129">
        <v>9.570957095709588</v>
      </c>
      <c r="H26" s="129">
        <v>-40.963855421686745</v>
      </c>
    </row>
    <row r="27" spans="1:8" ht="12.75">
      <c r="A27" s="136">
        <v>20</v>
      </c>
      <c r="B27" s="55" t="s">
        <v>465</v>
      </c>
      <c r="C27" s="127">
        <v>267.7</v>
      </c>
      <c r="D27" s="127">
        <v>333.8</v>
      </c>
      <c r="E27" s="128">
        <v>469.5</v>
      </c>
      <c r="F27" s="129">
        <v>45.96510359869137</v>
      </c>
      <c r="G27" s="129">
        <v>24.691819200597692</v>
      </c>
      <c r="H27" s="129">
        <v>40.65308568004792</v>
      </c>
    </row>
    <row r="28" spans="1:8" ht="12.75">
      <c r="A28" s="136">
        <v>21</v>
      </c>
      <c r="B28" s="55" t="s">
        <v>466</v>
      </c>
      <c r="C28" s="127">
        <v>772.1</v>
      </c>
      <c r="D28" s="127">
        <v>850</v>
      </c>
      <c r="E28" s="128">
        <v>777.5</v>
      </c>
      <c r="F28" s="129">
        <v>44.56094364351247</v>
      </c>
      <c r="G28" s="129">
        <v>10.089366662349406</v>
      </c>
      <c r="H28" s="129">
        <v>-8.529411764705884</v>
      </c>
    </row>
    <row r="29" spans="1:8" ht="12.75">
      <c r="A29" s="136">
        <v>22</v>
      </c>
      <c r="B29" s="55" t="s">
        <v>467</v>
      </c>
      <c r="C29" s="127">
        <v>18.5</v>
      </c>
      <c r="D29" s="127">
        <v>21</v>
      </c>
      <c r="E29" s="128">
        <v>11.3</v>
      </c>
      <c r="F29" s="129">
        <v>4.519774011299418</v>
      </c>
      <c r="G29" s="129">
        <v>13.513513513513516</v>
      </c>
      <c r="H29" s="129">
        <v>-46.19047619047618</v>
      </c>
    </row>
    <row r="30" spans="1:8" ht="12.75">
      <c r="A30" s="136">
        <v>23</v>
      </c>
      <c r="B30" s="55" t="s">
        <v>468</v>
      </c>
      <c r="C30" s="127">
        <v>84.3</v>
      </c>
      <c r="D30" s="127">
        <v>2.5</v>
      </c>
      <c r="E30" s="128">
        <v>70.4</v>
      </c>
      <c r="F30" s="129">
        <v>-74.58546879710582</v>
      </c>
      <c r="G30" s="129">
        <v>-97.0344009489917</v>
      </c>
      <c r="H30" s="129">
        <v>2716</v>
      </c>
    </row>
    <row r="31" spans="1:8" ht="12.75">
      <c r="A31" s="136">
        <v>24</v>
      </c>
      <c r="B31" s="55" t="s">
        <v>469</v>
      </c>
      <c r="C31" s="127">
        <v>26.4</v>
      </c>
      <c r="D31" s="127">
        <v>18.1</v>
      </c>
      <c r="E31" s="128">
        <v>27.7</v>
      </c>
      <c r="F31" s="129">
        <v>306.15384615384613</v>
      </c>
      <c r="G31" s="129">
        <v>-31.439393939393938</v>
      </c>
      <c r="H31" s="129">
        <v>53.03867403314922</v>
      </c>
    </row>
    <row r="32" spans="1:8" ht="12.75">
      <c r="A32" s="136">
        <v>25</v>
      </c>
      <c r="B32" s="55" t="s">
        <v>470</v>
      </c>
      <c r="C32" s="127">
        <v>88.1</v>
      </c>
      <c r="D32" s="127">
        <v>100.4</v>
      </c>
      <c r="E32" s="128">
        <v>61.6</v>
      </c>
      <c r="F32" s="129">
        <v>-3.715846994535525</v>
      </c>
      <c r="G32" s="129">
        <v>13.961407491486952</v>
      </c>
      <c r="H32" s="129">
        <v>-38.64541832669324</v>
      </c>
    </row>
    <row r="33" spans="1:8" ht="12.75">
      <c r="A33" s="136">
        <v>26</v>
      </c>
      <c r="B33" s="55" t="s">
        <v>471</v>
      </c>
      <c r="C33" s="127">
        <v>10.7</v>
      </c>
      <c r="D33" s="127">
        <v>12.8</v>
      </c>
      <c r="E33" s="128">
        <v>9.2</v>
      </c>
      <c r="F33" s="129">
        <v>32.09876543209876</v>
      </c>
      <c r="G33" s="129">
        <v>19.62616822429905</v>
      </c>
      <c r="H33" s="129">
        <v>-28.125</v>
      </c>
    </row>
    <row r="34" spans="1:8" ht="12.75">
      <c r="A34" s="136">
        <v>27</v>
      </c>
      <c r="B34" s="55" t="s">
        <v>472</v>
      </c>
      <c r="C34" s="127">
        <v>101</v>
      </c>
      <c r="D34" s="127">
        <v>159</v>
      </c>
      <c r="E34" s="128">
        <v>77.6</v>
      </c>
      <c r="F34" s="129">
        <v>-4.985888993414875</v>
      </c>
      <c r="G34" s="129">
        <v>57.42574257425744</v>
      </c>
      <c r="H34" s="129">
        <v>-51.19496855345913</v>
      </c>
    </row>
    <row r="35" spans="1:8" ht="12.75">
      <c r="A35" s="136">
        <v>28</v>
      </c>
      <c r="B35" s="55" t="s">
        <v>473</v>
      </c>
      <c r="C35" s="127">
        <v>116.3</v>
      </c>
      <c r="D35" s="127">
        <v>103.5</v>
      </c>
      <c r="E35" s="128">
        <v>91.8</v>
      </c>
      <c r="F35" s="129">
        <v>-4.200988467874794</v>
      </c>
      <c r="G35" s="129">
        <v>-11.00601891659501</v>
      </c>
      <c r="H35" s="129">
        <v>-11.304347826086953</v>
      </c>
    </row>
    <row r="36" spans="1:8" ht="12.75">
      <c r="A36" s="136">
        <v>29</v>
      </c>
      <c r="B36" s="55" t="s">
        <v>474</v>
      </c>
      <c r="C36" s="127">
        <v>72.4</v>
      </c>
      <c r="D36" s="127">
        <v>22.3</v>
      </c>
      <c r="E36" s="128">
        <v>44.8</v>
      </c>
      <c r="F36" s="129">
        <v>-17.35159817351598</v>
      </c>
      <c r="G36" s="129">
        <v>-69.19889502762432</v>
      </c>
      <c r="H36" s="129">
        <v>100.8968609865471</v>
      </c>
    </row>
    <row r="37" spans="1:8" ht="12.75">
      <c r="A37" s="136">
        <v>30</v>
      </c>
      <c r="B37" s="55" t="s">
        <v>475</v>
      </c>
      <c r="C37" s="127">
        <v>88.8</v>
      </c>
      <c r="D37" s="127">
        <v>106.5</v>
      </c>
      <c r="E37" s="128">
        <v>78.1</v>
      </c>
      <c r="F37" s="129">
        <v>-15.5893536121673</v>
      </c>
      <c r="G37" s="129">
        <v>19.932432432432435</v>
      </c>
      <c r="H37" s="129">
        <v>-26.666666666666657</v>
      </c>
    </row>
    <row r="38" spans="1:8" ht="12.75">
      <c r="A38" s="136">
        <v>31</v>
      </c>
      <c r="B38" s="55" t="s">
        <v>476</v>
      </c>
      <c r="C38" s="127">
        <v>135.7</v>
      </c>
      <c r="D38" s="127">
        <v>118.1</v>
      </c>
      <c r="E38" s="128">
        <v>13.8</v>
      </c>
      <c r="F38" s="129">
        <v>-30.481557377049185</v>
      </c>
      <c r="G38" s="129">
        <v>-12.969786293294021</v>
      </c>
      <c r="H38" s="129">
        <v>-88.31498729889924</v>
      </c>
    </row>
    <row r="39" spans="1:8" ht="12.75">
      <c r="A39" s="136">
        <v>32</v>
      </c>
      <c r="B39" s="55" t="s">
        <v>477</v>
      </c>
      <c r="C39" s="127">
        <v>364.1</v>
      </c>
      <c r="D39" s="127">
        <v>448.2</v>
      </c>
      <c r="E39" s="128">
        <v>118.1</v>
      </c>
      <c r="F39" s="129">
        <v>-1.0328893721119954</v>
      </c>
      <c r="G39" s="129">
        <v>23.098049986267526</v>
      </c>
      <c r="H39" s="129">
        <v>-73.65015618027667</v>
      </c>
    </row>
    <row r="40" spans="1:8" ht="12.75">
      <c r="A40" s="136">
        <v>33</v>
      </c>
      <c r="B40" s="55" t="s">
        <v>478</v>
      </c>
      <c r="C40" s="127">
        <v>411.1</v>
      </c>
      <c r="D40" s="127">
        <v>1060.1</v>
      </c>
      <c r="E40" s="128">
        <v>636</v>
      </c>
      <c r="F40" s="129">
        <v>49.70866715222141</v>
      </c>
      <c r="G40" s="129">
        <v>157.86913159815128</v>
      </c>
      <c r="H40" s="129">
        <v>-40.00565984341101</v>
      </c>
    </row>
    <row r="41" spans="1:8" ht="12.75">
      <c r="A41" s="136">
        <v>34</v>
      </c>
      <c r="B41" s="55" t="s">
        <v>104</v>
      </c>
      <c r="C41" s="127">
        <v>395</v>
      </c>
      <c r="D41" s="127">
        <v>223.9</v>
      </c>
      <c r="E41" s="128">
        <v>187</v>
      </c>
      <c r="F41" s="129">
        <v>140.56029232643118</v>
      </c>
      <c r="G41" s="129">
        <v>-43.316455696202524</v>
      </c>
      <c r="H41" s="129">
        <v>-16.480571683787403</v>
      </c>
    </row>
    <row r="42" spans="1:8" ht="12.75">
      <c r="A42" s="136">
        <v>35</v>
      </c>
      <c r="B42" s="55" t="s">
        <v>479</v>
      </c>
      <c r="C42" s="127">
        <v>0</v>
      </c>
      <c r="D42" s="127">
        <v>0.5</v>
      </c>
      <c r="E42" s="128">
        <v>0</v>
      </c>
      <c r="F42" s="129"/>
      <c r="G42" s="129"/>
      <c r="H42" s="129">
        <v>-100</v>
      </c>
    </row>
    <row r="43" spans="1:8" ht="12.75">
      <c r="A43" s="136">
        <v>36</v>
      </c>
      <c r="B43" s="55" t="s">
        <v>480</v>
      </c>
      <c r="C43" s="127">
        <v>145.6</v>
      </c>
      <c r="D43" s="127">
        <v>317.9</v>
      </c>
      <c r="E43" s="128">
        <v>285.3</v>
      </c>
      <c r="F43" s="129">
        <v>-53.48242811501598</v>
      </c>
      <c r="G43" s="129">
        <v>118.33791208791214</v>
      </c>
      <c r="H43" s="129">
        <v>-10.254797106008212</v>
      </c>
    </row>
    <row r="44" spans="1:8" ht="12.75">
      <c r="A44" s="136">
        <v>37</v>
      </c>
      <c r="B44" s="55" t="s">
        <v>481</v>
      </c>
      <c r="C44" s="127">
        <v>49.7</v>
      </c>
      <c r="D44" s="127">
        <v>29</v>
      </c>
      <c r="E44" s="128">
        <v>49</v>
      </c>
      <c r="F44" s="129">
        <v>-15.332197614991486</v>
      </c>
      <c r="G44" s="129">
        <v>-41.649899396378274</v>
      </c>
      <c r="H44" s="129">
        <v>68.9655172413793</v>
      </c>
    </row>
    <row r="45" spans="1:8" ht="12.75">
      <c r="A45" s="136">
        <v>38</v>
      </c>
      <c r="B45" s="55" t="s">
        <v>482</v>
      </c>
      <c r="C45" s="127">
        <v>66.1</v>
      </c>
      <c r="D45" s="127">
        <v>114</v>
      </c>
      <c r="E45" s="128">
        <v>170.6</v>
      </c>
      <c r="F45" s="129">
        <v>116.01307189542482</v>
      </c>
      <c r="G45" s="129">
        <v>72.46596066565812</v>
      </c>
      <c r="H45" s="129">
        <v>49.649122807017534</v>
      </c>
    </row>
    <row r="46" spans="1:8" ht="12.75">
      <c r="A46" s="136">
        <v>39</v>
      </c>
      <c r="B46" s="55" t="s">
        <v>483</v>
      </c>
      <c r="C46" s="127">
        <v>71.6</v>
      </c>
      <c r="D46" s="127">
        <v>76.7</v>
      </c>
      <c r="E46" s="128">
        <v>57.1</v>
      </c>
      <c r="F46" s="129">
        <v>138.66666666666669</v>
      </c>
      <c r="G46" s="129">
        <v>7.122905027932973</v>
      </c>
      <c r="H46" s="129">
        <v>-25.55410691003911</v>
      </c>
    </row>
    <row r="47" spans="1:8" ht="12.75">
      <c r="A47" s="136">
        <v>40</v>
      </c>
      <c r="B47" s="55" t="s">
        <v>484</v>
      </c>
      <c r="C47" s="127">
        <v>81.9</v>
      </c>
      <c r="D47" s="127">
        <v>98.3</v>
      </c>
      <c r="E47" s="128">
        <v>92.9</v>
      </c>
      <c r="F47" s="129">
        <v>-29.82005141388173</v>
      </c>
      <c r="G47" s="129">
        <v>20.024420024419996</v>
      </c>
      <c r="H47" s="129">
        <v>-5.493387589013224</v>
      </c>
    </row>
    <row r="48" spans="1:8" ht="12.75">
      <c r="A48" s="136">
        <v>41</v>
      </c>
      <c r="B48" s="55" t="s">
        <v>485</v>
      </c>
      <c r="C48" s="127">
        <v>104.2</v>
      </c>
      <c r="D48" s="127">
        <v>102.4</v>
      </c>
      <c r="E48" s="128">
        <v>131.7</v>
      </c>
      <c r="F48" s="129">
        <v>-27.6388888888889</v>
      </c>
      <c r="G48" s="129">
        <v>-1.7274472168905817</v>
      </c>
      <c r="H48" s="129">
        <v>28.61328125</v>
      </c>
    </row>
    <row r="49" spans="1:8" ht="12.75">
      <c r="A49" s="136">
        <v>42</v>
      </c>
      <c r="B49" s="55" t="s">
        <v>486</v>
      </c>
      <c r="C49" s="127">
        <v>63.4</v>
      </c>
      <c r="D49" s="127">
        <v>17.8</v>
      </c>
      <c r="E49" s="128">
        <v>64.7</v>
      </c>
      <c r="F49" s="129">
        <v>16.97416974169741</v>
      </c>
      <c r="G49" s="129">
        <v>-71.92429022082018</v>
      </c>
      <c r="H49" s="129">
        <v>263.4831460674157</v>
      </c>
    </row>
    <row r="50" spans="1:8" ht="12.75">
      <c r="A50" s="136">
        <v>43</v>
      </c>
      <c r="B50" s="55" t="s">
        <v>487</v>
      </c>
      <c r="C50" s="127">
        <v>22.2</v>
      </c>
      <c r="D50" s="127">
        <v>18.1</v>
      </c>
      <c r="E50" s="128">
        <v>43.5</v>
      </c>
      <c r="F50" s="129">
        <v>263.9344262295082</v>
      </c>
      <c r="G50" s="129">
        <v>-18.46846846846846</v>
      </c>
      <c r="H50" s="129">
        <v>140.33149171270716</v>
      </c>
    </row>
    <row r="51" spans="1:8" ht="12.75">
      <c r="A51" s="136">
        <v>44</v>
      </c>
      <c r="B51" s="55" t="s">
        <v>488</v>
      </c>
      <c r="C51" s="127">
        <v>888.9</v>
      </c>
      <c r="D51" s="127">
        <v>679.9</v>
      </c>
      <c r="E51" s="128">
        <v>1165.2</v>
      </c>
      <c r="F51" s="129">
        <v>95.49153287882118</v>
      </c>
      <c r="G51" s="129">
        <v>-23.512206097423785</v>
      </c>
      <c r="H51" s="129">
        <v>71.37814384468302</v>
      </c>
    </row>
    <row r="52" spans="1:8" ht="12.75">
      <c r="A52" s="136">
        <v>45</v>
      </c>
      <c r="B52" s="55" t="s">
        <v>489</v>
      </c>
      <c r="C52" s="127">
        <v>796.8</v>
      </c>
      <c r="D52" s="127">
        <v>540</v>
      </c>
      <c r="E52" s="128">
        <v>1129.7</v>
      </c>
      <c r="F52" s="129">
        <v>86.69165885660729</v>
      </c>
      <c r="G52" s="129">
        <v>-32.22891566265061</v>
      </c>
      <c r="H52" s="129">
        <v>109.2037037037037</v>
      </c>
    </row>
    <row r="53" spans="1:8" ht="12.75">
      <c r="A53" s="136">
        <v>46</v>
      </c>
      <c r="B53" s="55" t="s">
        <v>490</v>
      </c>
      <c r="C53" s="127">
        <v>374.5</v>
      </c>
      <c r="D53" s="127">
        <v>368.2</v>
      </c>
      <c r="E53" s="128">
        <v>434.6</v>
      </c>
      <c r="F53" s="129">
        <v>-22.73571281204869</v>
      </c>
      <c r="G53" s="129">
        <v>-1.6822429906542027</v>
      </c>
      <c r="H53" s="129">
        <v>18.03367734926671</v>
      </c>
    </row>
    <row r="54" spans="1:8" ht="12.75">
      <c r="A54" s="136">
        <v>47</v>
      </c>
      <c r="B54" s="55" t="s">
        <v>491</v>
      </c>
      <c r="C54" s="127">
        <v>0</v>
      </c>
      <c r="D54" s="127">
        <v>0</v>
      </c>
      <c r="E54" s="128">
        <v>6.9</v>
      </c>
      <c r="F54" s="129"/>
      <c r="G54" s="129"/>
      <c r="H54" s="129"/>
    </row>
    <row r="55" spans="1:8" ht="12.75">
      <c r="A55" s="136">
        <v>48</v>
      </c>
      <c r="B55" s="55" t="s">
        <v>492</v>
      </c>
      <c r="C55" s="127">
        <v>29</v>
      </c>
      <c r="D55" s="127">
        <v>14.2</v>
      </c>
      <c r="E55" s="128">
        <v>10.9</v>
      </c>
      <c r="F55" s="129">
        <v>67.63005780346819</v>
      </c>
      <c r="G55" s="129">
        <v>-51.03448275862069</v>
      </c>
      <c r="H55" s="129">
        <v>-23.23943661971832</v>
      </c>
    </row>
    <row r="56" spans="1:8" ht="12.75">
      <c r="A56" s="136">
        <v>49</v>
      </c>
      <c r="B56" s="55" t="s">
        <v>493</v>
      </c>
      <c r="C56" s="127">
        <v>273</v>
      </c>
      <c r="D56" s="127">
        <v>568.4</v>
      </c>
      <c r="E56" s="128">
        <v>521.9</v>
      </c>
      <c r="F56" s="129">
        <v>58.813263525305416</v>
      </c>
      <c r="G56" s="129">
        <v>108.20512820512823</v>
      </c>
      <c r="H56" s="129">
        <v>-8.1808585503167</v>
      </c>
    </row>
    <row r="57" spans="1:8" ht="12.75">
      <c r="A57" s="136">
        <v>50</v>
      </c>
      <c r="B57" s="55" t="s">
        <v>494</v>
      </c>
      <c r="C57" s="127">
        <v>1</v>
      </c>
      <c r="D57" s="127">
        <v>0</v>
      </c>
      <c r="E57" s="128">
        <v>0</v>
      </c>
      <c r="F57" s="129">
        <v>-85.71428571428572</v>
      </c>
      <c r="G57" s="129">
        <v>-100</v>
      </c>
      <c r="H57" s="129"/>
    </row>
    <row r="58" spans="1:8" ht="12.75">
      <c r="A58" s="136">
        <v>51</v>
      </c>
      <c r="B58" s="55" t="s">
        <v>495</v>
      </c>
      <c r="C58" s="127">
        <v>514.3</v>
      </c>
      <c r="D58" s="127">
        <v>811.7</v>
      </c>
      <c r="E58" s="128">
        <v>789.7</v>
      </c>
      <c r="F58" s="129">
        <v>-28.638823366171778</v>
      </c>
      <c r="G58" s="129">
        <v>57.82617149523625</v>
      </c>
      <c r="H58" s="129">
        <v>-2.7103609708020144</v>
      </c>
    </row>
    <row r="59" spans="1:8" ht="12.75">
      <c r="A59" s="136"/>
      <c r="B59" s="53"/>
      <c r="C59" s="127"/>
      <c r="D59" s="127"/>
      <c r="E59" s="128"/>
      <c r="F59" s="129"/>
      <c r="G59" s="129"/>
      <c r="H59" s="129"/>
    </row>
    <row r="60" spans="1:8" ht="14.25" customHeight="1">
      <c r="A60" s="102"/>
      <c r="B60" s="123" t="s">
        <v>496</v>
      </c>
      <c r="C60" s="130">
        <v>2554.7</v>
      </c>
      <c r="D60" s="124">
        <v>3618.7</v>
      </c>
      <c r="E60" s="131">
        <v>3057.8</v>
      </c>
      <c r="F60" s="126">
        <v>74.19200872766942</v>
      </c>
      <c r="G60" s="126">
        <v>41.64872587779382</v>
      </c>
      <c r="H60" s="126">
        <v>-15.500041451349915</v>
      </c>
    </row>
    <row r="61" spans="1:8" ht="14.25" customHeight="1">
      <c r="A61" s="102"/>
      <c r="B61" s="123"/>
      <c r="C61" s="130"/>
      <c r="D61" s="124"/>
      <c r="E61" s="131"/>
      <c r="F61" s="126"/>
      <c r="G61" s="126"/>
      <c r="H61" s="126"/>
    </row>
    <row r="62" spans="1:8" ht="14.25" customHeight="1">
      <c r="A62" s="137"/>
      <c r="B62" s="138" t="s">
        <v>497</v>
      </c>
      <c r="C62" s="139">
        <v>11034.5</v>
      </c>
      <c r="D62" s="139">
        <v>14283.4</v>
      </c>
      <c r="E62" s="140">
        <v>14130.8</v>
      </c>
      <c r="F62" s="141">
        <v>33.318432244345644</v>
      </c>
      <c r="G62" s="141">
        <v>29.443110245140247</v>
      </c>
      <c r="H62" s="141">
        <v>-1.068373076438391</v>
      </c>
    </row>
    <row r="63" ht="12.75">
      <c r="B63" s="132" t="s">
        <v>498</v>
      </c>
    </row>
    <row r="64" ht="12.75">
      <c r="B64" s="134" t="s">
        <v>499</v>
      </c>
    </row>
    <row r="65" ht="12.75">
      <c r="B65" s="135" t="s">
        <v>500</v>
      </c>
    </row>
  </sheetData>
  <mergeCells count="5">
    <mergeCell ref="A1:H1"/>
    <mergeCell ref="A2:H2"/>
    <mergeCell ref="A4:H4"/>
    <mergeCell ref="C5:E5"/>
    <mergeCell ref="F5:H5"/>
  </mergeCells>
  <printOptions horizontalCentered="1"/>
  <pageMargins left="1" right="1" top="1" bottom="1" header="0.5" footer="0.5"/>
  <pageSetup fitToHeight="1" fitToWidth="1" horizontalDpi="300" verticalDpi="3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selection activeCell="J5" sqref="J5"/>
    </sheetView>
  </sheetViews>
  <sheetFormatPr defaultColWidth="9.140625" defaultRowHeight="12.75"/>
  <cols>
    <col min="1" max="1" width="3.28125" style="62" customWidth="1"/>
    <col min="2" max="2" width="28.8515625" style="62" customWidth="1"/>
    <col min="3" max="3" width="10.140625" style="62" customWidth="1"/>
    <col min="4" max="4" width="9.57421875" style="62" customWidth="1"/>
    <col min="5" max="5" width="9.57421875" style="133" customWidth="1"/>
    <col min="6" max="6" width="7.140625" style="62" customWidth="1"/>
    <col min="7" max="7" width="7.00390625" style="62" customWidth="1"/>
    <col min="8" max="8" width="7.140625" style="62" customWidth="1"/>
    <col min="9" max="16384" width="9.140625" style="8" customWidth="1"/>
  </cols>
  <sheetData>
    <row r="1" spans="1:8" ht="15.75">
      <c r="A1" s="883" t="s">
        <v>513</v>
      </c>
      <c r="B1" s="883"/>
      <c r="C1" s="883"/>
      <c r="D1" s="883"/>
      <c r="E1" s="883"/>
      <c r="F1" s="883"/>
      <c r="G1" s="883"/>
      <c r="H1" s="883"/>
    </row>
    <row r="2" spans="1:8" ht="18.75">
      <c r="A2" s="974" t="s">
        <v>717</v>
      </c>
      <c r="B2" s="974"/>
      <c r="C2" s="974"/>
      <c r="D2" s="974"/>
      <c r="E2" s="974"/>
      <c r="F2" s="974"/>
      <c r="G2" s="974"/>
      <c r="H2" s="974"/>
    </row>
    <row r="4" spans="1:8" ht="15.75">
      <c r="A4" s="975" t="s">
        <v>377</v>
      </c>
      <c r="B4" s="975"/>
      <c r="C4" s="975"/>
      <c r="D4" s="975"/>
      <c r="E4" s="975"/>
      <c r="F4" s="975"/>
      <c r="G4" s="975"/>
      <c r="H4" s="975"/>
    </row>
    <row r="5" spans="1:8" ht="12.75">
      <c r="A5" s="162"/>
      <c r="B5" s="144"/>
      <c r="C5" s="976" t="s">
        <v>776</v>
      </c>
      <c r="D5" s="976"/>
      <c r="E5" s="977"/>
      <c r="F5" s="978" t="s">
        <v>348</v>
      </c>
      <c r="G5" s="979"/>
      <c r="H5" s="980"/>
    </row>
    <row r="6" spans="1:8" ht="12.75">
      <c r="A6" s="163"/>
      <c r="B6" s="146"/>
      <c r="C6" s="164" t="s">
        <v>740</v>
      </c>
      <c r="D6" s="148" t="s">
        <v>741</v>
      </c>
      <c r="E6" s="149" t="s">
        <v>742</v>
      </c>
      <c r="F6" s="148" t="s">
        <v>90</v>
      </c>
      <c r="G6" s="148" t="s">
        <v>2</v>
      </c>
      <c r="H6" s="150" t="s">
        <v>3</v>
      </c>
    </row>
    <row r="7" spans="1:8" ht="12.75">
      <c r="A7" s="156"/>
      <c r="B7" s="99" t="s">
        <v>445</v>
      </c>
      <c r="C7" s="57">
        <v>5417.7</v>
      </c>
      <c r="D7" s="56">
        <v>4958.7</v>
      </c>
      <c r="E7" s="151">
        <v>4980.5</v>
      </c>
      <c r="F7" s="124">
        <v>-9.24213488792843</v>
      </c>
      <c r="G7" s="124">
        <v>-8.472229913062733</v>
      </c>
      <c r="H7" s="124">
        <v>0.4396313549922297</v>
      </c>
    </row>
    <row r="8" spans="1:8" ht="12.75">
      <c r="A8" s="156"/>
      <c r="B8" s="100"/>
      <c r="C8" s="159"/>
      <c r="D8" s="102"/>
      <c r="E8" s="152"/>
      <c r="F8" s="841"/>
      <c r="G8" s="841"/>
      <c r="H8" s="841"/>
    </row>
    <row r="9" spans="1:8" ht="12.75">
      <c r="A9" s="136">
        <v>1</v>
      </c>
      <c r="B9" s="160" t="s">
        <v>502</v>
      </c>
      <c r="C9" s="53">
        <v>274.3</v>
      </c>
      <c r="D9" s="55">
        <v>127.3</v>
      </c>
      <c r="E9" s="153">
        <v>73.9</v>
      </c>
      <c r="F9" s="127">
        <v>-1.0461760461760576</v>
      </c>
      <c r="G9" s="127">
        <v>-53.59095880422894</v>
      </c>
      <c r="H9" s="127">
        <v>-41.94815396700706</v>
      </c>
    </row>
    <row r="10" spans="1:8" ht="12.75">
      <c r="A10" s="136">
        <v>2</v>
      </c>
      <c r="B10" s="160" t="s">
        <v>464</v>
      </c>
      <c r="C10" s="53">
        <v>14.9</v>
      </c>
      <c r="D10" s="55">
        <v>4.4</v>
      </c>
      <c r="E10" s="154">
        <v>7.4</v>
      </c>
      <c r="F10" s="127">
        <v>166.07142857142856</v>
      </c>
      <c r="G10" s="127">
        <v>-70.46979865771812</v>
      </c>
      <c r="H10" s="127">
        <v>68.18181818181816</v>
      </c>
    </row>
    <row r="11" spans="1:8" ht="12.75">
      <c r="A11" s="136">
        <v>3</v>
      </c>
      <c r="B11" s="160" t="s">
        <v>503</v>
      </c>
      <c r="C11" s="53">
        <v>90.8</v>
      </c>
      <c r="D11" s="55">
        <v>58.3</v>
      </c>
      <c r="E11" s="154">
        <v>116.4</v>
      </c>
      <c r="F11" s="127">
        <v>-6.198347107438025</v>
      </c>
      <c r="G11" s="127">
        <v>-35.79295154185023</v>
      </c>
      <c r="H11" s="127">
        <v>99.65694682675817</v>
      </c>
    </row>
    <row r="12" spans="1:8" ht="12.75">
      <c r="A12" s="136">
        <v>4</v>
      </c>
      <c r="B12" s="160" t="s">
        <v>504</v>
      </c>
      <c r="C12" s="53">
        <v>0</v>
      </c>
      <c r="D12" s="55">
        <v>0</v>
      </c>
      <c r="E12" s="154">
        <v>0</v>
      </c>
      <c r="F12" s="127"/>
      <c r="G12" s="127"/>
      <c r="H12" s="127"/>
    </row>
    <row r="13" spans="1:8" ht="12.75">
      <c r="A13" s="136">
        <v>5</v>
      </c>
      <c r="B13" s="160" t="s">
        <v>505</v>
      </c>
      <c r="C13" s="53">
        <v>440.9</v>
      </c>
      <c r="D13" s="55">
        <v>446.1</v>
      </c>
      <c r="E13" s="154">
        <v>410.2</v>
      </c>
      <c r="F13" s="127">
        <v>22.847589857899166</v>
      </c>
      <c r="G13" s="127">
        <v>1.1794057609435242</v>
      </c>
      <c r="H13" s="127">
        <v>-8.047522976910997</v>
      </c>
    </row>
    <row r="14" spans="1:8" ht="12.75">
      <c r="A14" s="136">
        <v>6</v>
      </c>
      <c r="B14" s="160" t="s">
        <v>104</v>
      </c>
      <c r="C14" s="53">
        <v>36.1</v>
      </c>
      <c r="D14" s="55">
        <v>103</v>
      </c>
      <c r="E14" s="154">
        <v>218.4</v>
      </c>
      <c r="F14" s="127">
        <v>-72.33716475095785</v>
      </c>
      <c r="G14" s="127">
        <v>185.31855955678668</v>
      </c>
      <c r="H14" s="127">
        <v>112.03883495145627</v>
      </c>
    </row>
    <row r="15" spans="1:8" ht="12.75">
      <c r="A15" s="136">
        <v>7</v>
      </c>
      <c r="B15" s="160" t="s">
        <v>506</v>
      </c>
      <c r="C15" s="53">
        <v>2233</v>
      </c>
      <c r="D15" s="55">
        <v>2081.2</v>
      </c>
      <c r="E15" s="154">
        <v>1843.6</v>
      </c>
      <c r="F15" s="127">
        <v>-24.830000673264678</v>
      </c>
      <c r="G15" s="127">
        <v>-6.798029556650249</v>
      </c>
      <c r="H15" s="127">
        <v>-11.416490486257914</v>
      </c>
    </row>
    <row r="16" spans="1:8" ht="12.75">
      <c r="A16" s="136">
        <v>8</v>
      </c>
      <c r="B16" s="160" t="s">
        <v>507</v>
      </c>
      <c r="C16" s="53">
        <v>12</v>
      </c>
      <c r="D16" s="55">
        <v>4.7</v>
      </c>
      <c r="E16" s="154">
        <v>14.8</v>
      </c>
      <c r="F16" s="127">
        <v>2.5641025641025834</v>
      </c>
      <c r="G16" s="127">
        <v>-60.833333333333336</v>
      </c>
      <c r="H16" s="127">
        <v>214.8936170212766</v>
      </c>
    </row>
    <row r="17" spans="1:8" ht="12.75">
      <c r="A17" s="136">
        <v>9</v>
      </c>
      <c r="B17" s="160" t="s">
        <v>508</v>
      </c>
      <c r="C17" s="53">
        <v>124.4</v>
      </c>
      <c r="D17" s="55">
        <v>126.6</v>
      </c>
      <c r="E17" s="154">
        <v>96.1</v>
      </c>
      <c r="F17" s="127">
        <v>-0.71827613727055</v>
      </c>
      <c r="G17" s="127">
        <v>1.7684887459807044</v>
      </c>
      <c r="H17" s="127">
        <v>-24.091627172195885</v>
      </c>
    </row>
    <row r="18" spans="1:8" ht="12.75">
      <c r="A18" s="136">
        <v>10</v>
      </c>
      <c r="B18" s="160" t="s">
        <v>509</v>
      </c>
      <c r="C18" s="53">
        <v>102.6</v>
      </c>
      <c r="D18" s="55">
        <v>68.9</v>
      </c>
      <c r="E18" s="154">
        <v>103.1</v>
      </c>
      <c r="F18" s="127">
        <v>18.612716763005793</v>
      </c>
      <c r="G18" s="127">
        <v>-32.84600389863547</v>
      </c>
      <c r="H18" s="127">
        <v>49.637155297532615</v>
      </c>
    </row>
    <row r="19" spans="1:8" ht="12.75">
      <c r="A19" s="136">
        <v>11</v>
      </c>
      <c r="B19" s="160" t="s">
        <v>510</v>
      </c>
      <c r="C19" s="53">
        <v>32</v>
      </c>
      <c r="D19" s="55">
        <v>22.8</v>
      </c>
      <c r="E19" s="154">
        <v>59.9</v>
      </c>
      <c r="F19" s="127">
        <v>-15.119363395225477</v>
      </c>
      <c r="G19" s="127">
        <v>-28.75</v>
      </c>
      <c r="H19" s="127">
        <v>162.71929824561403</v>
      </c>
    </row>
    <row r="20" spans="1:8" ht="12.75">
      <c r="A20" s="136">
        <v>12</v>
      </c>
      <c r="B20" s="160" t="s">
        <v>511</v>
      </c>
      <c r="C20" s="53">
        <v>2056.7</v>
      </c>
      <c r="D20" s="55">
        <v>1915.4</v>
      </c>
      <c r="E20" s="154">
        <v>2036.7</v>
      </c>
      <c r="F20" s="127">
        <v>10.066359841592629</v>
      </c>
      <c r="G20" s="127">
        <v>-6.870229007633583</v>
      </c>
      <c r="H20" s="127">
        <v>6.332880860394695</v>
      </c>
    </row>
    <row r="21" spans="1:8" ht="12.75">
      <c r="A21" s="156"/>
      <c r="B21" s="102"/>
      <c r="C21" s="53"/>
      <c r="D21" s="55"/>
      <c r="E21" s="154"/>
      <c r="F21" s="127"/>
      <c r="G21" s="127"/>
      <c r="H21" s="127"/>
    </row>
    <row r="22" spans="1:8" ht="12.75">
      <c r="A22" s="156"/>
      <c r="B22" s="99" t="s">
        <v>496</v>
      </c>
      <c r="C22" s="53">
        <v>1768.8</v>
      </c>
      <c r="D22" s="55">
        <v>1625</v>
      </c>
      <c r="E22" s="154">
        <v>1728.8</v>
      </c>
      <c r="F22" s="127">
        <v>0.6372325898953193</v>
      </c>
      <c r="G22" s="127">
        <v>-8.129805517865236</v>
      </c>
      <c r="H22" s="127">
        <v>6.387692307692291</v>
      </c>
    </row>
    <row r="23" spans="1:8" ht="12.75">
      <c r="A23" s="156"/>
      <c r="B23" s="102"/>
      <c r="C23" s="57"/>
      <c r="D23" s="56"/>
      <c r="E23" s="64"/>
      <c r="F23" s="124"/>
      <c r="G23" s="124"/>
      <c r="H23" s="124"/>
    </row>
    <row r="24" spans="1:8" ht="12.75">
      <c r="A24" s="157"/>
      <c r="B24" s="161" t="s">
        <v>512</v>
      </c>
      <c r="C24" s="61">
        <v>7186.5</v>
      </c>
      <c r="D24" s="60">
        <v>6583.7</v>
      </c>
      <c r="E24" s="158">
        <v>6709.3</v>
      </c>
      <c r="F24" s="139">
        <v>-6.994952763038697</v>
      </c>
      <c r="G24" s="139">
        <v>-8.387949627774304</v>
      </c>
      <c r="H24" s="139">
        <v>1.9077418472895005</v>
      </c>
    </row>
    <row r="25" spans="1:8" ht="12.75">
      <c r="A25" s="132" t="s">
        <v>498</v>
      </c>
      <c r="C25" s="54"/>
      <c r="D25" s="54"/>
      <c r="E25" s="155"/>
      <c r="F25" s="54"/>
      <c r="G25" s="54"/>
      <c r="H25" s="54"/>
    </row>
    <row r="26" spans="1:8" ht="12.75">
      <c r="A26" s="134" t="s">
        <v>499</v>
      </c>
      <c r="C26" s="54"/>
      <c r="D26" s="54"/>
      <c r="E26" s="155"/>
      <c r="F26" s="54"/>
      <c r="G26" s="54"/>
      <c r="H26" s="54"/>
    </row>
    <row r="27" spans="3:8" ht="12.75">
      <c r="C27" s="54"/>
      <c r="D27" s="54"/>
      <c r="E27" s="155"/>
      <c r="F27" s="54"/>
      <c r="G27" s="54"/>
      <c r="H27" s="54"/>
    </row>
    <row r="28" spans="3:8" ht="12.75">
      <c r="C28" s="54"/>
      <c r="D28" s="54"/>
      <c r="E28" s="155"/>
      <c r="F28" s="54"/>
      <c r="G28" s="54"/>
      <c r="H28" s="54"/>
    </row>
    <row r="29" spans="3:8" ht="12.75">
      <c r="C29" s="54"/>
      <c r="D29" s="54"/>
      <c r="E29" s="155"/>
      <c r="F29" s="54"/>
      <c r="G29" s="54"/>
      <c r="H29" s="54"/>
    </row>
    <row r="30" spans="3:8" ht="12.75">
      <c r="C30" s="54"/>
      <c r="D30" s="54"/>
      <c r="E30" s="155"/>
      <c r="F30" s="54"/>
      <c r="G30" s="54"/>
      <c r="H30" s="54"/>
    </row>
    <row r="31" spans="3:8" ht="12.75">
      <c r="C31" s="54"/>
      <c r="D31" s="54"/>
      <c r="E31" s="155"/>
      <c r="F31" s="54"/>
      <c r="G31" s="54"/>
      <c r="H31" s="54"/>
    </row>
    <row r="32" spans="3:8" ht="12.75">
      <c r="C32" s="54"/>
      <c r="D32" s="54"/>
      <c r="E32" s="155"/>
      <c r="F32" s="54"/>
      <c r="G32" s="54"/>
      <c r="H32" s="54"/>
    </row>
    <row r="33" spans="3:8" ht="12.75">
      <c r="C33" s="54"/>
      <c r="D33" s="54"/>
      <c r="E33" s="155"/>
      <c r="F33" s="54"/>
      <c r="G33" s="54"/>
      <c r="H33" s="54"/>
    </row>
    <row r="34" spans="3:8" ht="12.75">
      <c r="C34" s="54"/>
      <c r="D34" s="54"/>
      <c r="E34" s="155"/>
      <c r="F34" s="54"/>
      <c r="G34" s="54"/>
      <c r="H34" s="54"/>
    </row>
    <row r="35" spans="3:8" ht="12.75">
      <c r="C35" s="54"/>
      <c r="D35" s="54"/>
      <c r="E35" s="155"/>
      <c r="F35" s="54"/>
      <c r="G35" s="54"/>
      <c r="H35" s="54"/>
    </row>
    <row r="36" spans="3:8" ht="12.75">
      <c r="C36" s="54"/>
      <c r="D36" s="54"/>
      <c r="E36" s="155"/>
      <c r="F36" s="54"/>
      <c r="G36" s="54"/>
      <c r="H36" s="54"/>
    </row>
    <row r="37" spans="3:8" ht="12.75">
      <c r="C37" s="54"/>
      <c r="D37" s="54"/>
      <c r="E37" s="155"/>
      <c r="F37" s="54"/>
      <c r="G37" s="54"/>
      <c r="H37" s="54"/>
    </row>
    <row r="38" spans="3:8" ht="12.75">
      <c r="C38" s="54"/>
      <c r="D38" s="54"/>
      <c r="E38" s="155"/>
      <c r="F38" s="54"/>
      <c r="G38" s="54"/>
      <c r="H38" s="54"/>
    </row>
    <row r="39" spans="3:8" ht="12.75">
      <c r="C39" s="54"/>
      <c r="D39" s="54"/>
      <c r="E39" s="155"/>
      <c r="F39" s="54"/>
      <c r="G39" s="54"/>
      <c r="H39" s="54"/>
    </row>
    <row r="40" spans="3:8" ht="12.75">
      <c r="C40" s="54"/>
      <c r="D40" s="54"/>
      <c r="E40" s="155"/>
      <c r="F40" s="54"/>
      <c r="G40" s="54"/>
      <c r="H40" s="54"/>
    </row>
    <row r="41" spans="3:8" ht="12.75">
      <c r="C41" s="54"/>
      <c r="D41" s="54"/>
      <c r="E41" s="155"/>
      <c r="F41" s="54"/>
      <c r="G41" s="54"/>
      <c r="H41" s="54"/>
    </row>
    <row r="42" spans="3:8" ht="12.75">
      <c r="C42" s="54"/>
      <c r="D42" s="54"/>
      <c r="E42" s="155"/>
      <c r="F42" s="54"/>
      <c r="G42" s="54"/>
      <c r="H42" s="54"/>
    </row>
    <row r="43" spans="3:8" ht="12.75">
      <c r="C43" s="54"/>
      <c r="D43" s="54"/>
      <c r="E43" s="155"/>
      <c r="F43" s="54"/>
      <c r="G43" s="54"/>
      <c r="H43" s="54"/>
    </row>
    <row r="44" spans="3:8" ht="12.75">
      <c r="C44" s="54"/>
      <c r="D44" s="54"/>
      <c r="E44" s="155"/>
      <c r="F44" s="54"/>
      <c r="G44" s="54"/>
      <c r="H44" s="54"/>
    </row>
    <row r="45" spans="3:8" ht="12.75">
      <c r="C45" s="54"/>
      <c r="D45" s="54"/>
      <c r="E45" s="155"/>
      <c r="F45" s="54"/>
      <c r="G45" s="54"/>
      <c r="H45" s="54"/>
    </row>
    <row r="46" spans="3:8" ht="12.75">
      <c r="C46" s="54"/>
      <c r="D46" s="54"/>
      <c r="E46" s="155"/>
      <c r="F46" s="54"/>
      <c r="G46" s="54"/>
      <c r="H46" s="54"/>
    </row>
    <row r="47" spans="3:8" ht="12.75">
      <c r="C47" s="54"/>
      <c r="D47" s="54"/>
      <c r="E47" s="155"/>
      <c r="F47" s="54"/>
      <c r="G47" s="54"/>
      <c r="H47" s="54"/>
    </row>
    <row r="48" spans="3:8" ht="12.75">
      <c r="C48" s="54"/>
      <c r="D48" s="54"/>
      <c r="E48" s="155"/>
      <c r="F48" s="54"/>
      <c r="G48" s="54"/>
      <c r="H48" s="54"/>
    </row>
    <row r="49" spans="3:8" ht="12.75">
      <c r="C49" s="54"/>
      <c r="D49" s="54"/>
      <c r="E49" s="155"/>
      <c r="F49" s="54"/>
      <c r="G49" s="54"/>
      <c r="H49" s="54"/>
    </row>
    <row r="50" spans="3:8" ht="12.75">
      <c r="C50" s="54"/>
      <c r="D50" s="54"/>
      <c r="E50" s="155"/>
      <c r="F50" s="54"/>
      <c r="G50" s="54"/>
      <c r="H50" s="54"/>
    </row>
    <row r="51" spans="3:8" ht="12.75">
      <c r="C51" s="54"/>
      <c r="D51" s="54"/>
      <c r="E51" s="155"/>
      <c r="F51" s="54"/>
      <c r="G51" s="54"/>
      <c r="H51" s="54"/>
    </row>
    <row r="52" spans="3:8" ht="12.75">
      <c r="C52" s="54"/>
      <c r="D52" s="54"/>
      <c r="E52" s="155"/>
      <c r="F52" s="54"/>
      <c r="G52" s="54"/>
      <c r="H52" s="54"/>
    </row>
    <row r="53" spans="3:8" ht="12.75">
      <c r="C53" s="54"/>
      <c r="D53" s="54"/>
      <c r="E53" s="155"/>
      <c r="F53" s="54"/>
      <c r="G53" s="54"/>
      <c r="H53" s="54"/>
    </row>
    <row r="54" spans="3:8" ht="12.75">
      <c r="C54" s="54"/>
      <c r="D54" s="54"/>
      <c r="E54" s="155"/>
      <c r="F54" s="54"/>
      <c r="G54" s="54"/>
      <c r="H54" s="54"/>
    </row>
    <row r="55" spans="3:8" ht="12.75">
      <c r="C55" s="54"/>
      <c r="D55" s="54"/>
      <c r="E55" s="155"/>
      <c r="F55" s="54"/>
      <c r="G55" s="54"/>
      <c r="H55" s="54"/>
    </row>
    <row r="56" spans="3:8" ht="12.75">
      <c r="C56" s="54"/>
      <c r="D56" s="54"/>
      <c r="E56" s="155"/>
      <c r="F56" s="54"/>
      <c r="G56" s="54"/>
      <c r="H56" s="54"/>
    </row>
    <row r="57" spans="3:8" ht="12.75">
      <c r="C57" s="54"/>
      <c r="D57" s="54"/>
      <c r="E57" s="155"/>
      <c r="F57" s="54"/>
      <c r="G57" s="54"/>
      <c r="H57" s="54"/>
    </row>
    <row r="58" spans="3:8" ht="12.75">
      <c r="C58" s="54"/>
      <c r="D58" s="54"/>
      <c r="E58" s="155"/>
      <c r="F58" s="54"/>
      <c r="G58" s="54"/>
      <c r="H58" s="54"/>
    </row>
    <row r="59" spans="3:8" ht="12.75">
      <c r="C59" s="54"/>
      <c r="D59" s="54"/>
      <c r="E59" s="155"/>
      <c r="F59" s="54"/>
      <c r="G59" s="54"/>
      <c r="H59" s="54"/>
    </row>
    <row r="60" spans="3:8" ht="12.75">
      <c r="C60" s="54"/>
      <c r="D60" s="54"/>
      <c r="E60" s="155"/>
      <c r="F60" s="54"/>
      <c r="G60" s="54"/>
      <c r="H60" s="54"/>
    </row>
    <row r="61" spans="3:8" ht="12.75">
      <c r="C61" s="54"/>
      <c r="D61" s="54"/>
      <c r="E61" s="155"/>
      <c r="F61" s="54"/>
      <c r="G61" s="54"/>
      <c r="H61" s="54"/>
    </row>
  </sheetData>
  <mergeCells count="5">
    <mergeCell ref="A1:H1"/>
    <mergeCell ref="A2:H2"/>
    <mergeCell ref="A4:H4"/>
    <mergeCell ref="C5:E5"/>
    <mergeCell ref="F5:H5"/>
  </mergeCells>
  <printOptions horizontalCentered="1"/>
  <pageMargins left="1" right="1" top="1" bottom="1" header="0.5" footer="0.5"/>
  <pageSetup fitToHeight="1" fitToWidth="1" horizontalDpi="300" verticalDpi="3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">
      <selection activeCell="A4" sqref="A4:H4"/>
    </sheetView>
  </sheetViews>
  <sheetFormatPr defaultColWidth="9.140625" defaultRowHeight="12.75"/>
  <cols>
    <col min="1" max="1" width="3.140625" style="135" customWidth="1"/>
    <col min="2" max="2" width="21.28125" style="62" customWidth="1"/>
    <col min="3" max="3" width="9.7109375" style="62" customWidth="1"/>
    <col min="4" max="4" width="9.140625" style="62" customWidth="1"/>
    <col min="5" max="5" width="9.140625" style="133" customWidth="1"/>
    <col min="6" max="7" width="7.57421875" style="62" customWidth="1"/>
    <col min="8" max="8" width="7.7109375" style="62" customWidth="1"/>
    <col min="9" max="16384" width="9.140625" style="8" customWidth="1"/>
  </cols>
  <sheetData>
    <row r="1" spans="1:8" ht="15.75">
      <c r="A1" s="883" t="s">
        <v>558</v>
      </c>
      <c r="B1" s="883"/>
      <c r="C1" s="883"/>
      <c r="D1" s="883"/>
      <c r="E1" s="883"/>
      <c r="F1" s="883"/>
      <c r="G1" s="883"/>
      <c r="H1" s="883"/>
    </row>
    <row r="2" spans="1:8" ht="18.75">
      <c r="A2" s="974" t="s">
        <v>716</v>
      </c>
      <c r="B2" s="974"/>
      <c r="C2" s="974"/>
      <c r="D2" s="974"/>
      <c r="E2" s="974"/>
      <c r="F2" s="974"/>
      <c r="G2" s="974"/>
      <c r="H2" s="974"/>
    </row>
    <row r="4" spans="1:8" ht="15.75">
      <c r="A4" s="975" t="s">
        <v>377</v>
      </c>
      <c r="B4" s="975"/>
      <c r="C4" s="975"/>
      <c r="D4" s="975"/>
      <c r="E4" s="975"/>
      <c r="F4" s="975"/>
      <c r="G4" s="975"/>
      <c r="H4" s="975"/>
    </row>
    <row r="5" spans="1:8" ht="12.75">
      <c r="A5" s="162"/>
      <c r="B5" s="144"/>
      <c r="C5" s="981" t="s">
        <v>776</v>
      </c>
      <c r="D5" s="976"/>
      <c r="E5" s="977"/>
      <c r="F5" s="978" t="s">
        <v>348</v>
      </c>
      <c r="G5" s="979"/>
      <c r="H5" s="980"/>
    </row>
    <row r="6" spans="1:8" ht="12.75">
      <c r="A6" s="163"/>
      <c r="B6" s="146"/>
      <c r="C6" s="164" t="s">
        <v>740</v>
      </c>
      <c r="D6" s="148" t="s">
        <v>741</v>
      </c>
      <c r="E6" s="149" t="s">
        <v>742</v>
      </c>
      <c r="F6" s="148" t="s">
        <v>90</v>
      </c>
      <c r="G6" s="148" t="s">
        <v>2</v>
      </c>
      <c r="H6" s="166" t="s">
        <v>3</v>
      </c>
    </row>
    <row r="7" spans="1:8" ht="12.75">
      <c r="A7" s="156"/>
      <c r="B7" s="99" t="s">
        <v>445</v>
      </c>
      <c r="C7" s="57">
        <v>22055.5</v>
      </c>
      <c r="D7" s="56">
        <v>25833.44</v>
      </c>
      <c r="E7" s="56">
        <v>27974.52</v>
      </c>
      <c r="F7" s="56">
        <v>15.679137317018174</v>
      </c>
      <c r="G7" s="56">
        <v>17.12924213914897</v>
      </c>
      <c r="H7" s="56">
        <v>8.288017391412055</v>
      </c>
    </row>
    <row r="8" spans="1:8" ht="12.75">
      <c r="A8" s="156"/>
      <c r="B8" s="102"/>
      <c r="C8" s="53"/>
      <c r="D8" s="55"/>
      <c r="E8" s="154"/>
      <c r="F8" s="55"/>
      <c r="G8" s="55"/>
      <c r="H8" s="55"/>
    </row>
    <row r="9" spans="1:8" ht="12.75">
      <c r="A9" s="136">
        <v>1</v>
      </c>
      <c r="B9" s="100" t="s">
        <v>514</v>
      </c>
      <c r="C9" s="53">
        <v>190.2</v>
      </c>
      <c r="D9" s="55">
        <v>153.4</v>
      </c>
      <c r="E9" s="154">
        <v>343.5</v>
      </c>
      <c r="F9" s="55">
        <v>36.83453237410072</v>
      </c>
      <c r="G9" s="55">
        <v>-19.34805467928497</v>
      </c>
      <c r="H9" s="55">
        <v>123.92438070404177</v>
      </c>
    </row>
    <row r="10" spans="1:8" ht="12.75">
      <c r="A10" s="136">
        <v>2</v>
      </c>
      <c r="B10" s="100" t="s">
        <v>515</v>
      </c>
      <c r="C10" s="53">
        <v>138.4</v>
      </c>
      <c r="D10" s="55">
        <v>57.66</v>
      </c>
      <c r="E10" s="154">
        <v>153.91</v>
      </c>
      <c r="F10" s="55">
        <v>0.5083514887436706</v>
      </c>
      <c r="G10" s="55">
        <v>-58.33815028901734</v>
      </c>
      <c r="H10" s="55">
        <v>166.92681234824835</v>
      </c>
    </row>
    <row r="11" spans="1:8" ht="12.75">
      <c r="A11" s="136">
        <v>3</v>
      </c>
      <c r="B11" s="100" t="s">
        <v>516</v>
      </c>
      <c r="C11" s="53">
        <v>163.4</v>
      </c>
      <c r="D11" s="55">
        <v>150.1</v>
      </c>
      <c r="E11" s="154">
        <v>190.8</v>
      </c>
      <c r="F11" s="55">
        <v>22.58064516129032</v>
      </c>
      <c r="G11" s="55">
        <v>-8.139534883720927</v>
      </c>
      <c r="H11" s="55">
        <v>27.11525649566957</v>
      </c>
    </row>
    <row r="12" spans="1:8" ht="12.75">
      <c r="A12" s="136">
        <v>4</v>
      </c>
      <c r="B12" s="100" t="s">
        <v>517</v>
      </c>
      <c r="C12" s="53">
        <v>82.2</v>
      </c>
      <c r="D12" s="55">
        <v>34.7</v>
      </c>
      <c r="E12" s="154">
        <v>110.3</v>
      </c>
      <c r="F12" s="55">
        <v>392.21556886227546</v>
      </c>
      <c r="G12" s="55">
        <v>-57.78588807785887</v>
      </c>
      <c r="H12" s="55">
        <v>217.8674351585014</v>
      </c>
    </row>
    <row r="13" spans="1:8" ht="12.75">
      <c r="A13" s="136">
        <v>5</v>
      </c>
      <c r="B13" s="100" t="s">
        <v>518</v>
      </c>
      <c r="C13" s="53">
        <v>88.5</v>
      </c>
      <c r="D13" s="55">
        <v>57.4</v>
      </c>
      <c r="E13" s="154">
        <v>86.5</v>
      </c>
      <c r="F13" s="55">
        <v>17.21854304635761</v>
      </c>
      <c r="G13" s="55">
        <v>-35.14124293785311</v>
      </c>
      <c r="H13" s="55">
        <v>50.69686411149826</v>
      </c>
    </row>
    <row r="14" spans="1:8" ht="12.75">
      <c r="A14" s="136">
        <v>6</v>
      </c>
      <c r="B14" s="100" t="s">
        <v>519</v>
      </c>
      <c r="C14" s="53">
        <v>743.7</v>
      </c>
      <c r="D14" s="55">
        <v>560.5</v>
      </c>
      <c r="E14" s="154">
        <v>668.4</v>
      </c>
      <c r="F14" s="55">
        <v>15.732959850606917</v>
      </c>
      <c r="G14" s="55">
        <v>-24.63358881269329</v>
      </c>
      <c r="H14" s="55">
        <v>19.2506690454951</v>
      </c>
    </row>
    <row r="15" spans="1:8" ht="12.75">
      <c r="A15" s="136">
        <v>7</v>
      </c>
      <c r="B15" s="100" t="s">
        <v>520</v>
      </c>
      <c r="C15" s="53">
        <v>411.2</v>
      </c>
      <c r="D15" s="55">
        <v>307.8</v>
      </c>
      <c r="E15" s="154">
        <v>313.4</v>
      </c>
      <c r="F15" s="55">
        <v>144.32560903149135</v>
      </c>
      <c r="G15" s="55">
        <v>-25.145914396887164</v>
      </c>
      <c r="H15" s="55">
        <v>1.8193632228719991</v>
      </c>
    </row>
    <row r="16" spans="1:8" ht="12.75">
      <c r="A16" s="136">
        <v>8</v>
      </c>
      <c r="B16" s="100" t="s">
        <v>454</v>
      </c>
      <c r="C16" s="53">
        <v>699.6</v>
      </c>
      <c r="D16" s="55">
        <v>1511</v>
      </c>
      <c r="E16" s="154">
        <v>804</v>
      </c>
      <c r="F16" s="55">
        <v>-2.5898078529657624</v>
      </c>
      <c r="G16" s="55">
        <v>115.98056032018297</v>
      </c>
      <c r="H16" s="55">
        <v>-46.790205162144275</v>
      </c>
    </row>
    <row r="17" spans="1:8" ht="12.75">
      <c r="A17" s="136">
        <v>9</v>
      </c>
      <c r="B17" s="100" t="s">
        <v>521</v>
      </c>
      <c r="C17" s="53">
        <v>295.9</v>
      </c>
      <c r="D17" s="55">
        <v>123.1</v>
      </c>
      <c r="E17" s="154">
        <v>178.3</v>
      </c>
      <c r="F17" s="55">
        <v>180.7400379506641</v>
      </c>
      <c r="G17" s="55">
        <v>-58.39810746873943</v>
      </c>
      <c r="H17" s="55">
        <v>44.84159220146225</v>
      </c>
    </row>
    <row r="18" spans="1:8" ht="12.75">
      <c r="A18" s="136">
        <v>10</v>
      </c>
      <c r="B18" s="100" t="s">
        <v>522</v>
      </c>
      <c r="C18" s="53">
        <v>1153.2</v>
      </c>
      <c r="D18" s="55">
        <v>273.45</v>
      </c>
      <c r="E18" s="154">
        <v>346.02599999999995</v>
      </c>
      <c r="F18" s="55">
        <v>155.64176457548214</v>
      </c>
      <c r="G18" s="55">
        <v>-76.28772112382934</v>
      </c>
      <c r="H18" s="55">
        <v>26.54086670323639</v>
      </c>
    </row>
    <row r="19" spans="1:8" ht="12.75">
      <c r="A19" s="136">
        <v>11</v>
      </c>
      <c r="B19" s="100" t="s">
        <v>523</v>
      </c>
      <c r="C19" s="53">
        <v>12</v>
      </c>
      <c r="D19" s="55">
        <v>12.2</v>
      </c>
      <c r="E19" s="154">
        <v>18</v>
      </c>
      <c r="F19" s="55">
        <v>-0.8264462809917319</v>
      </c>
      <c r="G19" s="55">
        <v>1.6666666666666572</v>
      </c>
      <c r="H19" s="55">
        <v>47.540983606557376</v>
      </c>
    </row>
    <row r="20" spans="1:8" ht="12.75">
      <c r="A20" s="136">
        <v>12</v>
      </c>
      <c r="B20" s="100" t="s">
        <v>524</v>
      </c>
      <c r="C20" s="53">
        <v>192.9</v>
      </c>
      <c r="D20" s="55">
        <v>257.3</v>
      </c>
      <c r="E20" s="154">
        <v>241.2</v>
      </c>
      <c r="F20" s="55">
        <v>27.15886618325645</v>
      </c>
      <c r="G20" s="55">
        <v>33.385173665111466</v>
      </c>
      <c r="H20" s="55">
        <v>-6.257287213369608</v>
      </c>
    </row>
    <row r="21" spans="1:8" ht="12.75">
      <c r="A21" s="136">
        <v>13</v>
      </c>
      <c r="B21" s="100" t="s">
        <v>525</v>
      </c>
      <c r="C21" s="53">
        <v>66.4</v>
      </c>
      <c r="D21" s="55">
        <v>101</v>
      </c>
      <c r="E21" s="154">
        <v>41.3</v>
      </c>
      <c r="F21" s="55">
        <v>-12.631578947368425</v>
      </c>
      <c r="G21" s="55">
        <v>52.10843373493975</v>
      </c>
      <c r="H21" s="55">
        <v>-59.1089108910891</v>
      </c>
    </row>
    <row r="22" spans="1:8" ht="12.75">
      <c r="A22" s="136">
        <v>14</v>
      </c>
      <c r="B22" s="100" t="s">
        <v>526</v>
      </c>
      <c r="C22" s="53">
        <v>48.6</v>
      </c>
      <c r="D22" s="55">
        <v>25.2</v>
      </c>
      <c r="E22" s="154">
        <v>38.5</v>
      </c>
      <c r="F22" s="55">
        <v>116.96428571428578</v>
      </c>
      <c r="G22" s="55">
        <v>-48.14814814814816</v>
      </c>
      <c r="H22" s="55">
        <v>52.7777777777778</v>
      </c>
    </row>
    <row r="23" spans="1:8" ht="12.75">
      <c r="A23" s="136">
        <v>15</v>
      </c>
      <c r="B23" s="100" t="s">
        <v>527</v>
      </c>
      <c r="C23" s="53">
        <v>368</v>
      </c>
      <c r="D23" s="55">
        <v>396.1</v>
      </c>
      <c r="E23" s="154">
        <v>583.2</v>
      </c>
      <c r="F23" s="55">
        <v>26.50395324853902</v>
      </c>
      <c r="G23" s="55">
        <v>7.635869565217405</v>
      </c>
      <c r="H23" s="55">
        <v>47.23554657914667</v>
      </c>
    </row>
    <row r="24" spans="1:8" ht="12.75">
      <c r="A24" s="136">
        <v>16</v>
      </c>
      <c r="B24" s="100" t="s">
        <v>528</v>
      </c>
      <c r="C24" s="53">
        <v>95.8</v>
      </c>
      <c r="D24" s="55">
        <v>60.6</v>
      </c>
      <c r="E24" s="154">
        <v>101.5</v>
      </c>
      <c r="F24" s="55">
        <v>124.88262910798124</v>
      </c>
      <c r="G24" s="55">
        <v>-36.743215031315245</v>
      </c>
      <c r="H24" s="55">
        <v>67.49174917491749</v>
      </c>
    </row>
    <row r="25" spans="1:8" ht="12.75">
      <c r="A25" s="136">
        <v>17</v>
      </c>
      <c r="B25" s="100" t="s">
        <v>458</v>
      </c>
      <c r="C25" s="53">
        <v>156.2</v>
      </c>
      <c r="D25" s="55">
        <v>261.6</v>
      </c>
      <c r="E25" s="154">
        <v>206.4</v>
      </c>
      <c r="F25" s="55">
        <v>-0.44614404079030123</v>
      </c>
      <c r="G25" s="55">
        <v>67.47759282970554</v>
      </c>
      <c r="H25" s="55">
        <v>-21.10091743119267</v>
      </c>
    </row>
    <row r="26" spans="1:8" ht="12.75">
      <c r="A26" s="136">
        <v>18</v>
      </c>
      <c r="B26" s="100" t="s">
        <v>529</v>
      </c>
      <c r="C26" s="53">
        <v>206.1</v>
      </c>
      <c r="D26" s="55">
        <v>146.9</v>
      </c>
      <c r="E26" s="154">
        <v>137.6</v>
      </c>
      <c r="F26" s="55">
        <v>29.459798994974875</v>
      </c>
      <c r="G26" s="55">
        <v>-28.7239204269772</v>
      </c>
      <c r="H26" s="55">
        <v>-6.330837304288622</v>
      </c>
    </row>
    <row r="27" spans="1:8" ht="12.75">
      <c r="A27" s="136">
        <v>19</v>
      </c>
      <c r="B27" s="100" t="s">
        <v>530</v>
      </c>
      <c r="C27" s="53">
        <v>195.7</v>
      </c>
      <c r="D27" s="55">
        <v>193.5</v>
      </c>
      <c r="E27" s="154">
        <v>413.665</v>
      </c>
      <c r="F27" s="55">
        <v>-64.32087511394712</v>
      </c>
      <c r="G27" s="55">
        <v>-1.1241696474195209</v>
      </c>
      <c r="H27" s="55">
        <v>113.78036175710591</v>
      </c>
    </row>
    <row r="28" spans="1:8" ht="12.75">
      <c r="A28" s="136">
        <v>20</v>
      </c>
      <c r="B28" s="100" t="s">
        <v>531</v>
      </c>
      <c r="C28" s="53">
        <v>24.3</v>
      </c>
      <c r="D28" s="55">
        <v>28.2</v>
      </c>
      <c r="E28" s="154">
        <v>31.3</v>
      </c>
      <c r="F28" s="55">
        <v>-16.49484536082474</v>
      </c>
      <c r="G28" s="55">
        <v>16.049382716049394</v>
      </c>
      <c r="H28" s="55">
        <v>10.99290780141844</v>
      </c>
    </row>
    <row r="29" spans="1:8" ht="12.75">
      <c r="A29" s="136">
        <v>21</v>
      </c>
      <c r="B29" s="100" t="s">
        <v>532</v>
      </c>
      <c r="C29" s="53">
        <v>49.4</v>
      </c>
      <c r="D29" s="55">
        <v>79.6</v>
      </c>
      <c r="E29" s="154">
        <v>150.3</v>
      </c>
      <c r="F29" s="55">
        <v>-8.85608856088561</v>
      </c>
      <c r="G29" s="55">
        <v>61.133603238866385</v>
      </c>
      <c r="H29" s="55">
        <v>88.81909547738695</v>
      </c>
    </row>
    <row r="30" spans="1:8" ht="12.75">
      <c r="A30" s="136">
        <v>22</v>
      </c>
      <c r="B30" s="100" t="s">
        <v>467</v>
      </c>
      <c r="C30" s="53">
        <v>128.3</v>
      </c>
      <c r="D30" s="55">
        <v>86</v>
      </c>
      <c r="E30" s="154">
        <v>68.3</v>
      </c>
      <c r="F30" s="55">
        <v>-19.206549118387912</v>
      </c>
      <c r="G30" s="55">
        <v>-32.96960249415433</v>
      </c>
      <c r="H30" s="55">
        <v>-20.58139534883722</v>
      </c>
    </row>
    <row r="31" spans="1:8" ht="12.75">
      <c r="A31" s="136">
        <v>23</v>
      </c>
      <c r="B31" s="100" t="s">
        <v>533</v>
      </c>
      <c r="C31" s="53">
        <v>873.1</v>
      </c>
      <c r="D31" s="55">
        <v>1360.62</v>
      </c>
      <c r="E31" s="154">
        <v>1207.205</v>
      </c>
      <c r="F31" s="55">
        <v>-37.35830104749604</v>
      </c>
      <c r="G31" s="55">
        <v>55.83781926468902</v>
      </c>
      <c r="H31" s="55">
        <v>-11.275374461642485</v>
      </c>
    </row>
    <row r="32" spans="1:8" ht="12.75">
      <c r="A32" s="136">
        <v>24</v>
      </c>
      <c r="B32" s="100" t="s">
        <v>534</v>
      </c>
      <c r="C32" s="53">
        <v>339.3</v>
      </c>
      <c r="D32" s="55">
        <v>459.16</v>
      </c>
      <c r="E32" s="154">
        <v>427.014</v>
      </c>
      <c r="F32" s="55">
        <v>-14.123006833712978</v>
      </c>
      <c r="G32" s="55">
        <v>35.32567049808429</v>
      </c>
      <c r="H32" s="55">
        <v>-7.001045387228842</v>
      </c>
    </row>
    <row r="33" spans="1:8" ht="12.75">
      <c r="A33" s="136">
        <v>25</v>
      </c>
      <c r="B33" s="100" t="s">
        <v>535</v>
      </c>
      <c r="C33" s="53">
        <v>1243.5</v>
      </c>
      <c r="D33" s="55">
        <v>1740.4</v>
      </c>
      <c r="E33" s="154">
        <v>1672.1</v>
      </c>
      <c r="F33" s="55">
        <v>7.281511517556737</v>
      </c>
      <c r="G33" s="55">
        <v>39.959790912746286</v>
      </c>
      <c r="H33" s="55">
        <v>-3.9243851988048846</v>
      </c>
    </row>
    <row r="34" spans="1:8" ht="12.75">
      <c r="A34" s="136">
        <v>26</v>
      </c>
      <c r="B34" s="100" t="s">
        <v>536</v>
      </c>
      <c r="C34" s="53">
        <v>26.7</v>
      </c>
      <c r="D34" s="55">
        <v>29.9</v>
      </c>
      <c r="E34" s="154">
        <v>5.9</v>
      </c>
      <c r="F34" s="55">
        <v>-48.15533980582525</v>
      </c>
      <c r="G34" s="55">
        <v>11.985018726591761</v>
      </c>
      <c r="H34" s="55">
        <v>-80.26755852842808</v>
      </c>
    </row>
    <row r="35" spans="1:8" ht="12.75">
      <c r="A35" s="136">
        <v>27</v>
      </c>
      <c r="B35" s="100" t="s">
        <v>537</v>
      </c>
      <c r="C35" s="53">
        <v>1334.6</v>
      </c>
      <c r="D35" s="55">
        <v>917.5</v>
      </c>
      <c r="E35" s="154">
        <v>1133</v>
      </c>
      <c r="F35" s="55">
        <v>29.711342210127327</v>
      </c>
      <c r="G35" s="55">
        <v>-31.25280983066088</v>
      </c>
      <c r="H35" s="55">
        <v>23.487738419618537</v>
      </c>
    </row>
    <row r="36" spans="1:8" ht="12.75">
      <c r="A36" s="136">
        <v>28</v>
      </c>
      <c r="B36" s="100" t="s">
        <v>538</v>
      </c>
      <c r="C36" s="53">
        <v>47.8</v>
      </c>
      <c r="D36" s="55">
        <v>120.7</v>
      </c>
      <c r="E36" s="154">
        <v>91.9</v>
      </c>
      <c r="F36" s="55">
        <v>78.35820895522389</v>
      </c>
      <c r="G36" s="55">
        <v>152.510460251046</v>
      </c>
      <c r="H36" s="55">
        <v>-23.86081193040596</v>
      </c>
    </row>
    <row r="37" spans="1:8" ht="12.75">
      <c r="A37" s="136">
        <v>29</v>
      </c>
      <c r="B37" s="100" t="s">
        <v>474</v>
      </c>
      <c r="C37" s="53">
        <v>231.9</v>
      </c>
      <c r="D37" s="55">
        <v>195.8</v>
      </c>
      <c r="E37" s="154">
        <v>323.1</v>
      </c>
      <c r="F37" s="55">
        <v>82.59842519685037</v>
      </c>
      <c r="G37" s="55">
        <v>-15.567054764984888</v>
      </c>
      <c r="H37" s="55">
        <v>65.01532175689476</v>
      </c>
    </row>
    <row r="38" spans="1:8" ht="12.75">
      <c r="A38" s="136">
        <v>30</v>
      </c>
      <c r="B38" s="100" t="s">
        <v>539</v>
      </c>
      <c r="C38" s="53">
        <v>7049.6</v>
      </c>
      <c r="D38" s="55">
        <v>10379.5</v>
      </c>
      <c r="E38" s="154">
        <v>11609.6</v>
      </c>
      <c r="F38" s="55">
        <v>28.80922362915456</v>
      </c>
      <c r="G38" s="55">
        <v>47.23530413073081</v>
      </c>
      <c r="H38" s="55">
        <v>11.851245243027122</v>
      </c>
    </row>
    <row r="39" spans="1:8" ht="12.75">
      <c r="A39" s="136">
        <v>31</v>
      </c>
      <c r="B39" s="100" t="s">
        <v>540</v>
      </c>
      <c r="C39" s="53">
        <v>133.4</v>
      </c>
      <c r="D39" s="55">
        <v>71.6</v>
      </c>
      <c r="E39" s="154">
        <v>65.1</v>
      </c>
      <c r="F39" s="55">
        <v>147.03703703703704</v>
      </c>
      <c r="G39" s="55">
        <v>-46.32683658170915</v>
      </c>
      <c r="H39" s="55">
        <v>-9.07821229050279</v>
      </c>
    </row>
    <row r="40" spans="1:8" ht="12.75">
      <c r="A40" s="136">
        <v>32</v>
      </c>
      <c r="B40" s="100" t="s">
        <v>477</v>
      </c>
      <c r="C40" s="53">
        <v>170.4</v>
      </c>
      <c r="D40" s="55">
        <v>104</v>
      </c>
      <c r="E40" s="154">
        <v>26.6</v>
      </c>
      <c r="F40" s="55">
        <v>107.80487804878044</v>
      </c>
      <c r="G40" s="55">
        <v>-38.96713615023474</v>
      </c>
      <c r="H40" s="55">
        <v>-74.42307692307693</v>
      </c>
    </row>
    <row r="41" spans="1:8" ht="12.75">
      <c r="A41" s="136">
        <v>33</v>
      </c>
      <c r="B41" s="100" t="s">
        <v>541</v>
      </c>
      <c r="C41" s="53">
        <v>50.7</v>
      </c>
      <c r="D41" s="55">
        <v>128.8</v>
      </c>
      <c r="E41" s="154">
        <v>209.1</v>
      </c>
      <c r="F41" s="55">
        <v>32.37597911227155</v>
      </c>
      <c r="G41" s="55">
        <v>154.04339250493098</v>
      </c>
      <c r="H41" s="55">
        <v>62.34472049689441</v>
      </c>
    </row>
    <row r="42" spans="1:8" ht="12.75">
      <c r="A42" s="136">
        <v>34</v>
      </c>
      <c r="B42" s="100" t="s">
        <v>542</v>
      </c>
      <c r="C42" s="53">
        <v>58.5</v>
      </c>
      <c r="D42" s="55">
        <v>47.2</v>
      </c>
      <c r="E42" s="154">
        <v>25.5</v>
      </c>
      <c r="F42" s="55">
        <v>54.76190476190476</v>
      </c>
      <c r="G42" s="55">
        <v>-19.31623931623932</v>
      </c>
      <c r="H42" s="55">
        <v>-45.97457627118644</v>
      </c>
    </row>
    <row r="43" spans="1:8" ht="12.75">
      <c r="A43" s="136">
        <v>35</v>
      </c>
      <c r="B43" s="100" t="s">
        <v>506</v>
      </c>
      <c r="C43" s="53">
        <v>366.1</v>
      </c>
      <c r="D43" s="55">
        <v>447.9</v>
      </c>
      <c r="E43" s="154">
        <v>358</v>
      </c>
      <c r="F43" s="55">
        <v>83.60080240722166</v>
      </c>
      <c r="G43" s="55">
        <v>22.343621961212776</v>
      </c>
      <c r="H43" s="55">
        <v>-20.071444518865817</v>
      </c>
    </row>
    <row r="44" spans="1:8" ht="12.75">
      <c r="A44" s="136">
        <v>36</v>
      </c>
      <c r="B44" s="100" t="s">
        <v>543</v>
      </c>
      <c r="C44" s="53">
        <v>148.1</v>
      </c>
      <c r="D44" s="55">
        <v>790</v>
      </c>
      <c r="E44" s="154">
        <v>395.2</v>
      </c>
      <c r="F44" s="55">
        <v>-59.13355408388521</v>
      </c>
      <c r="G44" s="55">
        <v>433.4233625928425</v>
      </c>
      <c r="H44" s="55">
        <v>-49.97468354430379</v>
      </c>
    </row>
    <row r="45" spans="1:8" ht="12.75">
      <c r="A45" s="136">
        <v>37</v>
      </c>
      <c r="B45" s="100" t="s">
        <v>544</v>
      </c>
      <c r="C45" s="53">
        <v>4.5</v>
      </c>
      <c r="D45" s="55">
        <v>5.7</v>
      </c>
      <c r="E45" s="154">
        <v>8.9</v>
      </c>
      <c r="F45" s="55">
        <v>-98.2078853046595</v>
      </c>
      <c r="G45" s="55">
        <v>26.6666666666667</v>
      </c>
      <c r="H45" s="55">
        <v>56.140350877192986</v>
      </c>
    </row>
    <row r="46" spans="1:8" ht="12.75">
      <c r="A46" s="136">
        <v>38</v>
      </c>
      <c r="B46" s="100" t="s">
        <v>545</v>
      </c>
      <c r="C46" s="53">
        <v>94</v>
      </c>
      <c r="D46" s="55">
        <v>52.3</v>
      </c>
      <c r="E46" s="154">
        <v>90.2</v>
      </c>
      <c r="F46" s="55">
        <v>127.05314009661834</v>
      </c>
      <c r="G46" s="55">
        <v>-44.361702127659576</v>
      </c>
      <c r="H46" s="55">
        <v>72.46653919694074</v>
      </c>
    </row>
    <row r="47" spans="1:8" ht="12.75">
      <c r="A47" s="136">
        <v>49</v>
      </c>
      <c r="B47" s="100" t="s">
        <v>546</v>
      </c>
      <c r="C47" s="53">
        <v>23.1</v>
      </c>
      <c r="D47" s="55">
        <v>30.9</v>
      </c>
      <c r="E47" s="154">
        <v>56.7</v>
      </c>
      <c r="F47" s="55">
        <v>-26.89873417721519</v>
      </c>
      <c r="G47" s="55">
        <v>33.76623376623377</v>
      </c>
      <c r="H47" s="55">
        <v>83.49514563106794</v>
      </c>
    </row>
    <row r="48" spans="1:8" ht="12.75">
      <c r="A48" s="136">
        <v>40</v>
      </c>
      <c r="B48" s="100" t="s">
        <v>547</v>
      </c>
      <c r="C48" s="53">
        <v>5.3</v>
      </c>
      <c r="D48" s="55">
        <v>3.95</v>
      </c>
      <c r="E48" s="154">
        <v>0</v>
      </c>
      <c r="F48" s="55">
        <v>-11.666666666666671</v>
      </c>
      <c r="G48" s="129">
        <v>-25.471698113207538</v>
      </c>
      <c r="H48" s="55">
        <v>-100</v>
      </c>
    </row>
    <row r="49" spans="1:8" ht="12.75">
      <c r="A49" s="136">
        <v>41</v>
      </c>
      <c r="B49" s="100" t="s">
        <v>548</v>
      </c>
      <c r="C49" s="53">
        <v>12</v>
      </c>
      <c r="D49" s="55">
        <v>207.1</v>
      </c>
      <c r="E49" s="154">
        <v>3.3</v>
      </c>
      <c r="F49" s="55">
        <v>-1.6393442622950687</v>
      </c>
      <c r="G49" s="55">
        <v>1625.8333333333333</v>
      </c>
      <c r="H49" s="55">
        <v>-98.40656687590536</v>
      </c>
    </row>
    <row r="50" spans="1:8" ht="12.75">
      <c r="A50" s="136">
        <v>42</v>
      </c>
      <c r="B50" s="100" t="s">
        <v>510</v>
      </c>
      <c r="C50" s="53">
        <v>16.2</v>
      </c>
      <c r="D50" s="55">
        <v>8.7</v>
      </c>
      <c r="E50" s="154">
        <v>12.3</v>
      </c>
      <c r="F50" s="55">
        <v>-10.497237569060744</v>
      </c>
      <c r="G50" s="55">
        <v>-46.29629629629631</v>
      </c>
      <c r="H50" s="55">
        <v>41.379310344827616</v>
      </c>
    </row>
    <row r="51" spans="1:8" ht="12.75">
      <c r="A51" s="136">
        <v>43</v>
      </c>
      <c r="B51" s="100" t="s">
        <v>549</v>
      </c>
      <c r="C51" s="53">
        <v>710.6</v>
      </c>
      <c r="D51" s="55">
        <v>500.2</v>
      </c>
      <c r="E51" s="154">
        <v>593.3</v>
      </c>
      <c r="F51" s="55">
        <v>-45.73086910035131</v>
      </c>
      <c r="G51" s="55">
        <v>-29.608781311567682</v>
      </c>
      <c r="H51" s="55">
        <v>18.612554978008802</v>
      </c>
    </row>
    <row r="52" spans="1:8" ht="12.75">
      <c r="A52" s="136">
        <v>44</v>
      </c>
      <c r="B52" s="100" t="s">
        <v>489</v>
      </c>
      <c r="C52" s="53">
        <v>945.2</v>
      </c>
      <c r="D52" s="55">
        <v>730.6</v>
      </c>
      <c r="E52" s="154">
        <v>1084</v>
      </c>
      <c r="F52" s="55">
        <v>229.1086350974931</v>
      </c>
      <c r="G52" s="55">
        <v>-22.704189589504864</v>
      </c>
      <c r="H52" s="55">
        <v>48.37120175198467</v>
      </c>
    </row>
    <row r="53" spans="1:8" ht="12.75">
      <c r="A53" s="136">
        <v>45</v>
      </c>
      <c r="B53" s="100" t="s">
        <v>550</v>
      </c>
      <c r="C53" s="53">
        <v>122.1</v>
      </c>
      <c r="D53" s="55">
        <v>126.3</v>
      </c>
      <c r="E53" s="154">
        <v>185.6</v>
      </c>
      <c r="F53" s="55">
        <v>-42.43281471004244</v>
      </c>
      <c r="G53" s="55">
        <v>3.4398034398034554</v>
      </c>
      <c r="H53" s="55">
        <v>46.951702296120345</v>
      </c>
    </row>
    <row r="54" spans="1:8" ht="12.75">
      <c r="A54" s="136">
        <v>46</v>
      </c>
      <c r="B54" s="100" t="s">
        <v>551</v>
      </c>
      <c r="C54" s="53">
        <v>128.9</v>
      </c>
      <c r="D54" s="55">
        <v>88</v>
      </c>
      <c r="E54" s="154">
        <v>128.6</v>
      </c>
      <c r="F54" s="55">
        <v>66.53746770025839</v>
      </c>
      <c r="G54" s="55">
        <v>-31.730023273855707</v>
      </c>
      <c r="H54" s="55">
        <v>46.136363636363654</v>
      </c>
    </row>
    <row r="55" spans="1:8" ht="12.75">
      <c r="A55" s="136">
        <v>47</v>
      </c>
      <c r="B55" s="100" t="s">
        <v>552</v>
      </c>
      <c r="C55" s="53">
        <v>372.2</v>
      </c>
      <c r="D55" s="55">
        <v>539.8</v>
      </c>
      <c r="E55" s="154">
        <v>411.8</v>
      </c>
      <c r="F55" s="55">
        <v>-3.5251425609123714</v>
      </c>
      <c r="G55" s="55">
        <v>45.02955400322409</v>
      </c>
      <c r="H55" s="55">
        <v>-23.712486105965198</v>
      </c>
    </row>
    <row r="56" spans="1:8" ht="12.75">
      <c r="A56" s="136">
        <v>48</v>
      </c>
      <c r="B56" s="100" t="s">
        <v>553</v>
      </c>
      <c r="C56" s="53">
        <v>2023.5</v>
      </c>
      <c r="D56" s="55">
        <v>1800</v>
      </c>
      <c r="E56" s="154">
        <v>2589.4</v>
      </c>
      <c r="F56" s="55">
        <v>20.92870375903904</v>
      </c>
      <c r="G56" s="55">
        <v>-11.045218680504078</v>
      </c>
      <c r="H56" s="55">
        <v>43.855555555555526</v>
      </c>
    </row>
    <row r="57" spans="1:8" ht="12.75">
      <c r="A57" s="136">
        <v>49</v>
      </c>
      <c r="B57" s="100" t="s">
        <v>554</v>
      </c>
      <c r="C57" s="53">
        <v>14.2</v>
      </c>
      <c r="D57" s="55">
        <v>69.5</v>
      </c>
      <c r="E57" s="154">
        <v>34.7</v>
      </c>
      <c r="F57" s="55">
        <v>-65.61743341404359</v>
      </c>
      <c r="G57" s="55">
        <v>389.4366197183099</v>
      </c>
      <c r="H57" s="55">
        <v>-50.07194244604316</v>
      </c>
    </row>
    <row r="58" spans="1:8" ht="12.75">
      <c r="A58" s="156"/>
      <c r="B58" s="102"/>
      <c r="C58" s="53"/>
      <c r="D58" s="55"/>
      <c r="E58" s="154"/>
      <c r="F58" s="55"/>
      <c r="G58" s="55"/>
      <c r="H58" s="55"/>
    </row>
    <row r="59" spans="1:8" ht="12.75">
      <c r="A59" s="156"/>
      <c r="B59" s="99" t="s">
        <v>496</v>
      </c>
      <c r="C59" s="57">
        <v>4499.7</v>
      </c>
      <c r="D59" s="56">
        <v>9686.46</v>
      </c>
      <c r="E59" s="64">
        <v>10318.48</v>
      </c>
      <c r="F59" s="56">
        <v>13.611574003938799</v>
      </c>
      <c r="G59" s="56">
        <v>115.26901793452896</v>
      </c>
      <c r="H59" s="56">
        <v>6.52477788583235</v>
      </c>
    </row>
    <row r="60" spans="1:8" ht="12.75">
      <c r="A60" s="157"/>
      <c r="B60" s="137"/>
      <c r="C60" s="61"/>
      <c r="D60" s="60"/>
      <c r="E60" s="158"/>
      <c r="F60" s="60"/>
      <c r="G60" s="60"/>
      <c r="H60" s="60"/>
    </row>
    <row r="61" spans="1:8" ht="12.75">
      <c r="A61" s="157"/>
      <c r="B61" s="167" t="s">
        <v>555</v>
      </c>
      <c r="C61" s="61">
        <v>26555.2</v>
      </c>
      <c r="D61" s="60">
        <v>35519.9</v>
      </c>
      <c r="E61" s="165">
        <v>38293</v>
      </c>
      <c r="F61" s="60">
        <v>15.323515744765842</v>
      </c>
      <c r="G61" s="60">
        <v>33.758736518647964</v>
      </c>
      <c r="H61" s="60">
        <v>7.807172880554276</v>
      </c>
    </row>
    <row r="62" ht="12.75">
      <c r="A62" s="134" t="s">
        <v>556</v>
      </c>
    </row>
    <row r="63" ht="12.75">
      <c r="A63" s="134" t="s">
        <v>557</v>
      </c>
    </row>
  </sheetData>
  <mergeCells count="5">
    <mergeCell ref="A1:H1"/>
    <mergeCell ref="A2:H2"/>
    <mergeCell ref="A4:H4"/>
    <mergeCell ref="C5:E5"/>
    <mergeCell ref="F5:H5"/>
  </mergeCells>
  <printOptions horizontalCentered="1"/>
  <pageMargins left="1" right="1" top="1" bottom="1" header="0.5" footer="0.5"/>
  <pageSetup fitToHeight="1" fitToWidth="1" horizontalDpi="300" verticalDpi="3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workbookViewId="0" topLeftCell="A1">
      <selection activeCell="D14" sqref="D14"/>
    </sheetView>
  </sheetViews>
  <sheetFormatPr defaultColWidth="9.140625" defaultRowHeight="12.75"/>
  <cols>
    <col min="1" max="1" width="3.140625" style="62" customWidth="1"/>
    <col min="2" max="2" width="26.8515625" style="62" customWidth="1"/>
    <col min="3" max="3" width="9.140625" style="62" customWidth="1"/>
    <col min="4" max="4" width="9.00390625" style="62" customWidth="1"/>
    <col min="5" max="5" width="8.8515625" style="133" customWidth="1"/>
    <col min="6" max="6" width="8.28125" style="62" customWidth="1"/>
    <col min="7" max="7" width="8.00390625" style="62" customWidth="1"/>
    <col min="8" max="8" width="8.28125" style="62" customWidth="1"/>
    <col min="9" max="16384" width="9.140625" style="8" customWidth="1"/>
  </cols>
  <sheetData>
    <row r="1" spans="1:8" ht="15.75">
      <c r="A1" s="883" t="s">
        <v>617</v>
      </c>
      <c r="B1" s="883"/>
      <c r="C1" s="883"/>
      <c r="D1" s="883"/>
      <c r="E1" s="883"/>
      <c r="F1" s="883"/>
      <c r="G1" s="883"/>
      <c r="H1" s="883"/>
    </row>
    <row r="2" spans="1:8" ht="16.5">
      <c r="A2" s="982" t="s">
        <v>739</v>
      </c>
      <c r="B2" s="982"/>
      <c r="C2" s="982"/>
      <c r="D2" s="982"/>
      <c r="E2" s="982"/>
      <c r="F2" s="982"/>
      <c r="G2" s="982"/>
      <c r="H2" s="982"/>
    </row>
    <row r="3" spans="1:8" ht="15.75">
      <c r="A3" s="44"/>
      <c r="B3" s="44"/>
      <c r="C3" s="44"/>
      <c r="D3" s="44"/>
      <c r="E3" s="44"/>
      <c r="F3" s="44"/>
      <c r="G3" s="44"/>
      <c r="H3" s="44"/>
    </row>
    <row r="4" spans="1:8" ht="12.75">
      <c r="A4" s="983" t="s">
        <v>377</v>
      </c>
      <c r="B4" s="983"/>
      <c r="C4" s="983"/>
      <c r="D4" s="983"/>
      <c r="E4" s="983"/>
      <c r="F4" s="983"/>
      <c r="G4" s="983"/>
      <c r="H4" s="983"/>
    </row>
    <row r="5" spans="1:8" ht="13.5" hidden="1" thickBot="1">
      <c r="A5" s="168"/>
      <c r="B5" s="168"/>
      <c r="C5" s="168"/>
      <c r="D5" s="168"/>
      <c r="E5" s="169"/>
      <c r="F5" s="168"/>
      <c r="G5" s="168"/>
      <c r="H5" s="168"/>
    </row>
    <row r="6" spans="1:8" ht="12.75">
      <c r="A6" s="162"/>
      <c r="B6" s="144"/>
      <c r="C6" s="976" t="s">
        <v>776</v>
      </c>
      <c r="D6" s="976"/>
      <c r="E6" s="977"/>
      <c r="F6" s="978" t="s">
        <v>348</v>
      </c>
      <c r="G6" s="979"/>
      <c r="H6" s="980"/>
    </row>
    <row r="7" spans="1:8" ht="12.75">
      <c r="A7" s="163"/>
      <c r="B7" s="146"/>
      <c r="C7" s="164" t="s">
        <v>740</v>
      </c>
      <c r="D7" s="148" t="s">
        <v>741</v>
      </c>
      <c r="E7" s="149" t="s">
        <v>742</v>
      </c>
      <c r="F7" s="148" t="s">
        <v>90</v>
      </c>
      <c r="G7" s="148" t="s">
        <v>2</v>
      </c>
      <c r="H7" s="150" t="s">
        <v>3</v>
      </c>
    </row>
    <row r="8" spans="1:8" ht="12.75">
      <c r="A8" s="156"/>
      <c r="B8" s="99" t="s">
        <v>445</v>
      </c>
      <c r="C8" s="57">
        <v>15184</v>
      </c>
      <c r="D8" s="56">
        <v>14937.6</v>
      </c>
      <c r="E8" s="56">
        <v>17254.4</v>
      </c>
      <c r="F8" s="126">
        <v>17.111697286624405</v>
      </c>
      <c r="G8" s="126">
        <v>-1.6227608008430252</v>
      </c>
      <c r="H8" s="126">
        <v>15.50985432733512</v>
      </c>
    </row>
    <row r="9" spans="1:8" ht="12.75">
      <c r="A9" s="156"/>
      <c r="B9" s="100"/>
      <c r="C9" s="53"/>
      <c r="D9" s="55"/>
      <c r="E9" s="153"/>
      <c r="F9" s="129"/>
      <c r="G9" s="129"/>
      <c r="H9" s="129"/>
    </row>
    <row r="10" spans="1:8" ht="12.75">
      <c r="A10" s="136">
        <v>1</v>
      </c>
      <c r="B10" s="100" t="s">
        <v>559</v>
      </c>
      <c r="C10" s="53">
        <v>374.4</v>
      </c>
      <c r="D10" s="55">
        <v>550.5</v>
      </c>
      <c r="E10" s="154">
        <v>594.8</v>
      </c>
      <c r="F10" s="129">
        <v>-35.392579810181175</v>
      </c>
      <c r="G10" s="129">
        <v>47.03525641025638</v>
      </c>
      <c r="H10" s="129">
        <v>8.047229791099</v>
      </c>
    </row>
    <row r="11" spans="1:8" ht="12.75">
      <c r="A11" s="136">
        <v>2</v>
      </c>
      <c r="B11" s="100" t="s">
        <v>560</v>
      </c>
      <c r="C11" s="53">
        <v>20.7</v>
      </c>
      <c r="D11" s="55">
        <v>16.4</v>
      </c>
      <c r="E11" s="154">
        <v>10</v>
      </c>
      <c r="F11" s="129">
        <v>-48.76237623762376</v>
      </c>
      <c r="G11" s="129">
        <v>-20.772946859903385</v>
      </c>
      <c r="H11" s="129">
        <v>-39.02439024390243</v>
      </c>
    </row>
    <row r="12" spans="1:8" ht="12.75">
      <c r="A12" s="136">
        <v>3</v>
      </c>
      <c r="B12" s="100" t="s">
        <v>561</v>
      </c>
      <c r="C12" s="53">
        <v>297.4</v>
      </c>
      <c r="D12" s="55">
        <v>296.8</v>
      </c>
      <c r="E12" s="154">
        <v>342</v>
      </c>
      <c r="F12" s="129">
        <v>106.52777777777783</v>
      </c>
      <c r="G12" s="129">
        <v>-0.20174848688635905</v>
      </c>
      <c r="H12" s="129">
        <v>15.229110512129381</v>
      </c>
    </row>
    <row r="13" spans="1:8" ht="12.75">
      <c r="A13" s="136">
        <v>4</v>
      </c>
      <c r="B13" s="100" t="s">
        <v>562</v>
      </c>
      <c r="C13" s="53">
        <v>53.2</v>
      </c>
      <c r="D13" s="55">
        <v>16.6</v>
      </c>
      <c r="E13" s="154">
        <v>5</v>
      </c>
      <c r="F13" s="129">
        <v>-24.858757062146893</v>
      </c>
      <c r="G13" s="129">
        <v>-68.796992481203</v>
      </c>
      <c r="H13" s="129">
        <v>-69.87951807228916</v>
      </c>
    </row>
    <row r="14" spans="1:8" ht="12.75">
      <c r="A14" s="136">
        <v>5</v>
      </c>
      <c r="B14" s="100" t="s">
        <v>563</v>
      </c>
      <c r="C14" s="53">
        <v>58.1</v>
      </c>
      <c r="D14" s="55">
        <v>42.6</v>
      </c>
      <c r="E14" s="154">
        <v>81.9</v>
      </c>
      <c r="F14" s="129">
        <v>34.80278422273781</v>
      </c>
      <c r="G14" s="129">
        <v>-26.678141135972453</v>
      </c>
      <c r="H14" s="129">
        <v>92.25352112676057</v>
      </c>
    </row>
    <row r="15" spans="1:8" ht="12.75">
      <c r="A15" s="136">
        <v>6</v>
      </c>
      <c r="B15" s="100" t="s">
        <v>520</v>
      </c>
      <c r="C15" s="53">
        <v>168.3</v>
      </c>
      <c r="D15" s="55">
        <v>11.1</v>
      </c>
      <c r="E15" s="154">
        <v>477.6</v>
      </c>
      <c r="F15" s="129">
        <v>-67.515923566879</v>
      </c>
      <c r="G15" s="129">
        <v>-93.40463458110517</v>
      </c>
      <c r="H15" s="129">
        <v>4202.702702702703</v>
      </c>
    </row>
    <row r="16" spans="1:8" ht="12.75">
      <c r="A16" s="136">
        <v>7</v>
      </c>
      <c r="B16" s="100" t="s">
        <v>564</v>
      </c>
      <c r="C16" s="53">
        <v>0</v>
      </c>
      <c r="D16" s="55">
        <v>1.5</v>
      </c>
      <c r="E16" s="154">
        <v>1.7</v>
      </c>
      <c r="F16" s="129">
        <v>-100</v>
      </c>
      <c r="G16" s="129"/>
      <c r="H16" s="129">
        <v>13.333333333333357</v>
      </c>
    </row>
    <row r="17" spans="1:8" ht="12.75">
      <c r="A17" s="136">
        <v>8</v>
      </c>
      <c r="B17" s="100" t="s">
        <v>565</v>
      </c>
      <c r="C17" s="53">
        <v>33.4</v>
      </c>
      <c r="D17" s="55">
        <v>0</v>
      </c>
      <c r="E17" s="154">
        <v>50.2</v>
      </c>
      <c r="F17" s="129">
        <v>58.293838862559255</v>
      </c>
      <c r="G17" s="129">
        <v>-100</v>
      </c>
      <c r="H17" s="129"/>
    </row>
    <row r="18" spans="1:8" ht="12.75">
      <c r="A18" s="136">
        <v>9</v>
      </c>
      <c r="B18" s="100" t="s">
        <v>566</v>
      </c>
      <c r="C18" s="53">
        <v>37.8</v>
      </c>
      <c r="D18" s="55">
        <v>15.7</v>
      </c>
      <c r="E18" s="154">
        <v>14.8</v>
      </c>
      <c r="F18" s="129">
        <v>18.867924528301856</v>
      </c>
      <c r="G18" s="129">
        <v>-58.46560846560847</v>
      </c>
      <c r="H18" s="129">
        <v>-5.732484076433124</v>
      </c>
    </row>
    <row r="19" spans="1:8" ht="12.75">
      <c r="A19" s="136">
        <v>10</v>
      </c>
      <c r="B19" s="100" t="s">
        <v>567</v>
      </c>
      <c r="C19" s="53">
        <v>391.4</v>
      </c>
      <c r="D19" s="55">
        <v>419.7</v>
      </c>
      <c r="E19" s="154">
        <v>1014.2</v>
      </c>
      <c r="F19" s="129">
        <v>-9.398148148148138</v>
      </c>
      <c r="G19" s="129">
        <v>7.230454777720993</v>
      </c>
      <c r="H19" s="129">
        <v>141.6487967595902</v>
      </c>
    </row>
    <row r="20" spans="1:8" ht="12.75">
      <c r="A20" s="136">
        <v>11</v>
      </c>
      <c r="B20" s="100" t="s">
        <v>568</v>
      </c>
      <c r="C20" s="53">
        <v>376.4</v>
      </c>
      <c r="D20" s="55">
        <v>316.5</v>
      </c>
      <c r="E20" s="154">
        <v>719</v>
      </c>
      <c r="F20" s="129">
        <v>21.341070277240476</v>
      </c>
      <c r="G20" s="129">
        <v>-15.913921360255046</v>
      </c>
      <c r="H20" s="129">
        <v>127.17219589257502</v>
      </c>
    </row>
    <row r="21" spans="1:8" ht="12.75">
      <c r="A21" s="136">
        <v>12</v>
      </c>
      <c r="B21" s="100" t="s">
        <v>569</v>
      </c>
      <c r="C21" s="53">
        <v>86.5</v>
      </c>
      <c r="D21" s="55">
        <v>75</v>
      </c>
      <c r="E21" s="154">
        <v>137.8</v>
      </c>
      <c r="F21" s="129">
        <v>-0.1154734411085343</v>
      </c>
      <c r="G21" s="129">
        <v>-13.294797687861276</v>
      </c>
      <c r="H21" s="129">
        <v>83.73333333333335</v>
      </c>
    </row>
    <row r="22" spans="1:8" ht="12.75">
      <c r="A22" s="136">
        <v>13</v>
      </c>
      <c r="B22" s="100" t="s">
        <v>570</v>
      </c>
      <c r="C22" s="53">
        <v>7.9</v>
      </c>
      <c r="D22" s="55">
        <v>12.1</v>
      </c>
      <c r="E22" s="154">
        <v>35</v>
      </c>
      <c r="F22" s="129">
        <v>19.696969696969703</v>
      </c>
      <c r="G22" s="129">
        <v>53.1645569620253</v>
      </c>
      <c r="H22" s="129">
        <v>189.25619834710744</v>
      </c>
    </row>
    <row r="23" spans="1:8" ht="12.75">
      <c r="A23" s="136">
        <v>14</v>
      </c>
      <c r="B23" s="100" t="s">
        <v>571</v>
      </c>
      <c r="C23" s="53">
        <v>1012.1</v>
      </c>
      <c r="D23" s="55">
        <v>1599</v>
      </c>
      <c r="E23" s="154">
        <v>3064.2</v>
      </c>
      <c r="F23" s="129">
        <v>14.841711108589578</v>
      </c>
      <c r="G23" s="129">
        <v>57.9883410730165</v>
      </c>
      <c r="H23" s="129">
        <v>91.63227016885554</v>
      </c>
    </row>
    <row r="24" spans="1:8" ht="12.75">
      <c r="A24" s="136">
        <v>15</v>
      </c>
      <c r="B24" s="100" t="s">
        <v>572</v>
      </c>
      <c r="C24" s="53">
        <v>604.5</v>
      </c>
      <c r="D24" s="55">
        <v>512.2</v>
      </c>
      <c r="E24" s="154">
        <v>702</v>
      </c>
      <c r="F24" s="129">
        <v>-24.68228258160977</v>
      </c>
      <c r="G24" s="129">
        <v>-15.268817204301072</v>
      </c>
      <c r="H24" s="129">
        <v>37.055837563451774</v>
      </c>
    </row>
    <row r="25" spans="1:8" ht="12.75">
      <c r="A25" s="136">
        <v>16</v>
      </c>
      <c r="B25" s="100" t="s">
        <v>573</v>
      </c>
      <c r="C25" s="53">
        <v>3.9</v>
      </c>
      <c r="D25" s="55">
        <v>1.9</v>
      </c>
      <c r="E25" s="154">
        <v>0.6</v>
      </c>
      <c r="F25" s="129">
        <v>-92.65536723163842</v>
      </c>
      <c r="G25" s="129">
        <v>-51.28205128205129</v>
      </c>
      <c r="H25" s="129">
        <v>-68.42105263157895</v>
      </c>
    </row>
    <row r="26" spans="1:8" ht="12.75">
      <c r="A26" s="136">
        <v>17</v>
      </c>
      <c r="B26" s="100" t="s">
        <v>574</v>
      </c>
      <c r="C26" s="53">
        <v>7.7</v>
      </c>
      <c r="D26" s="55">
        <v>4.2</v>
      </c>
      <c r="E26" s="154">
        <v>6.5</v>
      </c>
      <c r="F26" s="129">
        <v>-23</v>
      </c>
      <c r="G26" s="129">
        <v>-45.45454545454547</v>
      </c>
      <c r="H26" s="129">
        <v>54.76190476190479</v>
      </c>
    </row>
    <row r="27" spans="1:8" ht="12.75">
      <c r="A27" s="136">
        <v>18</v>
      </c>
      <c r="B27" s="100" t="s">
        <v>575</v>
      </c>
      <c r="C27" s="53">
        <v>26.7</v>
      </c>
      <c r="D27" s="55">
        <v>20.2</v>
      </c>
      <c r="E27" s="154">
        <v>28.1</v>
      </c>
      <c r="F27" s="129">
        <v>-32.9145728643216</v>
      </c>
      <c r="G27" s="129">
        <v>-24.344569288389522</v>
      </c>
      <c r="H27" s="129">
        <v>39.108910891089124</v>
      </c>
    </row>
    <row r="28" spans="1:8" ht="12.75">
      <c r="A28" s="136">
        <v>19</v>
      </c>
      <c r="B28" s="100" t="s">
        <v>576</v>
      </c>
      <c r="C28" s="53">
        <v>245.5</v>
      </c>
      <c r="D28" s="55">
        <v>192.3</v>
      </c>
      <c r="E28" s="154">
        <v>270.3</v>
      </c>
      <c r="F28" s="129">
        <v>211.94409148665818</v>
      </c>
      <c r="G28" s="129">
        <v>-21.670061099796328</v>
      </c>
      <c r="H28" s="129">
        <v>40.56162246489859</v>
      </c>
    </row>
    <row r="29" spans="1:8" ht="12.75">
      <c r="A29" s="136">
        <v>20</v>
      </c>
      <c r="B29" s="100" t="s">
        <v>577</v>
      </c>
      <c r="C29" s="53">
        <v>374.6</v>
      </c>
      <c r="D29" s="55">
        <v>779.9</v>
      </c>
      <c r="E29" s="154">
        <v>716.3</v>
      </c>
      <c r="F29" s="129">
        <v>-46.88784914220898</v>
      </c>
      <c r="G29" s="129">
        <v>108.19540843566472</v>
      </c>
      <c r="H29" s="129">
        <v>-8.154891652776001</v>
      </c>
    </row>
    <row r="30" spans="1:8" ht="12.75">
      <c r="A30" s="136">
        <v>21</v>
      </c>
      <c r="B30" s="100" t="s">
        <v>578</v>
      </c>
      <c r="C30" s="53">
        <v>21.1</v>
      </c>
      <c r="D30" s="55">
        <v>13.8</v>
      </c>
      <c r="E30" s="154">
        <v>11.4</v>
      </c>
      <c r="F30" s="129">
        <v>50.71428571428572</v>
      </c>
      <c r="G30" s="129">
        <v>-34.59715639810426</v>
      </c>
      <c r="H30" s="129">
        <v>-17.391304347826093</v>
      </c>
    </row>
    <row r="31" spans="1:8" ht="12.75">
      <c r="A31" s="136">
        <v>22</v>
      </c>
      <c r="B31" s="100" t="s">
        <v>579</v>
      </c>
      <c r="C31" s="53">
        <v>14.2</v>
      </c>
      <c r="D31" s="55">
        <v>2</v>
      </c>
      <c r="E31" s="154">
        <v>3.5</v>
      </c>
      <c r="F31" s="129">
        <v>-77.77777777777777</v>
      </c>
      <c r="G31" s="129">
        <v>-85.91549295774648</v>
      </c>
      <c r="H31" s="129">
        <v>75</v>
      </c>
    </row>
    <row r="32" spans="1:8" ht="12.75">
      <c r="A32" s="136">
        <v>23</v>
      </c>
      <c r="B32" s="100" t="s">
        <v>580</v>
      </c>
      <c r="C32" s="53">
        <v>0.1</v>
      </c>
      <c r="D32" s="55">
        <v>17.8</v>
      </c>
      <c r="E32" s="154">
        <v>0</v>
      </c>
      <c r="F32" s="129"/>
      <c r="G32" s="129">
        <v>17700</v>
      </c>
      <c r="H32" s="129">
        <v>-100</v>
      </c>
    </row>
    <row r="33" spans="1:8" ht="12.75">
      <c r="A33" s="136">
        <v>24</v>
      </c>
      <c r="B33" s="100" t="s">
        <v>581</v>
      </c>
      <c r="C33" s="53">
        <v>14.2</v>
      </c>
      <c r="D33" s="55">
        <v>10.2</v>
      </c>
      <c r="E33" s="154">
        <v>55.5</v>
      </c>
      <c r="F33" s="129">
        <v>-42.27642276422764</v>
      </c>
      <c r="G33" s="129">
        <v>-28.169014084507054</v>
      </c>
      <c r="H33" s="129">
        <v>444.11764705882354</v>
      </c>
    </row>
    <row r="34" spans="1:8" ht="12.75">
      <c r="A34" s="136">
        <v>25</v>
      </c>
      <c r="B34" s="100" t="s">
        <v>582</v>
      </c>
      <c r="C34" s="53">
        <v>2.6</v>
      </c>
      <c r="D34" s="55">
        <v>2</v>
      </c>
      <c r="E34" s="154">
        <v>0</v>
      </c>
      <c r="F34" s="129">
        <v>-74</v>
      </c>
      <c r="G34" s="129">
        <v>-23.07692307692308</v>
      </c>
      <c r="H34" s="129">
        <v>-100</v>
      </c>
    </row>
    <row r="35" spans="1:8" ht="12.75">
      <c r="A35" s="136">
        <v>26</v>
      </c>
      <c r="B35" s="100" t="s">
        <v>532</v>
      </c>
      <c r="C35" s="53">
        <v>6.5</v>
      </c>
      <c r="D35" s="55">
        <v>95.8</v>
      </c>
      <c r="E35" s="154">
        <v>6.7</v>
      </c>
      <c r="F35" s="129">
        <v>-10.958904109589056</v>
      </c>
      <c r="G35" s="129">
        <v>1373.846153846154</v>
      </c>
      <c r="H35" s="129">
        <v>-93.0062630480167</v>
      </c>
    </row>
    <row r="36" spans="1:8" ht="12.75">
      <c r="A36" s="136">
        <v>27</v>
      </c>
      <c r="B36" s="100" t="s">
        <v>533</v>
      </c>
      <c r="C36" s="53">
        <v>81.2</v>
      </c>
      <c r="D36" s="55">
        <v>504.9</v>
      </c>
      <c r="E36" s="154">
        <v>145.6</v>
      </c>
      <c r="F36" s="129">
        <v>19.06158357771261</v>
      </c>
      <c r="G36" s="129">
        <v>521.7980295566502</v>
      </c>
      <c r="H36" s="129">
        <v>-71.1626064567241</v>
      </c>
    </row>
    <row r="37" spans="1:8" ht="12.75">
      <c r="A37" s="136">
        <v>28</v>
      </c>
      <c r="B37" s="100" t="s">
        <v>583</v>
      </c>
      <c r="C37" s="53">
        <v>140.2</v>
      </c>
      <c r="D37" s="55">
        <v>332.6</v>
      </c>
      <c r="E37" s="154">
        <v>56.1</v>
      </c>
      <c r="F37" s="129"/>
      <c r="G37" s="129">
        <v>137.23252496433668</v>
      </c>
      <c r="H37" s="129">
        <v>-83.13289236319903</v>
      </c>
    </row>
    <row r="38" spans="1:8" ht="12.75">
      <c r="A38" s="136">
        <v>29</v>
      </c>
      <c r="B38" s="100" t="s">
        <v>584</v>
      </c>
      <c r="C38" s="53">
        <v>310.7</v>
      </c>
      <c r="D38" s="55">
        <v>221.3</v>
      </c>
      <c r="E38" s="154">
        <v>329</v>
      </c>
      <c r="F38" s="129">
        <v>42.78492647058823</v>
      </c>
      <c r="G38" s="129">
        <v>-28.773736723527506</v>
      </c>
      <c r="H38" s="129">
        <v>48.66696791685493</v>
      </c>
    </row>
    <row r="39" spans="1:8" ht="12.75">
      <c r="A39" s="136">
        <v>30</v>
      </c>
      <c r="B39" s="100" t="s">
        <v>535</v>
      </c>
      <c r="C39" s="53">
        <v>167.9</v>
      </c>
      <c r="D39" s="55">
        <v>138.6</v>
      </c>
      <c r="E39" s="154">
        <v>437.3</v>
      </c>
      <c r="F39" s="129">
        <v>-11.538461538461547</v>
      </c>
      <c r="G39" s="129">
        <v>-17.45086360929122</v>
      </c>
      <c r="H39" s="129">
        <v>215.51226551226546</v>
      </c>
    </row>
    <row r="40" spans="1:8" ht="12.75">
      <c r="A40" s="136">
        <v>31</v>
      </c>
      <c r="B40" s="100" t="s">
        <v>585</v>
      </c>
      <c r="C40" s="53">
        <v>62.6</v>
      </c>
      <c r="D40" s="55">
        <v>3.8</v>
      </c>
      <c r="E40" s="154">
        <v>26.4</v>
      </c>
      <c r="F40" s="129">
        <v>-32.61571582346609</v>
      </c>
      <c r="G40" s="129">
        <v>-93.9297124600639</v>
      </c>
      <c r="H40" s="129">
        <v>594.7368421052632</v>
      </c>
    </row>
    <row r="41" spans="1:8" ht="12.75">
      <c r="A41" s="136">
        <v>32</v>
      </c>
      <c r="B41" s="100" t="s">
        <v>586</v>
      </c>
      <c r="C41" s="53">
        <v>844.5</v>
      </c>
      <c r="D41" s="55">
        <v>712.7</v>
      </c>
      <c r="E41" s="154">
        <v>645.2</v>
      </c>
      <c r="F41" s="129">
        <v>19.821225879682174</v>
      </c>
      <c r="G41" s="129">
        <v>-15.606867969212544</v>
      </c>
      <c r="H41" s="129">
        <v>-9.47102567700297</v>
      </c>
    </row>
    <row r="42" spans="1:8" ht="12.75">
      <c r="A42" s="136">
        <v>33</v>
      </c>
      <c r="B42" s="100" t="s">
        <v>587</v>
      </c>
      <c r="C42" s="53">
        <v>38.5</v>
      </c>
      <c r="D42" s="55">
        <v>110.7</v>
      </c>
      <c r="E42" s="154">
        <v>216.1</v>
      </c>
      <c r="F42" s="129">
        <v>-21.10655737704917</v>
      </c>
      <c r="G42" s="129">
        <v>187.53246753246748</v>
      </c>
      <c r="H42" s="129">
        <v>95.21228545618794</v>
      </c>
    </row>
    <row r="43" spans="1:8" ht="12.75">
      <c r="A43" s="136">
        <v>34</v>
      </c>
      <c r="B43" s="100" t="s">
        <v>588</v>
      </c>
      <c r="C43" s="53">
        <v>99.8</v>
      </c>
      <c r="D43" s="55">
        <v>72.9</v>
      </c>
      <c r="E43" s="154">
        <v>114.4</v>
      </c>
      <c r="F43" s="129">
        <v>37.276478679504834</v>
      </c>
      <c r="G43" s="129">
        <v>-26.953907815631254</v>
      </c>
      <c r="H43" s="129">
        <v>56.92729766803842</v>
      </c>
    </row>
    <row r="44" spans="1:8" ht="12.75">
      <c r="A44" s="136">
        <v>35</v>
      </c>
      <c r="B44" s="100" t="s">
        <v>589</v>
      </c>
      <c r="C44" s="53">
        <v>1066.9</v>
      </c>
      <c r="D44" s="55">
        <v>702.2</v>
      </c>
      <c r="E44" s="154">
        <v>143.7</v>
      </c>
      <c r="F44" s="129">
        <v>729.6267496111976</v>
      </c>
      <c r="G44" s="129">
        <v>-34.183147436498274</v>
      </c>
      <c r="H44" s="129">
        <v>-79.5357448020507</v>
      </c>
    </row>
    <row r="45" spans="1:8" ht="12.75">
      <c r="A45" s="136">
        <v>36</v>
      </c>
      <c r="B45" s="100" t="s">
        <v>590</v>
      </c>
      <c r="C45" s="53">
        <v>14.2</v>
      </c>
      <c r="D45" s="55">
        <v>38</v>
      </c>
      <c r="E45" s="154">
        <v>63.7</v>
      </c>
      <c r="F45" s="129">
        <v>-60</v>
      </c>
      <c r="G45" s="129">
        <v>167.6056338028169</v>
      </c>
      <c r="H45" s="129">
        <v>67.63157894736841</v>
      </c>
    </row>
    <row r="46" spans="1:8" ht="12.75">
      <c r="A46" s="136">
        <v>37</v>
      </c>
      <c r="B46" s="100" t="s">
        <v>591</v>
      </c>
      <c r="C46" s="53">
        <v>62</v>
      </c>
      <c r="D46" s="55">
        <v>128.2</v>
      </c>
      <c r="E46" s="154">
        <v>323</v>
      </c>
      <c r="F46" s="129">
        <v>-47.89915966386554</v>
      </c>
      <c r="G46" s="129">
        <v>106.77419354838707</v>
      </c>
      <c r="H46" s="129">
        <v>151.95007800312013</v>
      </c>
    </row>
    <row r="47" spans="1:8" ht="12.75">
      <c r="A47" s="136">
        <v>38</v>
      </c>
      <c r="B47" s="100" t="s">
        <v>592</v>
      </c>
      <c r="C47" s="53">
        <v>0</v>
      </c>
      <c r="D47" s="55">
        <v>46.7</v>
      </c>
      <c r="E47" s="154">
        <v>63.5</v>
      </c>
      <c r="F47" s="129">
        <v>-100</v>
      </c>
      <c r="G47" s="129"/>
      <c r="H47" s="129">
        <v>35.97430406852246</v>
      </c>
    </row>
    <row r="48" spans="1:8" ht="12.75">
      <c r="A48" s="136">
        <v>39</v>
      </c>
      <c r="B48" s="100" t="s">
        <v>593</v>
      </c>
      <c r="C48" s="53">
        <v>990.1</v>
      </c>
      <c r="D48" s="55">
        <v>1215.6</v>
      </c>
      <c r="E48" s="154">
        <v>984.4</v>
      </c>
      <c r="F48" s="129">
        <v>-4.143673153257822</v>
      </c>
      <c r="G48" s="129">
        <v>22.77547722452276</v>
      </c>
      <c r="H48" s="129">
        <v>-19.019414281013482</v>
      </c>
    </row>
    <row r="49" spans="1:8" ht="12.75">
      <c r="A49" s="136">
        <v>40</v>
      </c>
      <c r="B49" s="100" t="s">
        <v>594</v>
      </c>
      <c r="C49" s="53">
        <v>17.3</v>
      </c>
      <c r="D49" s="55">
        <v>16.4</v>
      </c>
      <c r="E49" s="154">
        <v>28.5</v>
      </c>
      <c r="F49" s="129">
        <v>-10.362694300518143</v>
      </c>
      <c r="G49" s="129">
        <v>-5.202312138728331</v>
      </c>
      <c r="H49" s="129">
        <v>73.78048780487808</v>
      </c>
    </row>
    <row r="50" spans="1:8" ht="12.75">
      <c r="A50" s="136">
        <v>41</v>
      </c>
      <c r="B50" s="100" t="s">
        <v>595</v>
      </c>
      <c r="C50" s="53">
        <v>0.5</v>
      </c>
      <c r="D50" s="55">
        <v>52.4</v>
      </c>
      <c r="E50" s="154">
        <v>14.8</v>
      </c>
      <c r="F50" s="129">
        <v>-94.25287356321839</v>
      </c>
      <c r="G50" s="129">
        <v>10380</v>
      </c>
      <c r="H50" s="129">
        <v>-71.7557251908397</v>
      </c>
    </row>
    <row r="51" spans="1:8" ht="12.75">
      <c r="A51" s="136">
        <v>42</v>
      </c>
      <c r="B51" s="100" t="s">
        <v>596</v>
      </c>
      <c r="C51" s="53">
        <v>593.7</v>
      </c>
      <c r="D51" s="55">
        <v>410.9</v>
      </c>
      <c r="E51" s="154">
        <v>297.6</v>
      </c>
      <c r="F51" s="129">
        <v>-11.016187050359719</v>
      </c>
      <c r="G51" s="129">
        <v>-30.789961259895577</v>
      </c>
      <c r="H51" s="129">
        <v>-27.573618885373563</v>
      </c>
    </row>
    <row r="52" spans="1:8" ht="12.75">
      <c r="A52" s="136">
        <v>43</v>
      </c>
      <c r="B52" s="100" t="s">
        <v>506</v>
      </c>
      <c r="C52" s="53">
        <v>599.3</v>
      </c>
      <c r="D52" s="55">
        <v>292.5</v>
      </c>
      <c r="E52" s="154">
        <v>189.2</v>
      </c>
      <c r="F52" s="129">
        <v>138.0063542494043</v>
      </c>
      <c r="G52" s="129">
        <v>-51.193058568329725</v>
      </c>
      <c r="H52" s="129">
        <v>-35.31623931623932</v>
      </c>
    </row>
    <row r="53" spans="1:8" ht="12.75">
      <c r="A53" s="136">
        <v>44</v>
      </c>
      <c r="B53" s="100" t="s">
        <v>597</v>
      </c>
      <c r="C53" s="53">
        <v>367.6</v>
      </c>
      <c r="D53" s="55">
        <v>81.7</v>
      </c>
      <c r="E53" s="154">
        <v>50.2</v>
      </c>
      <c r="F53" s="129">
        <v>68.3150183150183</v>
      </c>
      <c r="G53" s="129">
        <v>-77.77475516866159</v>
      </c>
      <c r="H53" s="129">
        <v>-38.55569155446755</v>
      </c>
    </row>
    <row r="54" spans="1:8" ht="12.75">
      <c r="A54" s="136">
        <v>45</v>
      </c>
      <c r="B54" s="100" t="s">
        <v>598</v>
      </c>
      <c r="C54" s="53">
        <v>33.5</v>
      </c>
      <c r="D54" s="55">
        <v>52.6</v>
      </c>
      <c r="E54" s="154">
        <v>0.6</v>
      </c>
      <c r="F54" s="129">
        <v>-5.898876404494374</v>
      </c>
      <c r="G54" s="129">
        <v>57.01492537313436</v>
      </c>
      <c r="H54" s="129">
        <v>-98.85931558935361</v>
      </c>
    </row>
    <row r="55" spans="1:8" ht="12.75">
      <c r="A55" s="136">
        <v>46</v>
      </c>
      <c r="B55" s="100" t="s">
        <v>599</v>
      </c>
      <c r="C55" s="53">
        <v>75</v>
      </c>
      <c r="D55" s="55">
        <v>120.6</v>
      </c>
      <c r="E55" s="154">
        <v>67.8</v>
      </c>
      <c r="F55" s="129">
        <v>-38.52459016393443</v>
      </c>
      <c r="G55" s="129">
        <v>60.8</v>
      </c>
      <c r="H55" s="129">
        <v>-43.781094527363194</v>
      </c>
    </row>
    <row r="56" spans="1:8" ht="12.75">
      <c r="A56" s="136">
        <v>47</v>
      </c>
      <c r="B56" s="100" t="s">
        <v>600</v>
      </c>
      <c r="C56" s="53">
        <v>5</v>
      </c>
      <c r="D56" s="55">
        <v>142.4</v>
      </c>
      <c r="E56" s="154">
        <v>4.5</v>
      </c>
      <c r="F56" s="129">
        <v>-96.55410062026189</v>
      </c>
      <c r="G56" s="129">
        <v>2748</v>
      </c>
      <c r="H56" s="129">
        <v>-96.83988764044943</v>
      </c>
    </row>
    <row r="57" spans="1:8" ht="12.75">
      <c r="A57" s="136">
        <v>48</v>
      </c>
      <c r="B57" s="100" t="s">
        <v>601</v>
      </c>
      <c r="C57" s="53">
        <v>61.5</v>
      </c>
      <c r="D57" s="55">
        <v>68.4</v>
      </c>
      <c r="E57" s="154">
        <v>36.9</v>
      </c>
      <c r="F57" s="129">
        <v>25.766871165644176</v>
      </c>
      <c r="G57" s="129">
        <v>11.219512195121965</v>
      </c>
      <c r="H57" s="129">
        <v>-46.05263157894738</v>
      </c>
    </row>
    <row r="58" spans="1:8" ht="12.75">
      <c r="A58" s="136">
        <v>49</v>
      </c>
      <c r="B58" s="100" t="s">
        <v>602</v>
      </c>
      <c r="C58" s="53">
        <v>43</v>
      </c>
      <c r="D58" s="55">
        <v>50.5</v>
      </c>
      <c r="E58" s="154">
        <v>37.7</v>
      </c>
      <c r="F58" s="129">
        <v>15.902964959568735</v>
      </c>
      <c r="G58" s="129">
        <v>17.441860465116292</v>
      </c>
      <c r="H58" s="129">
        <v>-25.34653465346534</v>
      </c>
    </row>
    <row r="59" spans="1:8" ht="12.75">
      <c r="A59" s="136">
        <v>50</v>
      </c>
      <c r="B59" s="100" t="s">
        <v>603</v>
      </c>
      <c r="C59" s="53">
        <v>56.3</v>
      </c>
      <c r="D59" s="55">
        <v>53.7</v>
      </c>
      <c r="E59" s="154">
        <v>73.9</v>
      </c>
      <c r="F59" s="129">
        <v>67.55952380952382</v>
      </c>
      <c r="G59" s="129">
        <v>-4.618117229129666</v>
      </c>
      <c r="H59" s="129">
        <v>37.616387337057716</v>
      </c>
    </row>
    <row r="60" spans="1:8" ht="12.75">
      <c r="A60" s="136">
        <v>51</v>
      </c>
      <c r="B60" s="100" t="s">
        <v>604</v>
      </c>
      <c r="C60" s="53">
        <v>748.4</v>
      </c>
      <c r="D60" s="55">
        <v>650.8</v>
      </c>
      <c r="E60" s="154">
        <v>165.9</v>
      </c>
      <c r="F60" s="129">
        <v>26.74005080440307</v>
      </c>
      <c r="G60" s="129">
        <v>-13.041154462854081</v>
      </c>
      <c r="H60" s="129">
        <v>-74.5082974800246</v>
      </c>
    </row>
    <row r="61" spans="1:8" ht="12.75">
      <c r="A61" s="136">
        <v>52</v>
      </c>
      <c r="B61" s="100" t="s">
        <v>605</v>
      </c>
      <c r="C61" s="53">
        <v>53.7</v>
      </c>
      <c r="D61" s="55">
        <v>55.5</v>
      </c>
      <c r="E61" s="154">
        <v>181.2</v>
      </c>
      <c r="F61" s="129">
        <v>85.81314878892735</v>
      </c>
      <c r="G61" s="129">
        <v>3.351955307262557</v>
      </c>
      <c r="H61" s="129">
        <v>226.4864864864865</v>
      </c>
    </row>
    <row r="62" spans="1:8" ht="12.75">
      <c r="A62" s="136">
        <v>53</v>
      </c>
      <c r="B62" s="100" t="s">
        <v>606</v>
      </c>
      <c r="C62" s="53">
        <v>322.5</v>
      </c>
      <c r="D62" s="55">
        <v>840.2</v>
      </c>
      <c r="E62" s="154">
        <v>805.6</v>
      </c>
      <c r="F62" s="129">
        <v>4200</v>
      </c>
      <c r="G62" s="129">
        <v>160.52713178294573</v>
      </c>
      <c r="H62" s="129">
        <v>-4.118067126874564</v>
      </c>
    </row>
    <row r="63" spans="1:8" ht="12.75">
      <c r="A63" s="136">
        <v>54</v>
      </c>
      <c r="B63" s="100" t="s">
        <v>549</v>
      </c>
      <c r="C63" s="53">
        <v>984.6</v>
      </c>
      <c r="D63" s="55">
        <v>506.8</v>
      </c>
      <c r="E63" s="154">
        <v>877.7</v>
      </c>
      <c r="F63" s="129">
        <v>-5.833970925784243</v>
      </c>
      <c r="G63" s="129">
        <v>-48.527320739386546</v>
      </c>
      <c r="H63" s="129">
        <v>73.18468823993686</v>
      </c>
    </row>
    <row r="64" spans="1:8" ht="12.75">
      <c r="A64" s="136">
        <v>55</v>
      </c>
      <c r="B64" s="100" t="s">
        <v>607</v>
      </c>
      <c r="C64" s="53">
        <v>1216.3</v>
      </c>
      <c r="D64" s="55">
        <v>481.2</v>
      </c>
      <c r="E64" s="154">
        <v>550.3</v>
      </c>
      <c r="F64" s="129">
        <v>95.76694028649607</v>
      </c>
      <c r="G64" s="129">
        <v>-60.43739209076707</v>
      </c>
      <c r="H64" s="129">
        <v>14.359933499584358</v>
      </c>
    </row>
    <row r="65" spans="1:8" ht="12.75">
      <c r="A65" s="136">
        <v>56</v>
      </c>
      <c r="B65" s="100" t="s">
        <v>608</v>
      </c>
      <c r="C65" s="53">
        <v>30.7</v>
      </c>
      <c r="D65" s="55">
        <v>7.3</v>
      </c>
      <c r="E65" s="154">
        <v>3.4</v>
      </c>
      <c r="F65" s="129">
        <v>189.62264150943395</v>
      </c>
      <c r="G65" s="129">
        <v>-76.22149837133551</v>
      </c>
      <c r="H65" s="129">
        <v>-53.42465753424656</v>
      </c>
    </row>
    <row r="66" spans="1:8" ht="12.75">
      <c r="A66" s="136">
        <v>57</v>
      </c>
      <c r="B66" s="100" t="s">
        <v>609</v>
      </c>
      <c r="C66" s="53">
        <v>616.3</v>
      </c>
      <c r="D66" s="55">
        <v>706.3</v>
      </c>
      <c r="E66" s="154">
        <v>569.2</v>
      </c>
      <c r="F66" s="129">
        <v>27.46639089968977</v>
      </c>
      <c r="G66" s="129">
        <v>14.603277624533504</v>
      </c>
      <c r="H66" s="129">
        <v>-19.411015149369945</v>
      </c>
    </row>
    <row r="67" spans="1:8" ht="12.75">
      <c r="A67" s="136">
        <v>58</v>
      </c>
      <c r="B67" s="100" t="s">
        <v>610</v>
      </c>
      <c r="C67" s="53">
        <v>38.2</v>
      </c>
      <c r="D67" s="55">
        <v>46.8</v>
      </c>
      <c r="E67" s="154">
        <v>55.1</v>
      </c>
      <c r="F67" s="129">
        <v>-63.58436606291706</v>
      </c>
      <c r="G67" s="129">
        <v>22.513089005235585</v>
      </c>
      <c r="H67" s="129">
        <v>17.73504273504274</v>
      </c>
    </row>
    <row r="68" spans="1:8" ht="12.75">
      <c r="A68" s="136">
        <v>59</v>
      </c>
      <c r="B68" s="100" t="s">
        <v>611</v>
      </c>
      <c r="C68" s="53">
        <v>13.9</v>
      </c>
      <c r="D68" s="55">
        <v>3.3</v>
      </c>
      <c r="E68" s="154">
        <v>5.5</v>
      </c>
      <c r="F68" s="129">
        <v>43.298969072164965</v>
      </c>
      <c r="G68" s="129">
        <v>-76.2589928057554</v>
      </c>
      <c r="H68" s="129">
        <v>66.66666666666669</v>
      </c>
    </row>
    <row r="69" spans="1:8" ht="12.75">
      <c r="A69" s="136">
        <v>60</v>
      </c>
      <c r="B69" s="100" t="s">
        <v>612</v>
      </c>
      <c r="C69" s="53">
        <v>535.1</v>
      </c>
      <c r="D69" s="55">
        <v>262</v>
      </c>
      <c r="E69" s="154">
        <v>278.7</v>
      </c>
      <c r="F69" s="129">
        <v>83.0653438248375</v>
      </c>
      <c r="G69" s="129">
        <v>-51.03718931040927</v>
      </c>
      <c r="H69" s="129">
        <v>6.374045801526719</v>
      </c>
    </row>
    <row r="70" spans="1:8" ht="12.75">
      <c r="A70" s="136">
        <v>61</v>
      </c>
      <c r="B70" s="100" t="s">
        <v>613</v>
      </c>
      <c r="C70" s="53">
        <v>74.7</v>
      </c>
      <c r="D70" s="55">
        <v>42.2</v>
      </c>
      <c r="E70" s="154">
        <v>62.5</v>
      </c>
      <c r="F70" s="129">
        <v>41.20982986767487</v>
      </c>
      <c r="G70" s="129">
        <v>-43.50736278447121</v>
      </c>
      <c r="H70" s="129">
        <v>48.104265402843595</v>
      </c>
    </row>
    <row r="71" spans="1:8" ht="12.75">
      <c r="A71" s="136">
        <v>62</v>
      </c>
      <c r="B71" s="100" t="s">
        <v>614</v>
      </c>
      <c r="C71" s="53">
        <v>126.7</v>
      </c>
      <c r="D71" s="55">
        <v>237</v>
      </c>
      <c r="E71" s="154">
        <v>258.6</v>
      </c>
      <c r="F71" s="129">
        <v>-1.9349845201238338</v>
      </c>
      <c r="G71" s="129">
        <v>87.05603788476719</v>
      </c>
      <c r="H71" s="129">
        <v>9.113924050632917</v>
      </c>
    </row>
    <row r="72" spans="1:8" ht="12.75">
      <c r="A72" s="136">
        <v>63</v>
      </c>
      <c r="B72" s="100" t="s">
        <v>615</v>
      </c>
      <c r="C72" s="53">
        <v>29</v>
      </c>
      <c r="D72" s="55">
        <v>33</v>
      </c>
      <c r="E72" s="154">
        <v>44.1</v>
      </c>
      <c r="F72" s="129">
        <v>63.84180790960451</v>
      </c>
      <c r="G72" s="129">
        <v>13.793103448275872</v>
      </c>
      <c r="H72" s="129">
        <v>33.636363636363654</v>
      </c>
    </row>
    <row r="73" spans="1:8" ht="12.75">
      <c r="A73" s="136">
        <v>64</v>
      </c>
      <c r="B73" s="100" t="s">
        <v>616</v>
      </c>
      <c r="C73" s="53">
        <v>423.4</v>
      </c>
      <c r="D73" s="55">
        <v>469.1</v>
      </c>
      <c r="E73" s="154">
        <v>697.4</v>
      </c>
      <c r="F73" s="129">
        <v>47.88683199441144</v>
      </c>
      <c r="G73" s="129">
        <v>10.793575814832309</v>
      </c>
      <c r="H73" s="129">
        <v>48.667661479428716</v>
      </c>
    </row>
    <row r="74" spans="1:8" ht="12.75" hidden="1">
      <c r="A74" s="156"/>
      <c r="B74" s="102"/>
      <c r="C74" s="159"/>
      <c r="D74" s="55"/>
      <c r="E74" s="170"/>
      <c r="F74" s="129"/>
      <c r="G74" s="129"/>
      <c r="H74" s="129"/>
    </row>
    <row r="75" spans="1:8" ht="12.75">
      <c r="A75" s="157"/>
      <c r="B75" s="167" t="s">
        <v>496</v>
      </c>
      <c r="C75" s="143">
        <v>4927.2</v>
      </c>
      <c r="D75" s="142">
        <v>6041.9</v>
      </c>
      <c r="E75" s="173">
        <v>6545.6</v>
      </c>
      <c r="F75" s="141">
        <v>-15.195951876904019</v>
      </c>
      <c r="G75" s="141">
        <v>22.62339665530122</v>
      </c>
      <c r="H75" s="141">
        <v>8.33678147602572</v>
      </c>
    </row>
    <row r="76" spans="1:8" ht="12.75" hidden="1">
      <c r="A76" s="156"/>
      <c r="B76" s="99"/>
      <c r="C76" s="171"/>
      <c r="D76" s="56"/>
      <c r="E76" s="172"/>
      <c r="F76" s="126"/>
      <c r="G76" s="126"/>
      <c r="H76" s="126"/>
    </row>
    <row r="77" spans="1:8" ht="12.75">
      <c r="A77" s="157"/>
      <c r="B77" s="167" t="s">
        <v>555</v>
      </c>
      <c r="C77" s="61">
        <v>20111.2</v>
      </c>
      <c r="D77" s="60">
        <v>20979.5</v>
      </c>
      <c r="E77" s="165">
        <v>23800</v>
      </c>
      <c r="F77" s="141">
        <v>7.114058214162071</v>
      </c>
      <c r="G77" s="141">
        <v>4.317494729305054</v>
      </c>
      <c r="H77" s="141">
        <v>13.444076360256446</v>
      </c>
    </row>
    <row r="78" ht="12.75">
      <c r="A78" s="132" t="s">
        <v>498</v>
      </c>
    </row>
    <row r="79" ht="12.75">
      <c r="A79" s="134" t="s">
        <v>499</v>
      </c>
    </row>
  </sheetData>
  <mergeCells count="5">
    <mergeCell ref="A1:H1"/>
    <mergeCell ref="A2:H2"/>
    <mergeCell ref="A4:H4"/>
    <mergeCell ref="C6:E6"/>
    <mergeCell ref="F6:H6"/>
  </mergeCells>
  <printOptions horizontalCentered="1"/>
  <pageMargins left="1" right="1" top="1" bottom="1" header="0.5" footer="0.5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workbookViewId="0" topLeftCell="A20">
      <selection activeCell="G32" sqref="G32"/>
    </sheetView>
  </sheetViews>
  <sheetFormatPr defaultColWidth="9.140625" defaultRowHeight="12.75"/>
  <cols>
    <col min="1" max="1" width="32.140625" style="54" customWidth="1"/>
    <col min="2" max="2" width="8.57421875" style="1" customWidth="1"/>
    <col min="3" max="3" width="9.421875" style="1" customWidth="1"/>
    <col min="4" max="4" width="9.57421875" style="1" customWidth="1"/>
    <col min="5" max="5" width="8.7109375" style="1" customWidth="1"/>
    <col min="6" max="6" width="8.140625" style="1" customWidth="1"/>
    <col min="7" max="7" width="2.57421875" style="1" customWidth="1"/>
    <col min="8" max="8" width="5.28125" style="1" customWidth="1"/>
    <col min="9" max="9" width="7.57421875" style="1" customWidth="1"/>
    <col min="10" max="10" width="2.421875" style="1" customWidth="1"/>
    <col min="11" max="11" width="5.140625" style="1" customWidth="1"/>
    <col min="12" max="16384" width="16.28125" style="1" customWidth="1"/>
  </cols>
  <sheetData>
    <row r="1" spans="1:11" ht="15.75">
      <c r="A1" s="882" t="s">
        <v>85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</row>
    <row r="2" spans="1:11" ht="19.5" customHeight="1">
      <c r="A2" s="883" t="s">
        <v>0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</row>
    <row r="3" spans="1:11" ht="19.5" customHeight="1">
      <c r="A3" s="8" t="s">
        <v>1</v>
      </c>
      <c r="K3" s="332" t="s">
        <v>749</v>
      </c>
    </row>
    <row r="4" spans="1:11" ht="13.5" customHeight="1">
      <c r="A4" s="214"/>
      <c r="B4" s="333"/>
      <c r="C4" s="313"/>
      <c r="D4" s="313"/>
      <c r="E4" s="313"/>
      <c r="F4" s="887" t="s">
        <v>828</v>
      </c>
      <c r="G4" s="888"/>
      <c r="H4" s="888"/>
      <c r="I4" s="888"/>
      <c r="J4" s="888"/>
      <c r="K4" s="889"/>
    </row>
    <row r="5" spans="1:11" ht="13.5" customHeight="1">
      <c r="A5" s="314" t="s">
        <v>757</v>
      </c>
      <c r="B5" s="315">
        <v>2005</v>
      </c>
      <c r="C5" s="315">
        <v>2005</v>
      </c>
      <c r="D5" s="315">
        <v>2006</v>
      </c>
      <c r="E5" s="316">
        <v>2006</v>
      </c>
      <c r="F5" s="884" t="s">
        <v>2</v>
      </c>
      <c r="G5" s="885"/>
      <c r="H5" s="886"/>
      <c r="I5" s="884" t="s">
        <v>3</v>
      </c>
      <c r="J5" s="885"/>
      <c r="K5" s="886"/>
    </row>
    <row r="6" spans="1:11" s="58" customFormat="1" ht="13.5" customHeight="1">
      <c r="A6" s="317" t="s">
        <v>1</v>
      </c>
      <c r="B6" s="318" t="s">
        <v>4</v>
      </c>
      <c r="C6" s="318" t="s">
        <v>337</v>
      </c>
      <c r="D6" s="318" t="s">
        <v>6</v>
      </c>
      <c r="E6" s="319" t="s">
        <v>758</v>
      </c>
      <c r="F6" s="320" t="s">
        <v>7</v>
      </c>
      <c r="G6" s="320" t="s">
        <v>1</v>
      </c>
      <c r="H6" s="321" t="s">
        <v>94</v>
      </c>
      <c r="I6" s="320" t="s">
        <v>7</v>
      </c>
      <c r="J6" s="320" t="s">
        <v>1</v>
      </c>
      <c r="K6" s="321" t="s">
        <v>94</v>
      </c>
    </row>
    <row r="7" spans="1:11" s="323" customFormat="1" ht="13.5" customHeight="1">
      <c r="A7" s="312" t="s">
        <v>8</v>
      </c>
      <c r="B7" s="59">
        <v>107742.08301475793</v>
      </c>
      <c r="C7" s="59">
        <v>115345.3705464707</v>
      </c>
      <c r="D7" s="59">
        <v>139532.92373414058</v>
      </c>
      <c r="E7" s="322">
        <v>136896.48600190898</v>
      </c>
      <c r="F7" s="59">
        <v>4348.547531712777</v>
      </c>
      <c r="G7" s="59" t="s">
        <v>9</v>
      </c>
      <c r="H7" s="322">
        <v>4.036071523804804</v>
      </c>
      <c r="I7" s="59">
        <v>81.1622677684004</v>
      </c>
      <c r="J7" s="59" t="s">
        <v>10</v>
      </c>
      <c r="K7" s="322">
        <v>0.058167108949170404</v>
      </c>
    </row>
    <row r="8" spans="1:11" s="58" customFormat="1" ht="13.5" customHeight="1">
      <c r="A8" s="45" t="s">
        <v>11</v>
      </c>
      <c r="B8" s="1">
        <v>130916.80385475793</v>
      </c>
      <c r="C8" s="1">
        <v>140244.3967464707</v>
      </c>
      <c r="D8" s="1">
        <v>166195.4126141406</v>
      </c>
      <c r="E8" s="267">
        <v>165101.63263790897</v>
      </c>
      <c r="F8" s="1">
        <v>9327.592891712775</v>
      </c>
      <c r="G8" s="1"/>
      <c r="H8" s="267">
        <v>7.124824787245049</v>
      </c>
      <c r="I8" s="1">
        <v>-1093.779976231628</v>
      </c>
      <c r="J8" s="1"/>
      <c r="K8" s="267">
        <v>-0.6581288610962326</v>
      </c>
    </row>
    <row r="9" spans="1:11" ht="13.5" customHeight="1">
      <c r="A9" s="45" t="s">
        <v>12</v>
      </c>
      <c r="B9" s="1">
        <v>21557.16</v>
      </c>
      <c r="C9" s="1">
        <v>21518.277000000002</v>
      </c>
      <c r="D9" s="1">
        <v>25088.138</v>
      </c>
      <c r="E9" s="267">
        <v>26611.351000000002</v>
      </c>
      <c r="F9" s="1">
        <v>-38.88300000000163</v>
      </c>
      <c r="H9" s="267">
        <v>-0.18037162594702466</v>
      </c>
      <c r="I9" s="1">
        <v>1523.2130000000034</v>
      </c>
      <c r="K9" s="267">
        <v>6.071446992200072</v>
      </c>
    </row>
    <row r="10" spans="1:11" s="327" customFormat="1" ht="13.5" customHeight="1">
      <c r="A10" s="45" t="s">
        <v>13</v>
      </c>
      <c r="B10" s="24">
        <v>1617.5608400000003</v>
      </c>
      <c r="C10" s="24">
        <v>3380.7492000000007</v>
      </c>
      <c r="D10" s="24">
        <v>1574.3508800000002</v>
      </c>
      <c r="E10" s="267">
        <v>1593.7956359999998</v>
      </c>
      <c r="F10" s="24">
        <v>1763.1883600000003</v>
      </c>
      <c r="G10" s="24"/>
      <c r="H10" s="267">
        <v>109.00290835428483</v>
      </c>
      <c r="I10" s="24">
        <v>19.444755999999643</v>
      </c>
      <c r="J10" s="24"/>
      <c r="K10" s="267">
        <v>1.2350967149076475</v>
      </c>
    </row>
    <row r="11" spans="1:11" s="59" customFormat="1" ht="13.5" customHeight="1">
      <c r="A11" s="309" t="s">
        <v>14</v>
      </c>
      <c r="B11" s="310">
        <v>192697.8653464421</v>
      </c>
      <c r="C11" s="310">
        <v>198895.2169485293</v>
      </c>
      <c r="D11" s="310">
        <v>207229.4005478594</v>
      </c>
      <c r="E11" s="311">
        <v>220414.64362009102</v>
      </c>
      <c r="F11" s="310">
        <v>9452.091602087234</v>
      </c>
      <c r="G11" s="310" t="s">
        <v>9</v>
      </c>
      <c r="H11" s="311">
        <v>4.905135604431206</v>
      </c>
      <c r="I11" s="310">
        <v>10467.643072231635</v>
      </c>
      <c r="J11" s="310" t="s">
        <v>10</v>
      </c>
      <c r="K11" s="311">
        <v>5.051234547104789</v>
      </c>
    </row>
    <row r="12" spans="1:11" ht="13.5" customHeight="1">
      <c r="A12" s="45" t="s">
        <v>15</v>
      </c>
      <c r="B12" s="1">
        <v>280240.361792</v>
      </c>
      <c r="C12" s="1">
        <v>290003.2</v>
      </c>
      <c r="D12" s="1">
        <v>322680.576</v>
      </c>
      <c r="E12" s="267">
        <v>330905.779279</v>
      </c>
      <c r="F12" s="1">
        <v>9762.838208000001</v>
      </c>
      <c r="H12" s="267">
        <v>3.483737369439372</v>
      </c>
      <c r="I12" s="1">
        <v>8225.203279000008</v>
      </c>
      <c r="K12" s="267">
        <v>2.5490233657572277</v>
      </c>
    </row>
    <row r="13" spans="1:11" ht="13.5" customHeight="1">
      <c r="A13" s="45" t="s">
        <v>16</v>
      </c>
      <c r="B13" s="1">
        <v>63894.4982</v>
      </c>
      <c r="C13" s="1">
        <v>63863.462</v>
      </c>
      <c r="D13" s="1">
        <v>70967.38907</v>
      </c>
      <c r="E13" s="267">
        <v>67902.36605099999</v>
      </c>
      <c r="F13" s="1">
        <v>-31.03620000000228</v>
      </c>
      <c r="H13" s="267">
        <v>-0.04857413529229701</v>
      </c>
      <c r="I13" s="1">
        <v>-3065.0230190000148</v>
      </c>
      <c r="K13" s="267">
        <v>-4.318917546729488</v>
      </c>
    </row>
    <row r="14" spans="1:11" ht="13.5" customHeight="1">
      <c r="A14" s="45" t="s">
        <v>17</v>
      </c>
      <c r="B14" s="1">
        <v>63894.4982</v>
      </c>
      <c r="C14" s="1">
        <v>63863.462</v>
      </c>
      <c r="D14" s="1">
        <v>70967.38907</v>
      </c>
      <c r="E14" s="267">
        <v>72140.861469</v>
      </c>
      <c r="F14" s="1">
        <v>-31.03620000000228</v>
      </c>
      <c r="H14" s="267">
        <v>-0.04857413529229701</v>
      </c>
      <c r="I14" s="1">
        <v>1173.4723989999911</v>
      </c>
      <c r="K14" s="267">
        <v>1.6535375112116846</v>
      </c>
    </row>
    <row r="15" spans="1:11" ht="13.5" customHeight="1">
      <c r="A15" s="45" t="s">
        <v>18</v>
      </c>
      <c r="B15" s="1">
        <v>0</v>
      </c>
      <c r="C15" s="1">
        <v>0</v>
      </c>
      <c r="D15" s="1">
        <v>0</v>
      </c>
      <c r="E15" s="267">
        <v>4238.495417999999</v>
      </c>
      <c r="F15" s="1">
        <v>0</v>
      </c>
      <c r="H15" s="267"/>
      <c r="I15" s="1">
        <v>4238.495417999999</v>
      </c>
      <c r="K15" s="267"/>
    </row>
    <row r="16" spans="1:11" ht="13.5" customHeight="1">
      <c r="A16" s="45" t="s">
        <v>19</v>
      </c>
      <c r="B16" s="1">
        <v>6566.171</v>
      </c>
      <c r="C16" s="1">
        <v>5753.759</v>
      </c>
      <c r="D16" s="1">
        <v>4461.176</v>
      </c>
      <c r="E16" s="267">
        <v>5165.614</v>
      </c>
      <c r="F16" s="1">
        <v>-812.4120000000003</v>
      </c>
      <c r="H16" s="267">
        <v>-12.37269026347319</v>
      </c>
      <c r="I16" s="1">
        <v>704.4379999999992</v>
      </c>
      <c r="K16" s="267">
        <v>15.79041042092935</v>
      </c>
    </row>
    <row r="17" spans="1:11" ht="13.5" customHeight="1">
      <c r="A17" s="45" t="s">
        <v>20</v>
      </c>
      <c r="B17" s="1">
        <v>12762.819</v>
      </c>
      <c r="C17" s="1">
        <v>12542.551</v>
      </c>
      <c r="D17" s="1">
        <v>3581.9285099999997</v>
      </c>
      <c r="E17" s="267">
        <v>4287.69651</v>
      </c>
      <c r="F17" s="1">
        <v>-220.26800000000003</v>
      </c>
      <c r="H17" s="267">
        <v>-1.7258569599709912</v>
      </c>
      <c r="I17" s="1">
        <v>705.768</v>
      </c>
      <c r="K17" s="267">
        <v>19.703575825973147</v>
      </c>
    </row>
    <row r="18" spans="1:11" ht="13.5" customHeight="1">
      <c r="A18" s="45" t="s">
        <v>21</v>
      </c>
      <c r="B18" s="1">
        <v>12730.819</v>
      </c>
      <c r="C18" s="1">
        <v>12510.551</v>
      </c>
      <c r="D18" s="1">
        <v>1808.29151</v>
      </c>
      <c r="E18" s="267">
        <v>1838.91451</v>
      </c>
      <c r="F18" s="1">
        <v>-220.26800000000003</v>
      </c>
      <c r="H18" s="267">
        <v>-1.7301950487238884</v>
      </c>
      <c r="I18" s="1">
        <v>30.623000000000047</v>
      </c>
      <c r="K18" s="267">
        <v>1.6934769549407467</v>
      </c>
    </row>
    <row r="19" spans="1:11" s="58" customFormat="1" ht="13.5" customHeight="1">
      <c r="A19" s="45" t="s">
        <v>22</v>
      </c>
      <c r="B19" s="1">
        <v>32</v>
      </c>
      <c r="C19" s="1">
        <v>32</v>
      </c>
      <c r="D19" s="1">
        <v>1773.637</v>
      </c>
      <c r="E19" s="267">
        <v>2448.782</v>
      </c>
      <c r="F19" s="1">
        <v>0</v>
      </c>
      <c r="G19" s="1"/>
      <c r="H19" s="267">
        <v>0</v>
      </c>
      <c r="I19" s="1">
        <v>675.145</v>
      </c>
      <c r="J19" s="1"/>
      <c r="K19" s="267">
        <v>38.065568095388194</v>
      </c>
    </row>
    <row r="20" spans="1:11" s="24" customFormat="1" ht="13.5" customHeight="1">
      <c r="A20" s="45" t="s">
        <v>728</v>
      </c>
      <c r="B20" s="24">
        <v>197016.87359200002</v>
      </c>
      <c r="C20" s="24">
        <v>207843.428</v>
      </c>
      <c r="D20" s="24">
        <v>243670.08242</v>
      </c>
      <c r="E20" s="267">
        <v>253550.102718</v>
      </c>
      <c r="F20" s="24">
        <v>10826.554407999996</v>
      </c>
      <c r="H20" s="267">
        <v>5.495242214847336</v>
      </c>
      <c r="I20" s="24">
        <v>9880.020298000018</v>
      </c>
      <c r="K20" s="267">
        <v>4.054671053531471</v>
      </c>
    </row>
    <row r="21" spans="1:11" s="58" customFormat="1" ht="13.5" customHeight="1">
      <c r="A21" s="265" t="s">
        <v>23</v>
      </c>
      <c r="B21" s="264">
        <v>87542.49644555793</v>
      </c>
      <c r="C21" s="264">
        <v>91107.9830514707</v>
      </c>
      <c r="D21" s="264">
        <v>115451.1754521406</v>
      </c>
      <c r="E21" s="266">
        <v>110491.13565890897</v>
      </c>
      <c r="F21" s="264">
        <v>310.74660591276734</v>
      </c>
      <c r="G21" s="264" t="s">
        <v>9</v>
      </c>
      <c r="H21" s="266">
        <v>0.35496658026655487</v>
      </c>
      <c r="I21" s="264">
        <v>-2242.4397932316265</v>
      </c>
      <c r="J21" s="264" t="s">
        <v>10</v>
      </c>
      <c r="K21" s="266">
        <v>-1.942327381639534</v>
      </c>
    </row>
    <row r="22" spans="1:11" s="330" customFormat="1" ht="13.5" customHeight="1">
      <c r="A22" s="308" t="s">
        <v>24</v>
      </c>
      <c r="B22" s="328">
        <v>300439.94836120005</v>
      </c>
      <c r="C22" s="328">
        <v>314240.587495</v>
      </c>
      <c r="D22" s="328">
        <v>346762.32428199996</v>
      </c>
      <c r="E22" s="329">
        <v>357311.12962200004</v>
      </c>
      <c r="F22" s="328">
        <v>13800.639133799938</v>
      </c>
      <c r="G22" s="328"/>
      <c r="H22" s="329">
        <v>4.59347673605918</v>
      </c>
      <c r="I22" s="328">
        <v>10548.805340000079</v>
      </c>
      <c r="J22" s="328"/>
      <c r="K22" s="329">
        <v>3.042085198223957</v>
      </c>
    </row>
    <row r="23" spans="1:11" ht="13.5" customHeight="1">
      <c r="A23" s="45" t="s">
        <v>25</v>
      </c>
      <c r="B23" s="1">
        <v>100205.72636120002</v>
      </c>
      <c r="C23" s="1">
        <v>103106.31649500002</v>
      </c>
      <c r="D23" s="1">
        <v>112999.002282</v>
      </c>
      <c r="E23" s="267">
        <v>113625.11862200005</v>
      </c>
      <c r="F23" s="1">
        <v>2900.5901337999967</v>
      </c>
      <c r="H23" s="267">
        <v>2.894635106325734</v>
      </c>
      <c r="I23" s="1">
        <v>626.1163400000514</v>
      </c>
      <c r="K23" s="267">
        <v>0.5540901489001798</v>
      </c>
    </row>
    <row r="24" spans="1:11" s="58" customFormat="1" ht="13.5" customHeight="1">
      <c r="A24" s="45" t="s">
        <v>26</v>
      </c>
      <c r="B24" s="1">
        <v>68784.110897</v>
      </c>
      <c r="C24" s="1">
        <v>72184.735495</v>
      </c>
      <c r="D24" s="1">
        <v>77625.37592399999</v>
      </c>
      <c r="E24" s="267">
        <v>78605.66140499999</v>
      </c>
      <c r="F24" s="1">
        <v>3400.624597999995</v>
      </c>
      <c r="G24" s="1"/>
      <c r="H24" s="267">
        <v>4.9439100886136655</v>
      </c>
      <c r="I24" s="1">
        <v>980.285480999999</v>
      </c>
      <c r="J24" s="1"/>
      <c r="K24" s="267">
        <v>1.2628415248639293</v>
      </c>
    </row>
    <row r="25" spans="1:11" ht="13.5" customHeight="1">
      <c r="A25" s="45" t="s">
        <v>27</v>
      </c>
      <c r="B25" s="1">
        <v>31421.641499999998</v>
      </c>
      <c r="C25" s="1">
        <v>30921.596999999998</v>
      </c>
      <c r="D25" s="1">
        <v>35373.611023</v>
      </c>
      <c r="E25" s="267">
        <v>35019.493479</v>
      </c>
      <c r="F25" s="1">
        <v>-500.04449999999997</v>
      </c>
      <c r="H25" s="267">
        <v>-1.5914015822502463</v>
      </c>
      <c r="I25" s="1">
        <v>-354.11754400000063</v>
      </c>
      <c r="K25" s="267">
        <v>-1.0010783003458499</v>
      </c>
    </row>
    <row r="26" spans="1:11" ht="13.5" customHeight="1">
      <c r="A26" s="265" t="s">
        <v>28</v>
      </c>
      <c r="B26" s="264">
        <v>200234.222</v>
      </c>
      <c r="C26" s="264">
        <v>211134.27099999998</v>
      </c>
      <c r="D26" s="264">
        <v>233763.322</v>
      </c>
      <c r="E26" s="266">
        <v>243686.011</v>
      </c>
      <c r="F26" s="264">
        <v>10900.04899999997</v>
      </c>
      <c r="G26" s="264"/>
      <c r="H26" s="266">
        <v>5.443649387765478</v>
      </c>
      <c r="I26" s="264">
        <v>9922.689000000013</v>
      </c>
      <c r="J26" s="264"/>
      <c r="K26" s="266">
        <v>4.24475872224301</v>
      </c>
    </row>
    <row r="27" spans="1:11" s="330" customFormat="1" ht="13.5" customHeight="1">
      <c r="A27" s="308" t="s">
        <v>29</v>
      </c>
      <c r="B27" s="328">
        <v>321997.1083612001</v>
      </c>
      <c r="C27" s="328">
        <v>335758.864495</v>
      </c>
      <c r="D27" s="328">
        <v>371850.46228199993</v>
      </c>
      <c r="E27" s="329">
        <v>383922.48062200006</v>
      </c>
      <c r="F27" s="328">
        <v>13761.756133799907</v>
      </c>
      <c r="G27" s="328"/>
      <c r="H27" s="329">
        <v>4.273875689083103</v>
      </c>
      <c r="I27" s="328">
        <v>12072.018340000126</v>
      </c>
      <c r="J27" s="328"/>
      <c r="K27" s="329">
        <v>3.2464712470479813</v>
      </c>
    </row>
    <row r="28" spans="1:11" ht="13.5" customHeight="1">
      <c r="A28" s="45"/>
      <c r="B28" s="1">
        <v>-0.026035799965029582</v>
      </c>
      <c r="C28" s="1">
        <v>-0.01600000006146729</v>
      </c>
      <c r="D28" s="1">
        <v>0.015334999974584207</v>
      </c>
      <c r="E28" s="267">
        <v>-0.03626199989230372</v>
      </c>
      <c r="F28" s="1">
        <v>0.010035799899924314</v>
      </c>
      <c r="H28" s="267"/>
      <c r="I28" s="1">
        <v>-0.0515969998887158</v>
      </c>
      <c r="K28" s="267"/>
    </row>
    <row r="29" spans="1:11" ht="13.5" customHeight="1">
      <c r="A29" s="45" t="s">
        <v>30</v>
      </c>
      <c r="B29" s="1">
        <v>96539.240397</v>
      </c>
      <c r="C29" s="1">
        <v>98859.655495</v>
      </c>
      <c r="D29" s="1">
        <v>110743.15593699999</v>
      </c>
      <c r="E29" s="267">
        <v>112024.362635</v>
      </c>
      <c r="F29" s="1">
        <v>2320.4150979999977</v>
      </c>
      <c r="H29" s="267">
        <v>2.4035978411034873</v>
      </c>
      <c r="I29" s="1">
        <v>1281.206698000009</v>
      </c>
      <c r="K29" s="267">
        <v>1.156917271464493</v>
      </c>
    </row>
    <row r="30" spans="1:11" ht="13.5" customHeight="1">
      <c r="A30" s="45" t="s">
        <v>759</v>
      </c>
      <c r="B30" s="1">
        <v>1.0379792294731371</v>
      </c>
      <c r="C30" s="1">
        <v>1.042956461649968</v>
      </c>
      <c r="D30" s="1">
        <v>1.020370074574029</v>
      </c>
      <c r="E30" s="267">
        <v>1.0142893558985528</v>
      </c>
      <c r="F30" s="1">
        <v>0.004977232176830881</v>
      </c>
      <c r="H30" s="267">
        <v>0.47951173159382493</v>
      </c>
      <c r="I30" s="1">
        <v>-0.0060807186754761045</v>
      </c>
      <c r="K30" s="267">
        <v>-0.595932674526407</v>
      </c>
    </row>
    <row r="31" spans="1:11" ht="13.5" customHeight="1">
      <c r="A31" s="265" t="s">
        <v>760</v>
      </c>
      <c r="B31" s="264">
        <v>3.1121018471421116</v>
      </c>
      <c r="C31" s="264">
        <v>3.1786534751872897</v>
      </c>
      <c r="D31" s="264">
        <v>3.1312302900169064</v>
      </c>
      <c r="E31" s="266">
        <v>3.189584133463881</v>
      </c>
      <c r="F31" s="264">
        <v>0.06655162804517811</v>
      </c>
      <c r="G31" s="264"/>
      <c r="H31" s="266">
        <v>2.1384784725568493</v>
      </c>
      <c r="I31" s="264">
        <v>0.05835384344697436</v>
      </c>
      <c r="J31" s="264"/>
      <c r="K31" s="266">
        <v>1.8636075293797472</v>
      </c>
    </row>
    <row r="32" ht="15" customHeight="1">
      <c r="A32" s="8" t="s">
        <v>866</v>
      </c>
    </row>
    <row r="33" ht="12.75">
      <c r="A33" s="8" t="s">
        <v>761</v>
      </c>
    </row>
    <row r="34" ht="12.75">
      <c r="A34" s="8" t="s">
        <v>762</v>
      </c>
    </row>
  </sheetData>
  <mergeCells count="5">
    <mergeCell ref="A1:K1"/>
    <mergeCell ref="A2:K2"/>
    <mergeCell ref="I5:K5"/>
    <mergeCell ref="F5:H5"/>
    <mergeCell ref="F4:K4"/>
  </mergeCells>
  <printOptions/>
  <pageMargins left="1" right="1" top="1" bottom="1" header="0.5" footer="0.5"/>
  <pageSetup fitToHeight="1" fitToWidth="1" horizontalDpi="300" verticalDpi="3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workbookViewId="0" topLeftCell="A1">
      <selection activeCell="K3" sqref="K3"/>
    </sheetView>
  </sheetViews>
  <sheetFormatPr defaultColWidth="9.140625" defaultRowHeight="12.75"/>
  <cols>
    <col min="1" max="1" width="2.57421875" style="8" customWidth="1"/>
    <col min="2" max="3" width="2.28125" style="8" customWidth="1"/>
    <col min="4" max="4" width="2.00390625" style="8" customWidth="1"/>
    <col min="5" max="5" width="27.00390625" style="8" customWidth="1"/>
    <col min="6" max="16384" width="9.140625" style="8" customWidth="1"/>
  </cols>
  <sheetData>
    <row r="1" ht="15.75">
      <c r="G1" s="260" t="s">
        <v>714</v>
      </c>
    </row>
    <row r="2" spans="1:12" ht="18.75">
      <c r="A2" s="984" t="s">
        <v>746</v>
      </c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</row>
    <row r="3" spans="1:12" ht="15">
      <c r="A3" s="986"/>
      <c r="B3" s="986"/>
      <c r="C3" s="986"/>
      <c r="D3" s="986"/>
      <c r="E3" s="986"/>
      <c r="L3" s="79" t="s">
        <v>377</v>
      </c>
    </row>
    <row r="4" spans="1:12" ht="12.75">
      <c r="A4" s="895" t="s">
        <v>662</v>
      </c>
      <c r="B4" s="895"/>
      <c r="C4" s="895"/>
      <c r="D4" s="895"/>
      <c r="E4" s="895"/>
      <c r="F4" s="920" t="s">
        <v>90</v>
      </c>
      <c r="G4" s="991"/>
      <c r="H4" s="920" t="s">
        <v>2</v>
      </c>
      <c r="I4" s="991"/>
      <c r="J4" s="905" t="s">
        <v>3</v>
      </c>
      <c r="K4" s="987" t="s">
        <v>348</v>
      </c>
      <c r="L4" s="988"/>
    </row>
    <row r="5" spans="1:12" ht="12.75">
      <c r="A5" s="907"/>
      <c r="B5" s="907"/>
      <c r="C5" s="907"/>
      <c r="D5" s="907"/>
      <c r="E5" s="907"/>
      <c r="F5" s="921"/>
      <c r="G5" s="992"/>
      <c r="H5" s="921"/>
      <c r="I5" s="992"/>
      <c r="J5" s="907"/>
      <c r="K5" s="989" t="s">
        <v>823</v>
      </c>
      <c r="L5" s="990"/>
    </row>
    <row r="6" spans="1:12" ht="12.75">
      <c r="A6" s="895"/>
      <c r="B6" s="895"/>
      <c r="C6" s="895"/>
      <c r="D6" s="895"/>
      <c r="E6" s="895"/>
      <c r="F6" s="182" t="s">
        <v>822</v>
      </c>
      <c r="G6" s="182" t="s">
        <v>663</v>
      </c>
      <c r="H6" s="182" t="s">
        <v>822</v>
      </c>
      <c r="I6" s="182" t="s">
        <v>663</v>
      </c>
      <c r="J6" s="182" t="s">
        <v>822</v>
      </c>
      <c r="K6" s="180" t="s">
        <v>2</v>
      </c>
      <c r="L6" s="182" t="s">
        <v>3</v>
      </c>
    </row>
    <row r="7" spans="1:12" s="31" customFormat="1" ht="12.75">
      <c r="A7" s="183" t="s">
        <v>664</v>
      </c>
      <c r="B7" s="184"/>
      <c r="C7" s="184"/>
      <c r="D7" s="184"/>
      <c r="E7" s="185"/>
      <c r="F7" s="842">
        <v>3869.900000000005</v>
      </c>
      <c r="G7" s="842">
        <v>11544.6</v>
      </c>
      <c r="H7" s="842">
        <v>-2399.500000000011</v>
      </c>
      <c r="I7" s="842">
        <v>13832.8</v>
      </c>
      <c r="J7" s="842">
        <v>-1795.2000000000153</v>
      </c>
      <c r="K7" s="842">
        <v>-162.0041861546812</v>
      </c>
      <c r="L7" s="843">
        <v>-25.184413419462093</v>
      </c>
    </row>
    <row r="8" spans="1:12" ht="12.75">
      <c r="A8" s="26"/>
      <c r="B8" s="10" t="s">
        <v>665</v>
      </c>
      <c r="C8" s="10"/>
      <c r="D8" s="10"/>
      <c r="E8" s="33"/>
      <c r="F8" s="844">
        <v>18449.8</v>
      </c>
      <c r="G8" s="845">
        <v>59956.1</v>
      </c>
      <c r="H8" s="845">
        <v>21297.8</v>
      </c>
      <c r="I8" s="267">
        <v>62569.5</v>
      </c>
      <c r="J8" s="845">
        <v>21499</v>
      </c>
      <c r="K8" s="845">
        <v>15.436481696278529</v>
      </c>
      <c r="L8" s="846">
        <v>0.9446985134614878</v>
      </c>
    </row>
    <row r="9" spans="1:12" ht="12.75">
      <c r="A9" s="26"/>
      <c r="B9" s="10"/>
      <c r="C9" s="10" t="s">
        <v>666</v>
      </c>
      <c r="D9" s="10"/>
      <c r="E9" s="33"/>
      <c r="F9" s="844">
        <v>0</v>
      </c>
      <c r="G9" s="845">
        <v>0</v>
      </c>
      <c r="H9" s="845">
        <v>0</v>
      </c>
      <c r="I9" s="267">
        <v>0</v>
      </c>
      <c r="J9" s="845">
        <v>0</v>
      </c>
      <c r="K9" s="847" t="s">
        <v>279</v>
      </c>
      <c r="L9" s="848" t="s">
        <v>279</v>
      </c>
    </row>
    <row r="10" spans="1:12" ht="12.75">
      <c r="A10" s="26"/>
      <c r="B10" s="10"/>
      <c r="C10" s="10" t="s">
        <v>667</v>
      </c>
      <c r="D10" s="10"/>
      <c r="E10" s="33"/>
      <c r="F10" s="844">
        <v>18449.8</v>
      </c>
      <c r="G10" s="845">
        <v>59956.1</v>
      </c>
      <c r="H10" s="845">
        <v>21297.8</v>
      </c>
      <c r="I10" s="267">
        <v>62569.5</v>
      </c>
      <c r="J10" s="845">
        <v>21499</v>
      </c>
      <c r="K10" s="845">
        <v>15.436481696278529</v>
      </c>
      <c r="L10" s="846">
        <v>0.9446985134614878</v>
      </c>
    </row>
    <row r="11" spans="1:12" ht="12.75">
      <c r="A11" s="26"/>
      <c r="B11" s="10" t="s">
        <v>668</v>
      </c>
      <c r="C11" s="10"/>
      <c r="D11" s="10"/>
      <c r="E11" s="33"/>
      <c r="F11" s="844">
        <v>-44995.7</v>
      </c>
      <c r="G11" s="845">
        <v>-145718.2</v>
      </c>
      <c r="H11" s="845">
        <v>-55564.2</v>
      </c>
      <c r="I11" s="267">
        <v>-172891.1</v>
      </c>
      <c r="J11" s="845">
        <v>-60337.9</v>
      </c>
      <c r="K11" s="845">
        <v>23.487799945328142</v>
      </c>
      <c r="L11" s="846">
        <v>8.591323190111613</v>
      </c>
    </row>
    <row r="12" spans="1:12" ht="12.75">
      <c r="A12" s="26"/>
      <c r="B12" s="10"/>
      <c r="C12" s="10" t="s">
        <v>666</v>
      </c>
      <c r="D12" s="10"/>
      <c r="E12" s="33"/>
      <c r="F12" s="844">
        <v>-7249.6</v>
      </c>
      <c r="G12" s="845">
        <v>-26653.6</v>
      </c>
      <c r="H12" s="845">
        <v>-10379.5</v>
      </c>
      <c r="I12" s="267">
        <v>-33655.9</v>
      </c>
      <c r="J12" s="845">
        <v>-11591.6</v>
      </c>
      <c r="K12" s="845">
        <v>43.17341646435667</v>
      </c>
      <c r="L12" s="846">
        <v>11.67782648489812</v>
      </c>
    </row>
    <row r="13" spans="1:12" ht="12.75">
      <c r="A13" s="26"/>
      <c r="B13" s="10"/>
      <c r="C13" s="10" t="s">
        <v>667</v>
      </c>
      <c r="D13" s="10"/>
      <c r="E13" s="33"/>
      <c r="F13" s="844">
        <v>-37746.1</v>
      </c>
      <c r="G13" s="845">
        <v>-119064.6</v>
      </c>
      <c r="H13" s="845">
        <v>-45184.7</v>
      </c>
      <c r="I13" s="267">
        <v>-139235.2</v>
      </c>
      <c r="J13" s="845">
        <v>-48746.3</v>
      </c>
      <c r="K13" s="845">
        <v>19.70693661066973</v>
      </c>
      <c r="L13" s="846">
        <v>7.882314146160089</v>
      </c>
    </row>
    <row r="14" spans="1:12" ht="12.75">
      <c r="A14" s="178"/>
      <c r="B14" s="174" t="s">
        <v>669</v>
      </c>
      <c r="C14" s="174"/>
      <c r="D14" s="174"/>
      <c r="E14" s="181"/>
      <c r="F14" s="849">
        <v>-26545.9</v>
      </c>
      <c r="G14" s="849">
        <v>-85762.1</v>
      </c>
      <c r="H14" s="849">
        <v>-34266.4</v>
      </c>
      <c r="I14" s="849">
        <v>-110321.6</v>
      </c>
      <c r="J14" s="849">
        <v>-38838.9</v>
      </c>
      <c r="K14" s="849">
        <v>29.083587295966666</v>
      </c>
      <c r="L14" s="850">
        <v>13.34397543949758</v>
      </c>
    </row>
    <row r="15" spans="1:12" ht="12.75">
      <c r="A15" s="178"/>
      <c r="B15" s="174" t="s">
        <v>670</v>
      </c>
      <c r="C15" s="174"/>
      <c r="D15" s="174"/>
      <c r="E15" s="181"/>
      <c r="F15" s="849">
        <v>720.7</v>
      </c>
      <c r="G15" s="849">
        <v>-2034.2</v>
      </c>
      <c r="H15" s="849">
        <v>-1091.6</v>
      </c>
      <c r="I15" s="849">
        <v>-6777</v>
      </c>
      <c r="J15" s="849">
        <v>-2455.9</v>
      </c>
      <c r="K15" s="849">
        <v>-251.46385458581958</v>
      </c>
      <c r="L15" s="850">
        <v>124.9816782704286</v>
      </c>
    </row>
    <row r="16" spans="1:12" ht="12.75">
      <c r="A16" s="26"/>
      <c r="B16" s="10"/>
      <c r="C16" s="10" t="s">
        <v>671</v>
      </c>
      <c r="D16" s="10"/>
      <c r="E16" s="33"/>
      <c r="F16" s="844">
        <v>8198.8</v>
      </c>
      <c r="G16" s="845">
        <v>26001.9</v>
      </c>
      <c r="H16" s="845">
        <v>8988.9</v>
      </c>
      <c r="I16" s="267">
        <v>26438.8</v>
      </c>
      <c r="J16" s="845">
        <v>10895.8</v>
      </c>
      <c r="K16" s="845">
        <v>9.636776113577602</v>
      </c>
      <c r="L16" s="846">
        <v>21.213941639132706</v>
      </c>
    </row>
    <row r="17" spans="1:12" ht="12.75">
      <c r="A17" s="26"/>
      <c r="B17" s="10"/>
      <c r="C17" s="10"/>
      <c r="D17" s="10" t="s">
        <v>672</v>
      </c>
      <c r="E17" s="33"/>
      <c r="F17" s="844">
        <v>3714.1</v>
      </c>
      <c r="G17" s="845">
        <v>10463.8</v>
      </c>
      <c r="H17" s="845">
        <v>2768.1</v>
      </c>
      <c r="I17" s="267">
        <v>9531.3</v>
      </c>
      <c r="J17" s="845">
        <v>2903.7</v>
      </c>
      <c r="K17" s="845">
        <v>-25.47050429444549</v>
      </c>
      <c r="L17" s="846">
        <v>4.898666955673563</v>
      </c>
    </row>
    <row r="18" spans="1:12" ht="12.75">
      <c r="A18" s="26"/>
      <c r="B18" s="10"/>
      <c r="C18" s="10"/>
      <c r="D18" s="10" t="s">
        <v>673</v>
      </c>
      <c r="E18" s="33"/>
      <c r="F18" s="844">
        <v>2208.4</v>
      </c>
      <c r="G18" s="845">
        <v>6804.9</v>
      </c>
      <c r="H18" s="845">
        <v>3171.7</v>
      </c>
      <c r="I18" s="267">
        <v>7435.5</v>
      </c>
      <c r="J18" s="845">
        <v>4778.4</v>
      </c>
      <c r="K18" s="845">
        <v>43.61981525086037</v>
      </c>
      <c r="L18" s="846">
        <v>50.65737617050793</v>
      </c>
    </row>
    <row r="19" spans="1:12" ht="12.75">
      <c r="A19" s="26"/>
      <c r="B19" s="10"/>
      <c r="C19" s="10"/>
      <c r="D19" s="10" t="s">
        <v>667</v>
      </c>
      <c r="E19" s="33"/>
      <c r="F19" s="844">
        <v>2276.3</v>
      </c>
      <c r="G19" s="845">
        <v>8733.2</v>
      </c>
      <c r="H19" s="845">
        <v>3049.1</v>
      </c>
      <c r="I19" s="267">
        <v>9472</v>
      </c>
      <c r="J19" s="845">
        <v>3213.7</v>
      </c>
      <c r="K19" s="845">
        <v>33.94983086587885</v>
      </c>
      <c r="L19" s="846">
        <v>5.398314256665899</v>
      </c>
    </row>
    <row r="20" spans="1:12" ht="12.75">
      <c r="A20" s="26"/>
      <c r="B20" s="10"/>
      <c r="C20" s="10" t="s">
        <v>674</v>
      </c>
      <c r="D20" s="10"/>
      <c r="E20" s="33"/>
      <c r="F20" s="844">
        <v>-7478.1</v>
      </c>
      <c r="G20" s="845">
        <v>-28036.1</v>
      </c>
      <c r="H20" s="845">
        <v>-10080.5</v>
      </c>
      <c r="I20" s="267">
        <v>-33215.8</v>
      </c>
      <c r="J20" s="845">
        <v>-13351.7</v>
      </c>
      <c r="K20" s="845">
        <v>34.80028349447051</v>
      </c>
      <c r="L20" s="846">
        <v>32.4507712911066</v>
      </c>
    </row>
    <row r="21" spans="1:12" ht="12.75">
      <c r="A21" s="26"/>
      <c r="B21" s="10"/>
      <c r="C21" s="10"/>
      <c r="D21" s="10" t="s">
        <v>675</v>
      </c>
      <c r="E21" s="33"/>
      <c r="F21" s="844">
        <v>-3342.1</v>
      </c>
      <c r="G21" s="845">
        <v>-10602.2</v>
      </c>
      <c r="H21" s="845">
        <v>-3968.5</v>
      </c>
      <c r="I21" s="267">
        <v>-12650.5</v>
      </c>
      <c r="J21" s="845">
        <v>-5022.7</v>
      </c>
      <c r="K21" s="845">
        <v>18.742706681427848</v>
      </c>
      <c r="L21" s="846">
        <v>26.56419302003278</v>
      </c>
    </row>
    <row r="22" spans="1:12" ht="12.75">
      <c r="A22" s="26"/>
      <c r="B22" s="10"/>
      <c r="C22" s="10"/>
      <c r="D22" s="10" t="s">
        <v>672</v>
      </c>
      <c r="E22" s="33"/>
      <c r="F22" s="844">
        <v>-2391.7</v>
      </c>
      <c r="G22" s="845">
        <v>-9691.9</v>
      </c>
      <c r="H22" s="845">
        <v>-3973.5</v>
      </c>
      <c r="I22" s="267">
        <v>-11929.9</v>
      </c>
      <c r="J22" s="845">
        <v>-5577.5</v>
      </c>
      <c r="K22" s="845">
        <v>66.13705732324289</v>
      </c>
      <c r="L22" s="846">
        <v>40.36743425191895</v>
      </c>
    </row>
    <row r="23" spans="1:12" ht="12.75">
      <c r="A23" s="26"/>
      <c r="B23" s="10"/>
      <c r="C23" s="10"/>
      <c r="D23" s="10" t="s">
        <v>667</v>
      </c>
      <c r="E23" s="33"/>
      <c r="F23" s="844">
        <v>-1744.3</v>
      </c>
      <c r="G23" s="845">
        <v>-7742</v>
      </c>
      <c r="H23" s="845">
        <v>-2138.5</v>
      </c>
      <c r="I23" s="267">
        <v>-8635.4</v>
      </c>
      <c r="J23" s="845">
        <v>-2751.5</v>
      </c>
      <c r="K23" s="845">
        <v>22.599323510863943</v>
      </c>
      <c r="L23" s="846">
        <v>28.664952069207388</v>
      </c>
    </row>
    <row r="24" spans="1:12" ht="12.75">
      <c r="A24" s="178"/>
      <c r="B24" s="174" t="s">
        <v>676</v>
      </c>
      <c r="C24" s="174"/>
      <c r="D24" s="174"/>
      <c r="E24" s="181"/>
      <c r="F24" s="849">
        <v>-25825.2</v>
      </c>
      <c r="G24" s="849">
        <v>-87796.3</v>
      </c>
      <c r="H24" s="849">
        <v>-35358</v>
      </c>
      <c r="I24" s="849">
        <v>-117098.6</v>
      </c>
      <c r="J24" s="849">
        <v>-41294.8</v>
      </c>
      <c r="K24" s="849">
        <v>36.912782863249895</v>
      </c>
      <c r="L24" s="850">
        <v>16.79054245149613</v>
      </c>
    </row>
    <row r="25" spans="1:12" ht="12.75">
      <c r="A25" s="178"/>
      <c r="B25" s="174" t="s">
        <v>677</v>
      </c>
      <c r="C25" s="174"/>
      <c r="D25" s="174"/>
      <c r="E25" s="181"/>
      <c r="F25" s="849">
        <v>-724.3</v>
      </c>
      <c r="G25" s="849">
        <v>1636.5</v>
      </c>
      <c r="H25" s="849">
        <v>566.4</v>
      </c>
      <c r="I25" s="849">
        <v>4943.4</v>
      </c>
      <c r="J25" s="849">
        <v>520.4</v>
      </c>
      <c r="K25" s="849">
        <v>-178.19964103272125</v>
      </c>
      <c r="L25" s="850">
        <v>-8.12146892655373</v>
      </c>
    </row>
    <row r="26" spans="1:12" ht="12.75">
      <c r="A26" s="26"/>
      <c r="B26" s="10"/>
      <c r="C26" s="10" t="s">
        <v>678</v>
      </c>
      <c r="D26" s="10"/>
      <c r="E26" s="33"/>
      <c r="F26" s="844">
        <v>1078.5</v>
      </c>
      <c r="G26" s="845">
        <v>7751.6</v>
      </c>
      <c r="H26" s="845">
        <v>2462.9</v>
      </c>
      <c r="I26" s="267">
        <v>11422.9</v>
      </c>
      <c r="J26" s="845">
        <v>3061.5</v>
      </c>
      <c r="K26" s="845">
        <v>128.36346777932314</v>
      </c>
      <c r="L26" s="846">
        <v>24.304681473060192</v>
      </c>
    </row>
    <row r="27" spans="1:12" ht="12.75">
      <c r="A27" s="26"/>
      <c r="B27" s="10"/>
      <c r="C27" s="10" t="s">
        <v>679</v>
      </c>
      <c r="D27" s="10"/>
      <c r="E27" s="33"/>
      <c r="F27" s="844">
        <v>-1802.8</v>
      </c>
      <c r="G27" s="845">
        <v>-6115.1</v>
      </c>
      <c r="H27" s="845">
        <v>-1896.5</v>
      </c>
      <c r="I27" s="267">
        <v>-6479.5</v>
      </c>
      <c r="J27" s="845">
        <v>-2541.1</v>
      </c>
      <c r="K27" s="845">
        <v>5.197470601286876</v>
      </c>
      <c r="L27" s="846">
        <v>33.98892697073556</v>
      </c>
    </row>
    <row r="28" spans="1:12" ht="12.75">
      <c r="A28" s="178"/>
      <c r="B28" s="174" t="s">
        <v>680</v>
      </c>
      <c r="C28" s="174"/>
      <c r="D28" s="174"/>
      <c r="E28" s="181"/>
      <c r="F28" s="849">
        <v>-26549.5</v>
      </c>
      <c r="G28" s="849">
        <v>-86159.8</v>
      </c>
      <c r="H28" s="849">
        <v>-34791.6</v>
      </c>
      <c r="I28" s="849">
        <v>-112155.2</v>
      </c>
      <c r="J28" s="849">
        <v>-40774.4</v>
      </c>
      <c r="K28" s="849">
        <v>31.04427578673802</v>
      </c>
      <c r="L28" s="850">
        <v>17.19610480690742</v>
      </c>
    </row>
    <row r="29" spans="1:12" ht="12.75">
      <c r="A29" s="178"/>
      <c r="B29" s="175" t="s">
        <v>681</v>
      </c>
      <c r="C29" s="174"/>
      <c r="D29" s="174"/>
      <c r="E29" s="181"/>
      <c r="F29" s="849">
        <v>30419.4</v>
      </c>
      <c r="G29" s="849">
        <v>97704.4</v>
      </c>
      <c r="H29" s="849">
        <v>32392.1</v>
      </c>
      <c r="I29" s="849">
        <v>125988</v>
      </c>
      <c r="J29" s="849">
        <v>38979.2</v>
      </c>
      <c r="K29" s="849">
        <v>6.485006278887805</v>
      </c>
      <c r="L29" s="850">
        <v>20.335513906168476</v>
      </c>
    </row>
    <row r="30" spans="1:12" ht="12.75">
      <c r="A30" s="26"/>
      <c r="B30" s="10"/>
      <c r="C30" s="10" t="s">
        <v>682</v>
      </c>
      <c r="D30" s="10"/>
      <c r="E30" s="33"/>
      <c r="F30" s="844">
        <v>31539.4</v>
      </c>
      <c r="G30" s="845">
        <v>101310.1</v>
      </c>
      <c r="H30" s="845">
        <v>33732.8</v>
      </c>
      <c r="I30" s="267">
        <v>130703.4</v>
      </c>
      <c r="J30" s="845">
        <v>40993</v>
      </c>
      <c r="K30" s="845">
        <v>6.954475988763266</v>
      </c>
      <c r="L30" s="846">
        <v>21.522672295214143</v>
      </c>
    </row>
    <row r="31" spans="1:12" ht="12.75">
      <c r="A31" s="26"/>
      <c r="B31" s="10"/>
      <c r="C31" s="10"/>
      <c r="D31" s="10" t="s">
        <v>683</v>
      </c>
      <c r="E31" s="33"/>
      <c r="F31" s="844">
        <v>6087.6</v>
      </c>
      <c r="G31" s="845">
        <v>21071.9</v>
      </c>
      <c r="H31" s="845">
        <v>3493.5</v>
      </c>
      <c r="I31" s="267">
        <v>18845.4</v>
      </c>
      <c r="J31" s="845">
        <v>5032.6</v>
      </c>
      <c r="K31" s="845">
        <v>-42.61285235560812</v>
      </c>
      <c r="L31" s="846">
        <v>44.05610419350223</v>
      </c>
    </row>
    <row r="32" spans="1:12" ht="12.75">
      <c r="A32" s="26"/>
      <c r="B32" s="10"/>
      <c r="C32" s="10"/>
      <c r="D32" s="10" t="s">
        <v>684</v>
      </c>
      <c r="E32" s="33"/>
      <c r="F32" s="844">
        <v>20776.4</v>
      </c>
      <c r="G32" s="845">
        <v>65541.2</v>
      </c>
      <c r="H32" s="845">
        <v>27062.9</v>
      </c>
      <c r="I32" s="267">
        <v>97536.2</v>
      </c>
      <c r="J32" s="845">
        <v>31673.3</v>
      </c>
      <c r="K32" s="845">
        <v>30.25788875839897</v>
      </c>
      <c r="L32" s="846">
        <v>17.035868292015998</v>
      </c>
    </row>
    <row r="33" spans="1:12" ht="12.75">
      <c r="A33" s="26"/>
      <c r="B33" s="10"/>
      <c r="C33" s="10"/>
      <c r="D33" s="10" t="s">
        <v>685</v>
      </c>
      <c r="E33" s="33"/>
      <c r="F33" s="844">
        <v>3911.3</v>
      </c>
      <c r="G33" s="845">
        <v>12502.2</v>
      </c>
      <c r="H33" s="845">
        <v>3176.4</v>
      </c>
      <c r="I33" s="267">
        <v>12007.3</v>
      </c>
      <c r="J33" s="845">
        <v>3719.9</v>
      </c>
      <c r="K33" s="845">
        <v>-18.789149387671632</v>
      </c>
      <c r="L33" s="846">
        <v>17.1105654199723</v>
      </c>
    </row>
    <row r="34" spans="1:12" ht="12.75">
      <c r="A34" s="26"/>
      <c r="B34" s="10"/>
      <c r="C34" s="10"/>
      <c r="D34" s="10" t="s">
        <v>686</v>
      </c>
      <c r="E34" s="33"/>
      <c r="F34" s="844">
        <v>764.1</v>
      </c>
      <c r="G34" s="845">
        <v>2194.8</v>
      </c>
      <c r="H34" s="845">
        <v>0</v>
      </c>
      <c r="I34" s="267">
        <v>2314.5</v>
      </c>
      <c r="J34" s="845">
        <v>567.2</v>
      </c>
      <c r="K34" s="845">
        <v>-100</v>
      </c>
      <c r="L34" s="848" t="s">
        <v>279</v>
      </c>
    </row>
    <row r="35" spans="1:12" ht="12.75">
      <c r="A35" s="26"/>
      <c r="B35" s="10"/>
      <c r="C35" s="10" t="s">
        <v>687</v>
      </c>
      <c r="D35" s="10"/>
      <c r="E35" s="33"/>
      <c r="F35" s="851">
        <v>-1120</v>
      </c>
      <c r="G35" s="852">
        <v>-3605.7</v>
      </c>
      <c r="H35" s="845">
        <v>-1340.7</v>
      </c>
      <c r="I35" s="266">
        <v>-4715.4</v>
      </c>
      <c r="J35" s="845">
        <v>-2013.8</v>
      </c>
      <c r="K35" s="852">
        <v>19.705357142857146</v>
      </c>
      <c r="L35" s="853">
        <v>50.20511673006638</v>
      </c>
    </row>
    <row r="36" spans="1:12" s="31" customFormat="1" ht="12.75">
      <c r="A36" s="186" t="s">
        <v>688</v>
      </c>
      <c r="B36" s="187" t="s">
        <v>689</v>
      </c>
      <c r="C36" s="187"/>
      <c r="D36" s="187"/>
      <c r="E36" s="188"/>
      <c r="F36" s="849">
        <v>471.9</v>
      </c>
      <c r="G36" s="849">
        <v>1573.6</v>
      </c>
      <c r="H36" s="849">
        <v>1179.1</v>
      </c>
      <c r="I36" s="849">
        <v>3107</v>
      </c>
      <c r="J36" s="849">
        <v>1019</v>
      </c>
      <c r="K36" s="849">
        <v>149.862258953168</v>
      </c>
      <c r="L36" s="850">
        <v>-13.578152828428447</v>
      </c>
    </row>
    <row r="37" spans="1:12" ht="12.75">
      <c r="A37" s="177" t="s">
        <v>690</v>
      </c>
      <c r="B37" s="176"/>
      <c r="C37" s="76"/>
      <c r="D37" s="76"/>
      <c r="E37" s="34"/>
      <c r="F37" s="849">
        <v>4341.8</v>
      </c>
      <c r="G37" s="849">
        <v>13118.2</v>
      </c>
      <c r="H37" s="849">
        <v>-1220.4000000000124</v>
      </c>
      <c r="I37" s="849">
        <v>16939.8</v>
      </c>
      <c r="J37" s="849">
        <v>-776.2000000000153</v>
      </c>
      <c r="K37" s="849">
        <v>-128.10815790685916</v>
      </c>
      <c r="L37" s="850">
        <v>-36.39790232710526</v>
      </c>
    </row>
    <row r="38" spans="1:12" s="31" customFormat="1" ht="12.75">
      <c r="A38" s="189" t="s">
        <v>691</v>
      </c>
      <c r="B38" s="75" t="s">
        <v>692</v>
      </c>
      <c r="C38" s="75"/>
      <c r="D38" s="75"/>
      <c r="E38" s="78"/>
      <c r="F38" s="854">
        <v>-10098.8</v>
      </c>
      <c r="G38" s="855">
        <v>-25536.9</v>
      </c>
      <c r="H38" s="855">
        <v>2542.4</v>
      </c>
      <c r="I38" s="329">
        <v>3189.2</v>
      </c>
      <c r="J38" s="855">
        <v>1006.7</v>
      </c>
      <c r="K38" s="855">
        <v>-125.17526834871471</v>
      </c>
      <c r="L38" s="856">
        <v>-60.403555695405906</v>
      </c>
    </row>
    <row r="39" spans="1:12" ht="12.75">
      <c r="A39" s="26"/>
      <c r="B39" s="10" t="s">
        <v>693</v>
      </c>
      <c r="C39" s="10"/>
      <c r="D39" s="10"/>
      <c r="E39" s="33"/>
      <c r="F39" s="844">
        <v>0</v>
      </c>
      <c r="G39" s="845">
        <v>136</v>
      </c>
      <c r="H39" s="845">
        <v>0</v>
      </c>
      <c r="I39" s="267">
        <v>-469.7</v>
      </c>
      <c r="J39" s="845">
        <v>0</v>
      </c>
      <c r="K39" s="847" t="s">
        <v>279</v>
      </c>
      <c r="L39" s="848" t="s">
        <v>279</v>
      </c>
    </row>
    <row r="40" spans="1:12" ht="12.75">
      <c r="A40" s="26"/>
      <c r="B40" s="10" t="s">
        <v>694</v>
      </c>
      <c r="C40" s="10"/>
      <c r="D40" s="10"/>
      <c r="E40" s="33"/>
      <c r="F40" s="844">
        <v>0</v>
      </c>
      <c r="G40" s="845">
        <v>0</v>
      </c>
      <c r="H40" s="845">
        <v>0</v>
      </c>
      <c r="I40" s="267">
        <v>0</v>
      </c>
      <c r="J40" s="845">
        <v>0</v>
      </c>
      <c r="K40" s="847" t="s">
        <v>279</v>
      </c>
      <c r="L40" s="848" t="s">
        <v>279</v>
      </c>
    </row>
    <row r="41" spans="1:12" ht="12.75">
      <c r="A41" s="26"/>
      <c r="B41" s="10" t="s">
        <v>695</v>
      </c>
      <c r="C41" s="10"/>
      <c r="D41" s="10"/>
      <c r="E41" s="33"/>
      <c r="F41" s="844">
        <v>-9930.1</v>
      </c>
      <c r="G41" s="845">
        <v>-21863.2</v>
      </c>
      <c r="H41" s="845">
        <v>-6128</v>
      </c>
      <c r="I41" s="267">
        <v>-13175.3</v>
      </c>
      <c r="J41" s="845">
        <v>-6325.3</v>
      </c>
      <c r="K41" s="845">
        <v>-38.28863757666085</v>
      </c>
      <c r="L41" s="846">
        <v>3.2196475195822334</v>
      </c>
    </row>
    <row r="42" spans="1:12" ht="12.75">
      <c r="A42" s="26"/>
      <c r="B42" s="10"/>
      <c r="C42" s="10" t="s">
        <v>696</v>
      </c>
      <c r="D42" s="10"/>
      <c r="E42" s="33"/>
      <c r="F42" s="844">
        <v>-1196.6</v>
      </c>
      <c r="G42" s="845">
        <v>-323.8</v>
      </c>
      <c r="H42" s="845">
        <v>-2833.9</v>
      </c>
      <c r="I42" s="267">
        <v>-2194.3</v>
      </c>
      <c r="J42" s="845">
        <v>-3375.5</v>
      </c>
      <c r="K42" s="845">
        <v>136.82934982450274</v>
      </c>
      <c r="L42" s="846">
        <v>19.1114718232824</v>
      </c>
    </row>
    <row r="43" spans="1:12" ht="12.75">
      <c r="A43" s="26"/>
      <c r="B43" s="10"/>
      <c r="C43" s="10" t="s">
        <v>667</v>
      </c>
      <c r="D43" s="10"/>
      <c r="E43" s="33"/>
      <c r="F43" s="844">
        <v>-8733.5</v>
      </c>
      <c r="G43" s="845">
        <v>-21539.4</v>
      </c>
      <c r="H43" s="845">
        <v>-3294.1</v>
      </c>
      <c r="I43" s="267">
        <v>-10981</v>
      </c>
      <c r="J43" s="845">
        <v>-2949.8</v>
      </c>
      <c r="K43" s="845">
        <v>-62.28201751874963</v>
      </c>
      <c r="L43" s="846">
        <v>-10.452020278680068</v>
      </c>
    </row>
    <row r="44" spans="1:12" ht="12.75">
      <c r="A44" s="26"/>
      <c r="B44" s="10" t="s">
        <v>697</v>
      </c>
      <c r="C44" s="10"/>
      <c r="D44" s="10"/>
      <c r="E44" s="33"/>
      <c r="F44" s="844">
        <v>-168.7</v>
      </c>
      <c r="G44" s="845">
        <v>-3809.7</v>
      </c>
      <c r="H44" s="845">
        <v>8670.4</v>
      </c>
      <c r="I44" s="267">
        <v>16834.2</v>
      </c>
      <c r="J44" s="845">
        <v>7332</v>
      </c>
      <c r="K44" s="847" t="s">
        <v>279</v>
      </c>
      <c r="L44" s="846">
        <v>-15.436427385126422</v>
      </c>
    </row>
    <row r="45" spans="1:12" ht="12.75">
      <c r="A45" s="26"/>
      <c r="B45" s="10"/>
      <c r="C45" s="10" t="s">
        <v>696</v>
      </c>
      <c r="D45" s="10"/>
      <c r="E45" s="33"/>
      <c r="F45" s="844">
        <v>174.8</v>
      </c>
      <c r="G45" s="845">
        <v>-4489</v>
      </c>
      <c r="H45" s="845">
        <v>7623.8</v>
      </c>
      <c r="I45" s="267">
        <v>12906.2</v>
      </c>
      <c r="J45" s="845">
        <v>6861.3</v>
      </c>
      <c r="K45" s="847" t="s">
        <v>279</v>
      </c>
      <c r="L45" s="846">
        <v>-10.001574018206144</v>
      </c>
    </row>
    <row r="46" spans="1:12" ht="12.75">
      <c r="A46" s="26"/>
      <c r="B46" s="10"/>
      <c r="C46" s="10" t="s">
        <v>698</v>
      </c>
      <c r="D46" s="10"/>
      <c r="E46" s="33"/>
      <c r="F46" s="844">
        <v>-1481</v>
      </c>
      <c r="G46" s="845">
        <v>744.3999999999987</v>
      </c>
      <c r="H46" s="845">
        <v>-648.6</v>
      </c>
      <c r="I46" s="267">
        <v>533.3</v>
      </c>
      <c r="J46" s="845">
        <v>-1098.9</v>
      </c>
      <c r="K46" s="845">
        <v>-56.205266711681276</v>
      </c>
      <c r="L46" s="846">
        <v>69.4264569842738</v>
      </c>
    </row>
    <row r="47" spans="1:12" ht="12.75">
      <c r="A47" s="26"/>
      <c r="B47" s="10"/>
      <c r="C47" s="10"/>
      <c r="D47" s="10" t="s">
        <v>699</v>
      </c>
      <c r="E47" s="33"/>
      <c r="F47" s="844">
        <v>-1446.4</v>
      </c>
      <c r="G47" s="845">
        <v>1300.4</v>
      </c>
      <c r="H47" s="845">
        <v>-565.3</v>
      </c>
      <c r="I47" s="267">
        <v>703.7</v>
      </c>
      <c r="J47" s="845">
        <v>-1089.2</v>
      </c>
      <c r="K47" s="845">
        <v>-60.916758849557496</v>
      </c>
      <c r="L47" s="846">
        <v>92.67645497965677</v>
      </c>
    </row>
    <row r="48" spans="1:12" ht="12.75">
      <c r="A48" s="26"/>
      <c r="B48" s="10"/>
      <c r="C48" s="10"/>
      <c r="D48" s="10"/>
      <c r="E48" s="33" t="s">
        <v>700</v>
      </c>
      <c r="F48" s="844">
        <v>820.5</v>
      </c>
      <c r="G48" s="845">
        <v>7253.7</v>
      </c>
      <c r="H48" s="845">
        <v>1220.7</v>
      </c>
      <c r="I48" s="267">
        <v>7691</v>
      </c>
      <c r="J48" s="845">
        <v>1520.2</v>
      </c>
      <c r="K48" s="845">
        <v>48.775137111517346</v>
      </c>
      <c r="L48" s="846">
        <v>24.535102809863215</v>
      </c>
    </row>
    <row r="49" spans="1:12" ht="12.75">
      <c r="A49" s="26"/>
      <c r="B49" s="10"/>
      <c r="C49" s="10"/>
      <c r="D49" s="10"/>
      <c r="E49" s="33" t="s">
        <v>701</v>
      </c>
      <c r="F49" s="844">
        <v>-2266.9</v>
      </c>
      <c r="G49" s="845">
        <v>-5953.3</v>
      </c>
      <c r="H49" s="845">
        <v>-1786</v>
      </c>
      <c r="I49" s="267">
        <v>-6987.3</v>
      </c>
      <c r="J49" s="845">
        <v>-2609.4</v>
      </c>
      <c r="K49" s="845">
        <v>-21.21399267722439</v>
      </c>
      <c r="L49" s="846">
        <v>46.10302351623741</v>
      </c>
    </row>
    <row r="50" spans="1:12" ht="12.75">
      <c r="A50" s="26"/>
      <c r="B50" s="10"/>
      <c r="C50" s="10"/>
      <c r="D50" s="10" t="s">
        <v>702</v>
      </c>
      <c r="E50" s="33"/>
      <c r="F50" s="844">
        <v>-34.6</v>
      </c>
      <c r="G50" s="845">
        <v>-556</v>
      </c>
      <c r="H50" s="845">
        <v>-83.3</v>
      </c>
      <c r="I50" s="267">
        <v>-170.4</v>
      </c>
      <c r="J50" s="845">
        <v>-9.7</v>
      </c>
      <c r="K50" s="845">
        <v>140.7514450867052</v>
      </c>
      <c r="L50" s="846">
        <v>-88.35534213685474</v>
      </c>
    </row>
    <row r="51" spans="1:12" ht="12.75">
      <c r="A51" s="26"/>
      <c r="B51" s="10"/>
      <c r="C51" s="10" t="s">
        <v>703</v>
      </c>
      <c r="D51" s="10"/>
      <c r="E51" s="33"/>
      <c r="F51" s="844">
        <v>1137.5</v>
      </c>
      <c r="G51" s="845">
        <v>-65.1</v>
      </c>
      <c r="H51" s="845">
        <v>1695.2</v>
      </c>
      <c r="I51" s="267">
        <v>3394.7</v>
      </c>
      <c r="J51" s="845">
        <v>1569.6</v>
      </c>
      <c r="K51" s="845">
        <v>49.02857142857143</v>
      </c>
      <c r="L51" s="846">
        <v>-7.409155261915992</v>
      </c>
    </row>
    <row r="52" spans="1:12" ht="12.75">
      <c r="A52" s="26"/>
      <c r="B52" s="10"/>
      <c r="C52" s="10"/>
      <c r="D52" s="10" t="s">
        <v>186</v>
      </c>
      <c r="E52" s="33"/>
      <c r="F52" s="844">
        <v>-49.4</v>
      </c>
      <c r="G52" s="845">
        <v>46.2</v>
      </c>
      <c r="H52" s="845">
        <v>127.8</v>
      </c>
      <c r="I52" s="267">
        <v>-116.5</v>
      </c>
      <c r="J52" s="845">
        <v>0.7</v>
      </c>
      <c r="K52" s="845">
        <v>-358.7044534412955</v>
      </c>
      <c r="L52" s="846">
        <v>-99.45226917057903</v>
      </c>
    </row>
    <row r="53" spans="1:12" ht="12.75">
      <c r="A53" s="26"/>
      <c r="B53" s="10"/>
      <c r="C53" s="10"/>
      <c r="D53" s="10" t="s">
        <v>704</v>
      </c>
      <c r="E53" s="33"/>
      <c r="F53" s="844">
        <v>1186.9</v>
      </c>
      <c r="G53" s="845">
        <v>-111.3</v>
      </c>
      <c r="H53" s="845">
        <v>1567.4</v>
      </c>
      <c r="I53" s="267">
        <v>3511.2</v>
      </c>
      <c r="J53" s="845">
        <v>1568.9</v>
      </c>
      <c r="K53" s="845">
        <v>32.05830314264049</v>
      </c>
      <c r="L53" s="846">
        <v>0.0956998851601378</v>
      </c>
    </row>
    <row r="54" spans="1:12" ht="12.75">
      <c r="A54" s="26"/>
      <c r="B54" s="10"/>
      <c r="C54" s="10" t="s">
        <v>705</v>
      </c>
      <c r="D54" s="10"/>
      <c r="E54" s="33"/>
      <c r="F54" s="844">
        <v>0</v>
      </c>
      <c r="G54" s="845">
        <v>0</v>
      </c>
      <c r="H54" s="845">
        <v>0</v>
      </c>
      <c r="I54" s="267">
        <v>0</v>
      </c>
      <c r="J54" s="845">
        <v>0</v>
      </c>
      <c r="K54" s="847" t="s">
        <v>279</v>
      </c>
      <c r="L54" s="848" t="s">
        <v>279</v>
      </c>
    </row>
    <row r="55" spans="1:12" ht="12.75">
      <c r="A55" s="178" t="s">
        <v>706</v>
      </c>
      <c r="B55" s="174"/>
      <c r="C55" s="174"/>
      <c r="D55" s="174"/>
      <c r="E55" s="181"/>
      <c r="F55" s="849">
        <v>-5756.9999999999945</v>
      </c>
      <c r="G55" s="849">
        <v>-12418.7</v>
      </c>
      <c r="H55" s="849">
        <v>1321.999999999989</v>
      </c>
      <c r="I55" s="849">
        <v>20129</v>
      </c>
      <c r="J55" s="849">
        <v>230.49999999998545</v>
      </c>
      <c r="K55" s="849">
        <v>-122.96334896647542</v>
      </c>
      <c r="L55" s="850">
        <v>-82.56429652042456</v>
      </c>
    </row>
    <row r="56" spans="1:12" s="31" customFormat="1" ht="12.75">
      <c r="A56" s="186" t="s">
        <v>707</v>
      </c>
      <c r="B56" s="187" t="s">
        <v>708</v>
      </c>
      <c r="C56" s="187"/>
      <c r="D56" s="187"/>
      <c r="E56" s="188"/>
      <c r="F56" s="849">
        <v>8087.6</v>
      </c>
      <c r="G56" s="849">
        <v>18095.7</v>
      </c>
      <c r="H56" s="849">
        <v>4721.800000000012</v>
      </c>
      <c r="I56" s="849">
        <v>8964.3</v>
      </c>
      <c r="J56" s="849">
        <v>1420.2000000000153</v>
      </c>
      <c r="K56" s="849">
        <v>-41.616796082892144</v>
      </c>
      <c r="L56" s="850">
        <v>-69.92248718708942</v>
      </c>
    </row>
    <row r="57" spans="1:12" ht="12.75">
      <c r="A57" s="177" t="s">
        <v>709</v>
      </c>
      <c r="B57" s="76"/>
      <c r="C57" s="76"/>
      <c r="D57" s="76"/>
      <c r="E57" s="34"/>
      <c r="F57" s="849">
        <v>2330.6</v>
      </c>
      <c r="G57" s="849">
        <v>5677</v>
      </c>
      <c r="H57" s="849">
        <v>6043.8</v>
      </c>
      <c r="I57" s="849">
        <v>29093.3</v>
      </c>
      <c r="J57" s="849">
        <v>1650.7</v>
      </c>
      <c r="K57" s="849">
        <v>159.32377928430446</v>
      </c>
      <c r="L57" s="850">
        <v>-72.68771302822726</v>
      </c>
    </row>
    <row r="58" spans="1:12" s="31" customFormat="1" ht="12.75">
      <c r="A58" s="186" t="s">
        <v>710</v>
      </c>
      <c r="B58" s="187"/>
      <c r="C58" s="187"/>
      <c r="D58" s="187"/>
      <c r="E58" s="188"/>
      <c r="F58" s="849">
        <v>-2330.6</v>
      </c>
      <c r="G58" s="849">
        <v>-5677</v>
      </c>
      <c r="H58" s="849">
        <v>-6043.8</v>
      </c>
      <c r="I58" s="849">
        <v>-29093.3</v>
      </c>
      <c r="J58" s="849">
        <v>-1650.7</v>
      </c>
      <c r="K58" s="849">
        <v>159.32377928430446</v>
      </c>
      <c r="L58" s="850">
        <v>-72.68771302822728</v>
      </c>
    </row>
    <row r="59" spans="1:12" ht="12.75">
      <c r="A59" s="26"/>
      <c r="B59" s="10" t="s">
        <v>711</v>
      </c>
      <c r="C59" s="10"/>
      <c r="D59" s="10"/>
      <c r="E59" s="33"/>
      <c r="F59" s="844">
        <v>-3115.7</v>
      </c>
      <c r="G59" s="845">
        <v>-6462.2</v>
      </c>
      <c r="H59" s="845">
        <v>-6043.8</v>
      </c>
      <c r="I59" s="267">
        <v>-29093.3</v>
      </c>
      <c r="J59" s="845">
        <v>-1650.7</v>
      </c>
      <c r="K59" s="845">
        <v>93.9788811503033</v>
      </c>
      <c r="L59" s="846">
        <v>-72.68771302822728</v>
      </c>
    </row>
    <row r="60" spans="1:12" ht="12.75">
      <c r="A60" s="26"/>
      <c r="B60" s="10"/>
      <c r="C60" s="10" t="s">
        <v>186</v>
      </c>
      <c r="D60" s="10"/>
      <c r="E60" s="33"/>
      <c r="F60" s="844">
        <v>-1447.1</v>
      </c>
      <c r="G60" s="845">
        <v>-3251.3</v>
      </c>
      <c r="H60" s="845">
        <v>-1591.4</v>
      </c>
      <c r="I60" s="267">
        <v>-21398.1</v>
      </c>
      <c r="J60" s="845">
        <v>-148.4</v>
      </c>
      <c r="K60" s="845">
        <v>9.971667472876767</v>
      </c>
      <c r="L60" s="846">
        <v>-90.6748774663818</v>
      </c>
    </row>
    <row r="61" spans="1:12" ht="12.75">
      <c r="A61" s="26"/>
      <c r="B61" s="10"/>
      <c r="C61" s="10" t="s">
        <v>704</v>
      </c>
      <c r="D61" s="10"/>
      <c r="E61" s="33"/>
      <c r="F61" s="844">
        <v>-1668.6</v>
      </c>
      <c r="G61" s="845">
        <v>-3210.9</v>
      </c>
      <c r="H61" s="845">
        <v>-4452.4</v>
      </c>
      <c r="I61" s="267">
        <v>-7695.2</v>
      </c>
      <c r="J61" s="845">
        <v>-1502.3</v>
      </c>
      <c r="K61" s="845">
        <v>166.83447201246545</v>
      </c>
      <c r="L61" s="846">
        <v>-66.25864702183092</v>
      </c>
    </row>
    <row r="62" spans="1:12" ht="12.75">
      <c r="A62" s="26"/>
      <c r="B62" s="10" t="s">
        <v>712</v>
      </c>
      <c r="C62" s="10"/>
      <c r="D62" s="10"/>
      <c r="E62" s="33"/>
      <c r="F62" s="851">
        <v>785.1</v>
      </c>
      <c r="G62" s="852">
        <v>785.2</v>
      </c>
      <c r="H62" s="852">
        <v>0</v>
      </c>
      <c r="I62" s="266">
        <v>0</v>
      </c>
      <c r="J62" s="852">
        <v>0</v>
      </c>
      <c r="K62" s="852">
        <v>-100</v>
      </c>
      <c r="L62" s="848" t="s">
        <v>279</v>
      </c>
    </row>
    <row r="63" spans="1:12" s="31" customFormat="1" ht="13.5" thickBot="1">
      <c r="A63" s="186" t="s">
        <v>713</v>
      </c>
      <c r="B63" s="187"/>
      <c r="C63" s="187"/>
      <c r="D63" s="187"/>
      <c r="E63" s="188"/>
      <c r="F63" s="857">
        <v>-1193.1</v>
      </c>
      <c r="G63" s="857">
        <v>-5742.1</v>
      </c>
      <c r="H63" s="858">
        <v>-4348.6</v>
      </c>
      <c r="I63" s="857">
        <v>-25698.6</v>
      </c>
      <c r="J63" s="858">
        <v>-81.09999999999945</v>
      </c>
      <c r="K63" s="857">
        <v>264.4790880898499</v>
      </c>
      <c r="L63" s="859">
        <v>-98.13503196431037</v>
      </c>
    </row>
    <row r="64" ht="13.5" thickTop="1"/>
  </sheetData>
  <mergeCells count="8">
    <mergeCell ref="A2:L2"/>
    <mergeCell ref="A3:E3"/>
    <mergeCell ref="A4:E6"/>
    <mergeCell ref="K4:L4"/>
    <mergeCell ref="K5:L5"/>
    <mergeCell ref="F4:G5"/>
    <mergeCell ref="H4:I5"/>
    <mergeCell ref="J4:J5"/>
  </mergeCells>
  <printOptions horizontalCentered="1"/>
  <pageMargins left="1" right="1" top="1" bottom="1" header="0.5" footer="0.5"/>
  <pageSetup fitToHeight="1" fitToWidth="1" horizontalDpi="300" verticalDpi="3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E6" sqref="E6"/>
    </sheetView>
  </sheetViews>
  <sheetFormatPr defaultColWidth="9.140625" defaultRowHeight="12.75"/>
  <cols>
    <col min="1" max="1" width="4.140625" style="8" customWidth="1"/>
    <col min="2" max="2" width="27.8515625" style="8" customWidth="1"/>
    <col min="3" max="3" width="10.57421875" style="8" customWidth="1"/>
    <col min="4" max="4" width="10.140625" style="8" customWidth="1"/>
    <col min="5" max="5" width="10.421875" style="8" customWidth="1"/>
    <col min="6" max="6" width="10.00390625" style="8" customWidth="1"/>
    <col min="7" max="7" width="10.57421875" style="8" customWidth="1"/>
    <col min="8" max="8" width="10.421875" style="8" customWidth="1"/>
    <col min="9" max="9" width="8.8515625" style="8" customWidth="1"/>
    <col min="10" max="16384" width="9.140625" style="8" customWidth="1"/>
  </cols>
  <sheetData>
    <row r="1" ht="15.75">
      <c r="E1" s="260" t="s">
        <v>641</v>
      </c>
    </row>
    <row r="2" spans="1:10" ht="18.75">
      <c r="A2" s="993" t="s">
        <v>715</v>
      </c>
      <c r="B2" s="994"/>
      <c r="C2" s="994"/>
      <c r="D2" s="994"/>
      <c r="E2" s="994"/>
      <c r="F2" s="994"/>
      <c r="G2" s="994"/>
      <c r="H2" s="994"/>
      <c r="I2" s="994"/>
      <c r="J2" s="994"/>
    </row>
    <row r="4" spans="1:10" ht="12.75">
      <c r="A4" s="995" t="s">
        <v>377</v>
      </c>
      <c r="B4" s="996"/>
      <c r="C4" s="996"/>
      <c r="D4" s="996"/>
      <c r="E4" s="996"/>
      <c r="F4" s="996"/>
      <c r="G4" s="996"/>
      <c r="H4" s="996"/>
      <c r="I4" s="996"/>
      <c r="J4" s="996"/>
    </row>
    <row r="5" spans="1:10" ht="12.75">
      <c r="A5" s="212"/>
      <c r="B5" s="213"/>
      <c r="C5" s="214"/>
      <c r="D5" s="214"/>
      <c r="E5" s="214"/>
      <c r="F5" s="214"/>
      <c r="G5" s="214"/>
      <c r="H5" s="215"/>
      <c r="I5" s="216" t="s">
        <v>618</v>
      </c>
      <c r="J5" s="217"/>
    </row>
    <row r="6" spans="1:10" ht="12.75">
      <c r="A6" s="218"/>
      <c r="B6" s="219"/>
      <c r="C6" s="220" t="s">
        <v>619</v>
      </c>
      <c r="D6" s="220" t="s">
        <v>780</v>
      </c>
      <c r="E6" s="220" t="s">
        <v>619</v>
      </c>
      <c r="F6" s="220" t="s">
        <v>780</v>
      </c>
      <c r="G6" s="220" t="s">
        <v>619</v>
      </c>
      <c r="H6" s="220" t="s">
        <v>780</v>
      </c>
      <c r="I6" s="221" t="s">
        <v>824</v>
      </c>
      <c r="J6" s="222"/>
    </row>
    <row r="7" spans="1:10" ht="12.75">
      <c r="A7" s="223"/>
      <c r="B7" s="224"/>
      <c r="C7" s="225" t="s">
        <v>620</v>
      </c>
      <c r="D7" s="225" t="s">
        <v>620</v>
      </c>
      <c r="E7" s="225" t="s">
        <v>621</v>
      </c>
      <c r="F7" s="225" t="s">
        <v>621</v>
      </c>
      <c r="G7" s="225" t="s">
        <v>622</v>
      </c>
      <c r="H7" s="225" t="s">
        <v>622</v>
      </c>
      <c r="I7" s="226" t="s">
        <v>621</v>
      </c>
      <c r="J7" s="226" t="s">
        <v>622</v>
      </c>
    </row>
    <row r="8" spans="1:10" ht="12.75">
      <c r="A8" s="26"/>
      <c r="B8" s="33"/>
      <c r="C8" s="45"/>
      <c r="D8" s="45"/>
      <c r="E8" s="45"/>
      <c r="F8" s="45"/>
      <c r="G8" s="45"/>
      <c r="H8" s="45"/>
      <c r="I8" s="45"/>
      <c r="J8" s="45"/>
    </row>
    <row r="9" spans="1:10" ht="12.75">
      <c r="A9" s="189" t="s">
        <v>186</v>
      </c>
      <c r="B9" s="35"/>
      <c r="C9" s="190">
        <v>107915.9</v>
      </c>
      <c r="D9" s="190">
        <v>107128.6</v>
      </c>
      <c r="E9" s="190">
        <v>104423.7</v>
      </c>
      <c r="F9" s="190">
        <v>109430.1</v>
      </c>
      <c r="G9" s="190">
        <v>132061.3</v>
      </c>
      <c r="H9" s="190">
        <v>129795.7</v>
      </c>
      <c r="I9" s="191">
        <v>4.7943139344803996</v>
      </c>
      <c r="J9" s="191">
        <v>-1.715566937475245</v>
      </c>
    </row>
    <row r="10" spans="1:10" ht="12.75">
      <c r="A10" s="26"/>
      <c r="B10" s="33" t="s">
        <v>623</v>
      </c>
      <c r="C10" s="192">
        <v>96235.9</v>
      </c>
      <c r="D10" s="192">
        <v>102802.1</v>
      </c>
      <c r="E10" s="192">
        <v>100823.6</v>
      </c>
      <c r="F10" s="192">
        <v>102984</v>
      </c>
      <c r="G10" s="192">
        <v>124240.9</v>
      </c>
      <c r="H10" s="192">
        <v>124282.075</v>
      </c>
      <c r="I10" s="193">
        <v>2.1427522921220827</v>
      </c>
      <c r="J10" s="193">
        <v>0.03314126024523034</v>
      </c>
    </row>
    <row r="11" spans="1:10" ht="12.75">
      <c r="A11" s="26"/>
      <c r="B11" s="36" t="s">
        <v>624</v>
      </c>
      <c r="C11" s="192">
        <v>11680</v>
      </c>
      <c r="D11" s="192">
        <v>4326.5</v>
      </c>
      <c r="E11" s="192">
        <v>3600.1</v>
      </c>
      <c r="F11" s="192">
        <v>6446.1</v>
      </c>
      <c r="G11" s="192">
        <v>7820.4</v>
      </c>
      <c r="H11" s="192">
        <v>5513.625</v>
      </c>
      <c r="I11" s="193">
        <v>79.05335962889922</v>
      </c>
      <c r="J11" s="193">
        <v>-29.496892742059217</v>
      </c>
    </row>
    <row r="12" spans="1:10" ht="12.75">
      <c r="A12" s="177"/>
      <c r="B12" s="34"/>
      <c r="C12" s="194"/>
      <c r="D12" s="194"/>
      <c r="E12" s="194"/>
      <c r="F12" s="194"/>
      <c r="G12" s="194"/>
      <c r="H12" s="194"/>
      <c r="I12" s="195"/>
      <c r="J12" s="195"/>
    </row>
    <row r="13" spans="1:10" ht="12.75">
      <c r="A13" s="202"/>
      <c r="B13" s="32"/>
      <c r="C13" s="196"/>
      <c r="D13" s="196"/>
      <c r="E13" s="196"/>
      <c r="F13" s="196"/>
      <c r="G13" s="196"/>
      <c r="H13" s="196"/>
      <c r="I13" s="193"/>
      <c r="J13" s="193"/>
    </row>
    <row r="14" spans="1:10" ht="12.75">
      <c r="A14" s="189" t="s">
        <v>625</v>
      </c>
      <c r="B14" s="33"/>
      <c r="C14" s="197">
        <v>22289.2</v>
      </c>
      <c r="D14" s="197">
        <v>23985.8</v>
      </c>
      <c r="E14" s="197">
        <v>25472.7</v>
      </c>
      <c r="F14" s="197">
        <v>29767.2</v>
      </c>
      <c r="G14" s="197">
        <v>33065.4</v>
      </c>
      <c r="H14" s="197">
        <v>34655.7</v>
      </c>
      <c r="I14" s="191">
        <v>16.85922575934238</v>
      </c>
      <c r="J14" s="191">
        <v>4.809559237148193</v>
      </c>
    </row>
    <row r="15" spans="1:10" ht="12.75">
      <c r="A15" s="26"/>
      <c r="B15" s="33" t="s">
        <v>623</v>
      </c>
      <c r="C15" s="192">
        <v>20709.1</v>
      </c>
      <c r="D15" s="192">
        <v>23146.1</v>
      </c>
      <c r="E15" s="192">
        <v>23154.9</v>
      </c>
      <c r="F15" s="192">
        <v>27091.5</v>
      </c>
      <c r="G15" s="192">
        <v>31790.7</v>
      </c>
      <c r="H15" s="192">
        <v>31523.4</v>
      </c>
      <c r="I15" s="193">
        <v>17.00115310366273</v>
      </c>
      <c r="J15" s="193">
        <v>-0.8408119355660659</v>
      </c>
    </row>
    <row r="16" spans="1:10" ht="12.75">
      <c r="A16" s="26"/>
      <c r="B16" s="36" t="s">
        <v>624</v>
      </c>
      <c r="C16" s="192">
        <v>1580.1</v>
      </c>
      <c r="D16" s="192">
        <v>839.7</v>
      </c>
      <c r="E16" s="192">
        <v>2317.8</v>
      </c>
      <c r="F16" s="192">
        <v>2675.7</v>
      </c>
      <c r="G16" s="192">
        <v>1274.7</v>
      </c>
      <c r="H16" s="192">
        <v>3132.3</v>
      </c>
      <c r="I16" s="193">
        <v>15.441366813357476</v>
      </c>
      <c r="J16" s="193">
        <v>145.72840668392564</v>
      </c>
    </row>
    <row r="17" spans="1:10" ht="12.75">
      <c r="A17" s="177"/>
      <c r="B17" s="34"/>
      <c r="C17" s="198"/>
      <c r="D17" s="198"/>
      <c r="E17" s="198"/>
      <c r="F17" s="198"/>
      <c r="G17" s="198"/>
      <c r="H17" s="198"/>
      <c r="I17" s="195"/>
      <c r="J17" s="195"/>
    </row>
    <row r="18" spans="1:10" ht="12.75">
      <c r="A18" s="26"/>
      <c r="B18" s="33"/>
      <c r="C18" s="192"/>
      <c r="D18" s="192"/>
      <c r="E18" s="192"/>
      <c r="F18" s="192"/>
      <c r="G18" s="192"/>
      <c r="H18" s="192"/>
      <c r="I18" s="193"/>
      <c r="J18" s="193"/>
    </row>
    <row r="19" spans="1:10" ht="12.75">
      <c r="A19" s="189" t="s">
        <v>626</v>
      </c>
      <c r="B19" s="35"/>
      <c r="C19" s="197">
        <v>130205.1</v>
      </c>
      <c r="D19" s="197">
        <v>131114.4</v>
      </c>
      <c r="E19" s="197">
        <v>129896.4</v>
      </c>
      <c r="F19" s="197">
        <v>139197.3</v>
      </c>
      <c r="G19" s="197">
        <v>165126.7</v>
      </c>
      <c r="H19" s="197">
        <v>164451.4</v>
      </c>
      <c r="I19" s="191">
        <v>7.160244625717112</v>
      </c>
      <c r="J19" s="191">
        <v>-0.4089586965645253</v>
      </c>
    </row>
    <row r="20" spans="1:10" ht="12.75">
      <c r="A20" s="26"/>
      <c r="B20" s="33"/>
      <c r="C20" s="192"/>
      <c r="D20" s="192"/>
      <c r="E20" s="192"/>
      <c r="F20" s="192"/>
      <c r="G20" s="192"/>
      <c r="H20" s="192"/>
      <c r="I20" s="193"/>
      <c r="J20" s="193"/>
    </row>
    <row r="21" spans="1:10" ht="12.75">
      <c r="A21" s="26"/>
      <c r="B21" s="33" t="s">
        <v>623</v>
      </c>
      <c r="C21" s="192">
        <v>116945</v>
      </c>
      <c r="D21" s="192">
        <v>125948.2</v>
      </c>
      <c r="E21" s="192">
        <v>123978.5</v>
      </c>
      <c r="F21" s="192">
        <v>130075.5</v>
      </c>
      <c r="G21" s="192">
        <v>156031.6</v>
      </c>
      <c r="H21" s="192">
        <v>155805.475</v>
      </c>
      <c r="I21" s="193">
        <v>4.917788164883447</v>
      </c>
      <c r="J21" s="193">
        <v>-0.1449225669672103</v>
      </c>
    </row>
    <row r="22" spans="1:10" ht="12.75">
      <c r="A22" s="26"/>
      <c r="B22" s="37" t="s">
        <v>627</v>
      </c>
      <c r="C22" s="192">
        <v>89.8159903106714</v>
      </c>
      <c r="D22" s="192">
        <v>96.05977680559876</v>
      </c>
      <c r="E22" s="192">
        <v>95.44413855965216</v>
      </c>
      <c r="F22" s="192">
        <v>93.44685565021736</v>
      </c>
      <c r="G22" s="192">
        <v>94.49204762161418</v>
      </c>
      <c r="H22" s="192">
        <v>94.74256528068476</v>
      </c>
      <c r="I22" s="193"/>
      <c r="J22" s="193"/>
    </row>
    <row r="23" spans="1:10" ht="12.75">
      <c r="A23" s="26"/>
      <c r="B23" s="36" t="s">
        <v>624</v>
      </c>
      <c r="C23" s="192">
        <v>13260.1</v>
      </c>
      <c r="D23" s="192">
        <v>5166.2</v>
      </c>
      <c r="E23" s="192">
        <v>5917.9</v>
      </c>
      <c r="F23" s="192">
        <v>9121.8</v>
      </c>
      <c r="G23" s="192">
        <v>9095.1</v>
      </c>
      <c r="H23" s="192">
        <v>8645.925</v>
      </c>
      <c r="I23" s="193">
        <v>54.139137193937046</v>
      </c>
      <c r="J23" s="193">
        <v>-4.9386482831414895</v>
      </c>
    </row>
    <row r="24" spans="1:10" ht="12.75">
      <c r="A24" s="177"/>
      <c r="B24" s="38" t="s">
        <v>627</v>
      </c>
      <c r="C24" s="194">
        <v>10.184009689328605</v>
      </c>
      <c r="D24" s="194">
        <v>3.9402231944012245</v>
      </c>
      <c r="E24" s="194">
        <v>4.555861440347847</v>
      </c>
      <c r="F24" s="194">
        <v>6.553144349782647</v>
      </c>
      <c r="G24" s="194">
        <v>5.507952378385808</v>
      </c>
      <c r="H24" s="194">
        <v>5.25743471931525</v>
      </c>
      <c r="I24" s="193"/>
      <c r="J24" s="193"/>
    </row>
    <row r="25" spans="1:10" ht="12.75">
      <c r="A25" s="203" t="s">
        <v>628</v>
      </c>
      <c r="B25" s="43"/>
      <c r="C25" s="199"/>
      <c r="D25" s="199"/>
      <c r="E25" s="199"/>
      <c r="F25" s="199"/>
      <c r="G25" s="199"/>
      <c r="H25" s="199"/>
      <c r="I25" s="200"/>
      <c r="J25" s="204"/>
    </row>
    <row r="26" spans="1:10" ht="12.75">
      <c r="A26" s="205"/>
      <c r="B26" s="37" t="s">
        <v>629</v>
      </c>
      <c r="C26" s="192">
        <v>11.465324695051478</v>
      </c>
      <c r="D26" s="192">
        <v>11.238441362522073</v>
      </c>
      <c r="E26" s="192">
        <v>10.428308410314596</v>
      </c>
      <c r="F26" s="192">
        <v>9.85478075873372</v>
      </c>
      <c r="G26" s="192">
        <v>11.461089668583288</v>
      </c>
      <c r="H26" s="192">
        <v>10.593876926545665</v>
      </c>
      <c r="I26" s="193"/>
      <c r="J26" s="193"/>
    </row>
    <row r="27" spans="1:10" ht="12.75">
      <c r="A27" s="206"/>
      <c r="B27" s="39" t="s">
        <v>630</v>
      </c>
      <c r="C27" s="194">
        <v>9.673598191162476</v>
      </c>
      <c r="D27" s="194">
        <v>9.686258068686572</v>
      </c>
      <c r="E27" s="194">
        <v>8.781248574021587</v>
      </c>
      <c r="F27" s="194">
        <v>8.362722082790752</v>
      </c>
      <c r="G27" s="194">
        <v>9.641543604240972</v>
      </c>
      <c r="H27" s="201">
        <v>8.707789818141384</v>
      </c>
      <c r="I27" s="195"/>
      <c r="J27" s="207"/>
    </row>
    <row r="28" spans="1:10" ht="12.75">
      <c r="A28" s="208" t="s">
        <v>631</v>
      </c>
      <c r="B28" s="32"/>
      <c r="C28" s="192">
        <v>130205.1</v>
      </c>
      <c r="D28" s="192">
        <v>131114.4</v>
      </c>
      <c r="E28" s="192">
        <v>129896.4</v>
      </c>
      <c r="F28" s="192">
        <v>139197.3</v>
      </c>
      <c r="G28" s="192">
        <v>165126.7</v>
      </c>
      <c r="H28" s="192">
        <v>164451.4</v>
      </c>
      <c r="I28" s="193">
        <v>7.160244625717112</v>
      </c>
      <c r="J28" s="193">
        <v>-0.4089586965645253</v>
      </c>
    </row>
    <row r="29" spans="1:10" ht="12.75">
      <c r="A29" s="209" t="s">
        <v>632</v>
      </c>
      <c r="B29" s="33"/>
      <c r="C29" s="192">
        <v>1160.9</v>
      </c>
      <c r="D29" s="192">
        <v>1164.7</v>
      </c>
      <c r="E29" s="192">
        <v>1020.5</v>
      </c>
      <c r="F29" s="192">
        <v>1047.1</v>
      </c>
      <c r="G29" s="192">
        <v>1068.7</v>
      </c>
      <c r="H29" s="192">
        <v>650.2</v>
      </c>
      <c r="I29" s="193">
        <v>2.6065654091131734</v>
      </c>
      <c r="J29" s="193">
        <v>-39.159726770843086</v>
      </c>
    </row>
    <row r="30" spans="1:10" ht="12.75">
      <c r="A30" s="209" t="s">
        <v>633</v>
      </c>
      <c r="B30" s="33"/>
      <c r="C30" s="192">
        <v>131366</v>
      </c>
      <c r="D30" s="192">
        <v>132279.1</v>
      </c>
      <c r="E30" s="192">
        <v>130916.9</v>
      </c>
      <c r="F30" s="192">
        <v>140244.4</v>
      </c>
      <c r="G30" s="192">
        <v>166195.4</v>
      </c>
      <c r="H30" s="192">
        <v>165101.6</v>
      </c>
      <c r="I30" s="193">
        <v>7.124748600066155</v>
      </c>
      <c r="J30" s="193">
        <v>-0.6581409593767376</v>
      </c>
    </row>
    <row r="31" spans="1:10" ht="12.75">
      <c r="A31" s="209" t="s">
        <v>634</v>
      </c>
      <c r="B31" s="33"/>
      <c r="C31" s="192">
        <v>22561.4</v>
      </c>
      <c r="D31" s="192">
        <v>24498.4</v>
      </c>
      <c r="E31" s="192">
        <v>23174.8</v>
      </c>
      <c r="F31" s="192">
        <v>24898.9</v>
      </c>
      <c r="G31" s="192">
        <v>26662.6</v>
      </c>
      <c r="H31" s="192">
        <v>28205.2</v>
      </c>
      <c r="I31" s="193">
        <v>7.439546403852475</v>
      </c>
      <c r="J31" s="193">
        <v>5.78563230892712</v>
      </c>
    </row>
    <row r="32" spans="1:10" ht="12.75">
      <c r="A32" s="209" t="s">
        <v>635</v>
      </c>
      <c r="B32" s="33"/>
      <c r="C32" s="192">
        <v>108804.6</v>
      </c>
      <c r="D32" s="192">
        <v>107780.7</v>
      </c>
      <c r="E32" s="192">
        <v>107742.1</v>
      </c>
      <c r="F32" s="192">
        <v>115345.5</v>
      </c>
      <c r="G32" s="192">
        <v>139532.8</v>
      </c>
      <c r="H32" s="192">
        <v>136896.4</v>
      </c>
      <c r="I32" s="193">
        <v>7.057037128476267</v>
      </c>
      <c r="J32" s="193">
        <v>-1.8894482157600407</v>
      </c>
    </row>
    <row r="33" spans="1:10" ht="12.75">
      <c r="A33" s="209" t="s">
        <v>636</v>
      </c>
      <c r="B33" s="33"/>
      <c r="C33" s="192">
        <v>-17397.6</v>
      </c>
      <c r="D33" s="192">
        <v>1023.8999999999651</v>
      </c>
      <c r="E33" s="192">
        <v>1062.500000000029</v>
      </c>
      <c r="F33" s="192">
        <v>-7603.400000000023</v>
      </c>
      <c r="G33" s="192">
        <v>-31790.7</v>
      </c>
      <c r="H33" s="192">
        <v>2636.4000000000233</v>
      </c>
      <c r="I33" s="66" t="s">
        <v>279</v>
      </c>
      <c r="J33" s="66" t="s">
        <v>279</v>
      </c>
    </row>
    <row r="34" spans="1:10" ht="12.75">
      <c r="A34" s="209" t="s">
        <v>637</v>
      </c>
      <c r="B34" s="33"/>
      <c r="C34" s="192">
        <v>1392.5</v>
      </c>
      <c r="D34" s="192">
        <v>-2217.1</v>
      </c>
      <c r="E34" s="192">
        <v>-6804.8</v>
      </c>
      <c r="F34" s="192">
        <v>3254.7</v>
      </c>
      <c r="G34" s="192">
        <v>6092.3</v>
      </c>
      <c r="H34" s="192">
        <v>-2717.6</v>
      </c>
      <c r="I34" s="66" t="s">
        <v>279</v>
      </c>
      <c r="J34" s="66" t="s">
        <v>279</v>
      </c>
    </row>
    <row r="35" spans="1:10" ht="12.75">
      <c r="A35" s="210" t="s">
        <v>638</v>
      </c>
      <c r="B35" s="34"/>
      <c r="C35" s="211">
        <v>-16005.1</v>
      </c>
      <c r="D35" s="211">
        <v>-1193.2000000000348</v>
      </c>
      <c r="E35" s="211">
        <v>-5742.299999999971</v>
      </c>
      <c r="F35" s="211">
        <v>-4348.7000000000235</v>
      </c>
      <c r="G35" s="211">
        <v>-25698.4</v>
      </c>
      <c r="H35" s="211">
        <v>-81.19999999997663</v>
      </c>
      <c r="I35" s="77" t="s">
        <v>279</v>
      </c>
      <c r="J35" s="77" t="s">
        <v>279</v>
      </c>
    </row>
    <row r="36" ht="12.75">
      <c r="A36" s="40" t="s">
        <v>639</v>
      </c>
    </row>
    <row r="37" ht="12.75">
      <c r="A37" s="40" t="s">
        <v>747</v>
      </c>
    </row>
    <row r="38" ht="12.75">
      <c r="A38" s="41" t="s">
        <v>640</v>
      </c>
    </row>
    <row r="39" spans="2:8" ht="12.75">
      <c r="B39" s="8" t="s">
        <v>748</v>
      </c>
      <c r="C39" s="42">
        <v>74.14</v>
      </c>
      <c r="D39" s="42">
        <v>73.24</v>
      </c>
      <c r="E39" s="42">
        <v>70.35</v>
      </c>
      <c r="F39" s="42">
        <v>73.14</v>
      </c>
      <c r="G39" s="42">
        <v>74.1</v>
      </c>
      <c r="H39" s="42">
        <v>72.3</v>
      </c>
    </row>
  </sheetData>
  <mergeCells count="2">
    <mergeCell ref="A2:J2"/>
    <mergeCell ref="A4:J4"/>
  </mergeCells>
  <printOptions horizontalCentered="1"/>
  <pageMargins left="1" right="1" top="1" bottom="1" header="0.5" footer="0.29"/>
  <pageSetup fitToHeight="1" fitToWidth="1" horizontalDpi="300" verticalDpi="300" orientation="landscape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J13" sqref="J13"/>
    </sheetView>
  </sheetViews>
  <sheetFormatPr defaultColWidth="9.140625" defaultRowHeight="12.75"/>
  <cols>
    <col min="1" max="1" width="15.7109375" style="8" customWidth="1"/>
    <col min="2" max="2" width="9.8515625" style="8" customWidth="1"/>
    <col min="3" max="3" width="7.28125" style="8" customWidth="1"/>
    <col min="4" max="4" width="7.00390625" style="8" customWidth="1"/>
    <col min="5" max="7" width="7.140625" style="8" customWidth="1"/>
    <col min="8" max="8" width="7.421875" style="8" customWidth="1"/>
    <col min="9" max="9" width="6.421875" style="8" customWidth="1"/>
    <col min="10" max="10" width="8.140625" style="8" customWidth="1"/>
    <col min="11" max="11" width="7.00390625" style="8" customWidth="1"/>
    <col min="12" max="16384" width="9.140625" style="8" customWidth="1"/>
  </cols>
  <sheetData>
    <row r="1" spans="1:8" ht="12.75">
      <c r="A1" s="1001" t="s">
        <v>653</v>
      </c>
      <c r="B1" s="1001"/>
      <c r="C1" s="1001"/>
      <c r="D1" s="1001"/>
      <c r="E1" s="1001"/>
      <c r="F1" s="1001"/>
      <c r="G1" s="1001"/>
      <c r="H1" s="1001"/>
    </row>
    <row r="2" spans="1:8" ht="32.25" customHeight="1">
      <c r="A2" s="1004" t="s">
        <v>745</v>
      </c>
      <c r="B2" s="1005"/>
      <c r="C2" s="1005"/>
      <c r="D2" s="1005"/>
      <c r="E2" s="1005"/>
      <c r="F2" s="1005"/>
      <c r="G2" s="1005"/>
      <c r="H2" s="1005"/>
    </row>
    <row r="4" spans="1:8" ht="12.75">
      <c r="A4" s="905" t="s">
        <v>642</v>
      </c>
      <c r="B4" s="905" t="s">
        <v>643</v>
      </c>
      <c r="C4" s="898" t="s">
        <v>644</v>
      </c>
      <c r="D4" s="899"/>
      <c r="E4" s="404"/>
      <c r="F4" s="899" t="s">
        <v>645</v>
      </c>
      <c r="G4" s="899"/>
      <c r="H4" s="404"/>
    </row>
    <row r="5" spans="1:8" ht="39" customHeight="1">
      <c r="A5" s="907"/>
      <c r="B5" s="907"/>
      <c r="C5" s="72" t="s">
        <v>646</v>
      </c>
      <c r="D5" s="179" t="s">
        <v>647</v>
      </c>
      <c r="E5" s="241" t="s">
        <v>648</v>
      </c>
      <c r="F5" s="179" t="s">
        <v>646</v>
      </c>
      <c r="G5" s="179" t="s">
        <v>647</v>
      </c>
      <c r="H5" s="241" t="s">
        <v>648</v>
      </c>
    </row>
    <row r="6" spans="1:8" ht="18" customHeight="1">
      <c r="A6" s="234" t="s">
        <v>90</v>
      </c>
      <c r="B6" s="235" t="s">
        <v>5</v>
      </c>
      <c r="C6" s="70">
        <v>74.64</v>
      </c>
      <c r="D6" s="65">
        <v>75.25</v>
      </c>
      <c r="E6" s="231">
        <v>74.945</v>
      </c>
      <c r="F6" s="65">
        <v>74.5940625</v>
      </c>
      <c r="G6" s="65">
        <v>75.2040625</v>
      </c>
      <c r="H6" s="231">
        <v>74.8990625</v>
      </c>
    </row>
    <row r="7" spans="1:8" ht="12.75">
      <c r="A7" s="234"/>
      <c r="B7" s="235" t="s">
        <v>649</v>
      </c>
      <c r="C7" s="70">
        <v>74.24</v>
      </c>
      <c r="D7" s="65">
        <v>74.84</v>
      </c>
      <c r="E7" s="231">
        <v>74.54</v>
      </c>
      <c r="F7" s="65">
        <v>72.295</v>
      </c>
      <c r="G7" s="65">
        <v>72.885625</v>
      </c>
      <c r="H7" s="231">
        <v>72.5903125</v>
      </c>
    </row>
    <row r="8" spans="1:8" ht="12.75">
      <c r="A8" s="234"/>
      <c r="B8" s="235" t="s">
        <v>336</v>
      </c>
      <c r="C8" s="70">
        <v>74.25</v>
      </c>
      <c r="D8" s="65">
        <v>74.85</v>
      </c>
      <c r="E8" s="231">
        <v>74.55</v>
      </c>
      <c r="F8" s="65">
        <v>74.32533333333335</v>
      </c>
      <c r="G8" s="65">
        <v>74.92933333333333</v>
      </c>
      <c r="H8" s="231">
        <v>74.62733333333334</v>
      </c>
    </row>
    <row r="9" spans="1:8" ht="12.75">
      <c r="A9" s="234"/>
      <c r="B9" s="235" t="s">
        <v>337</v>
      </c>
      <c r="C9" s="70">
        <v>73.24</v>
      </c>
      <c r="D9" s="65">
        <v>73.85</v>
      </c>
      <c r="E9" s="231">
        <v>73.545</v>
      </c>
      <c r="F9" s="65">
        <v>73.74366666666667</v>
      </c>
      <c r="G9" s="65">
        <v>74.35033333333334</v>
      </c>
      <c r="H9" s="231">
        <v>74.047</v>
      </c>
    </row>
    <row r="10" spans="1:8" ht="12.75">
      <c r="A10" s="234"/>
      <c r="B10" s="235" t="s">
        <v>338</v>
      </c>
      <c r="C10" s="70">
        <v>71.49</v>
      </c>
      <c r="D10" s="65">
        <v>72.1</v>
      </c>
      <c r="E10" s="231">
        <v>71.795</v>
      </c>
      <c r="F10" s="65">
        <v>72.27600000000001</v>
      </c>
      <c r="G10" s="65">
        <v>72.886</v>
      </c>
      <c r="H10" s="231">
        <v>72.581</v>
      </c>
    </row>
    <row r="11" spans="1:8" ht="12.75">
      <c r="A11" s="234"/>
      <c r="B11" s="235" t="s">
        <v>339</v>
      </c>
      <c r="C11" s="70">
        <v>70.91</v>
      </c>
      <c r="D11" s="65">
        <v>71.52</v>
      </c>
      <c r="E11" s="231">
        <v>71.215</v>
      </c>
      <c r="F11" s="65">
        <v>70.80724137931034</v>
      </c>
      <c r="G11" s="65">
        <v>71.41724137931034</v>
      </c>
      <c r="H11" s="231">
        <v>71.11224137931035</v>
      </c>
    </row>
    <row r="12" spans="1:8" ht="12.75">
      <c r="A12" s="234"/>
      <c r="B12" s="235" t="s">
        <v>340</v>
      </c>
      <c r="C12" s="70">
        <v>70.59</v>
      </c>
      <c r="D12" s="65">
        <v>71.18</v>
      </c>
      <c r="E12" s="231">
        <v>70.885</v>
      </c>
      <c r="F12" s="65">
        <v>70.67206896551725</v>
      </c>
      <c r="G12" s="65">
        <v>71.2648275862069</v>
      </c>
      <c r="H12" s="231">
        <v>70.96844827586207</v>
      </c>
    </row>
    <row r="13" spans="1:8" ht="12.75">
      <c r="A13" s="234"/>
      <c r="B13" s="235" t="s">
        <v>341</v>
      </c>
      <c r="C13" s="70">
        <v>70.65</v>
      </c>
      <c r="D13" s="65">
        <v>71.24</v>
      </c>
      <c r="E13" s="231">
        <v>70.945</v>
      </c>
      <c r="F13" s="65">
        <v>70.62666666666668</v>
      </c>
      <c r="G13" s="65">
        <v>71.22133333333335</v>
      </c>
      <c r="H13" s="231">
        <v>70.924</v>
      </c>
    </row>
    <row r="14" spans="1:8" ht="12.75">
      <c r="A14" s="234"/>
      <c r="B14" s="235" t="s">
        <v>342</v>
      </c>
      <c r="C14" s="70">
        <v>70.65</v>
      </c>
      <c r="D14" s="65">
        <v>71.24</v>
      </c>
      <c r="E14" s="231">
        <v>70.945</v>
      </c>
      <c r="F14" s="65">
        <v>70.61</v>
      </c>
      <c r="G14" s="65">
        <v>71.20032258064516</v>
      </c>
      <c r="H14" s="231">
        <v>70.90516129032258</v>
      </c>
    </row>
    <row r="15" spans="1:8" ht="12.75">
      <c r="A15" s="234"/>
      <c r="B15" s="235" t="s">
        <v>343</v>
      </c>
      <c r="C15" s="70">
        <v>70.11</v>
      </c>
      <c r="D15" s="65">
        <v>70.7</v>
      </c>
      <c r="E15" s="231">
        <v>70.405</v>
      </c>
      <c r="F15" s="65">
        <v>70.4674193548387</v>
      </c>
      <c r="G15" s="65">
        <v>71.06935483870969</v>
      </c>
      <c r="H15" s="231">
        <v>70.76838709677419</v>
      </c>
    </row>
    <row r="16" spans="1:8" ht="12.75">
      <c r="A16" s="234"/>
      <c r="B16" s="235" t="s">
        <v>650</v>
      </c>
      <c r="C16" s="70">
        <v>70.35</v>
      </c>
      <c r="D16" s="65">
        <v>70.94</v>
      </c>
      <c r="E16" s="231">
        <v>70.645</v>
      </c>
      <c r="F16" s="65">
        <v>70.29322580645162</v>
      </c>
      <c r="G16" s="65">
        <v>70.90354838709678</v>
      </c>
      <c r="H16" s="231">
        <v>70.59838709677419</v>
      </c>
    </row>
    <row r="17" spans="1:8" ht="12.75">
      <c r="A17" s="234"/>
      <c r="B17" s="235" t="s">
        <v>651</v>
      </c>
      <c r="C17" s="70">
        <v>70.35</v>
      </c>
      <c r="D17" s="65">
        <v>70.94</v>
      </c>
      <c r="E17" s="231">
        <v>70.645</v>
      </c>
      <c r="F17" s="65">
        <v>70.35032258064518</v>
      </c>
      <c r="G17" s="65">
        <v>70.94064516129035</v>
      </c>
      <c r="H17" s="231">
        <v>70.64548387096777</v>
      </c>
    </row>
    <row r="18" spans="1:8" ht="12.75">
      <c r="A18" s="234"/>
      <c r="B18" s="236" t="s">
        <v>658</v>
      </c>
      <c r="C18" s="240">
        <v>71.78916666666667</v>
      </c>
      <c r="D18" s="227">
        <v>72.3875</v>
      </c>
      <c r="E18" s="232">
        <v>72.08833333333332</v>
      </c>
      <c r="F18" s="227">
        <v>71.75508393778581</v>
      </c>
      <c r="G18" s="227">
        <v>72.35605228610494</v>
      </c>
      <c r="H18" s="232">
        <v>72.05556811194538</v>
      </c>
    </row>
    <row r="19" spans="1:8" ht="12.75">
      <c r="A19" s="234"/>
      <c r="B19" s="237"/>
      <c r="C19" s="69"/>
      <c r="D19" s="68"/>
      <c r="E19" s="233"/>
      <c r="F19" s="68"/>
      <c r="G19" s="68"/>
      <c r="H19" s="233"/>
    </row>
    <row r="20" spans="1:8" ht="12.75">
      <c r="A20" s="234" t="s">
        <v>2</v>
      </c>
      <c r="B20" s="235" t="s">
        <v>5</v>
      </c>
      <c r="C20" s="70">
        <v>70.25</v>
      </c>
      <c r="D20" s="65">
        <v>70.84</v>
      </c>
      <c r="E20" s="231">
        <v>70.545</v>
      </c>
      <c r="F20" s="65">
        <v>70.25625</v>
      </c>
      <c r="G20" s="65">
        <v>70.846875</v>
      </c>
      <c r="H20" s="231">
        <v>70.5515625</v>
      </c>
    </row>
    <row r="21" spans="1:8" ht="12.75">
      <c r="A21" s="234"/>
      <c r="B21" s="235" t="s">
        <v>649</v>
      </c>
      <c r="C21" s="70">
        <v>71</v>
      </c>
      <c r="D21" s="65">
        <v>71.59</v>
      </c>
      <c r="E21" s="231">
        <v>71.295</v>
      </c>
      <c r="F21" s="65">
        <v>70.70483870967743</v>
      </c>
      <c r="G21" s="65">
        <v>71.29516129032258</v>
      </c>
      <c r="H21" s="231">
        <v>71</v>
      </c>
    </row>
    <row r="22" spans="1:8" ht="12.75">
      <c r="A22" s="234"/>
      <c r="B22" s="235" t="s">
        <v>336</v>
      </c>
      <c r="C22" s="70">
        <v>71.65</v>
      </c>
      <c r="D22" s="65">
        <v>72.24</v>
      </c>
      <c r="E22" s="231">
        <v>71.945</v>
      </c>
      <c r="F22" s="65">
        <v>71.21451612903225</v>
      </c>
      <c r="G22" s="65">
        <v>71.80451612903227</v>
      </c>
      <c r="H22" s="231">
        <v>71.50951612903225</v>
      </c>
    </row>
    <row r="23" spans="1:8" ht="12.75">
      <c r="A23" s="234"/>
      <c r="B23" s="235" t="s">
        <v>337</v>
      </c>
      <c r="C23" s="70">
        <v>73.14</v>
      </c>
      <c r="D23" s="65">
        <v>74.01</v>
      </c>
      <c r="E23" s="231">
        <v>73.575</v>
      </c>
      <c r="F23" s="65">
        <v>72.91965517241378</v>
      </c>
      <c r="G23" s="65">
        <v>73.52034482758621</v>
      </c>
      <c r="H23" s="231">
        <v>73.22</v>
      </c>
    </row>
    <row r="24" spans="1:8" ht="12.75">
      <c r="A24" s="234"/>
      <c r="B24" s="235" t="s">
        <v>338</v>
      </c>
      <c r="C24" s="70">
        <v>73.75</v>
      </c>
      <c r="D24" s="65">
        <v>74.34</v>
      </c>
      <c r="E24" s="231">
        <v>74.045</v>
      </c>
      <c r="F24" s="65">
        <v>73.903</v>
      </c>
      <c r="G24" s="65">
        <v>74.49399999999999</v>
      </c>
      <c r="H24" s="231">
        <v>74.1985</v>
      </c>
    </row>
    <row r="25" spans="1:8" ht="12.75">
      <c r="A25" s="234"/>
      <c r="B25" s="235" t="s">
        <v>339</v>
      </c>
      <c r="C25" s="70">
        <v>71</v>
      </c>
      <c r="D25" s="65">
        <v>71.59</v>
      </c>
      <c r="E25" s="231">
        <v>71.295</v>
      </c>
      <c r="F25" s="65">
        <v>72.35689655172413</v>
      </c>
      <c r="G25" s="65">
        <v>72.94724137931036</v>
      </c>
      <c r="H25" s="231">
        <v>72.65206896551724</v>
      </c>
    </row>
    <row r="26" spans="1:8" ht="12.75">
      <c r="A26" s="234"/>
      <c r="B26" s="235" t="s">
        <v>340</v>
      </c>
      <c r="C26" s="70">
        <v>71</v>
      </c>
      <c r="D26" s="65">
        <v>71.59</v>
      </c>
      <c r="E26" s="231">
        <v>71.295</v>
      </c>
      <c r="F26" s="65">
        <v>71.06133333333334</v>
      </c>
      <c r="G26" s="65">
        <v>71.65333333333335</v>
      </c>
      <c r="H26" s="231">
        <v>71.35733333333334</v>
      </c>
    </row>
    <row r="27" spans="1:8" ht="12.75">
      <c r="A27" s="234"/>
      <c r="B27" s="235" t="s">
        <v>341</v>
      </c>
      <c r="C27" s="70">
        <v>71.4</v>
      </c>
      <c r="D27" s="65">
        <v>71.99</v>
      </c>
      <c r="E27" s="231">
        <v>71.695</v>
      </c>
      <c r="F27" s="65">
        <v>71.24241379310344</v>
      </c>
      <c r="G27" s="65">
        <v>71.83275862068966</v>
      </c>
      <c r="H27" s="231">
        <v>71.53758620689655</v>
      </c>
    </row>
    <row r="28" spans="1:8" ht="12.75">
      <c r="A28" s="234"/>
      <c r="B28" s="235" t="s">
        <v>342</v>
      </c>
      <c r="C28" s="70">
        <v>72.01</v>
      </c>
      <c r="D28" s="65">
        <v>72.6</v>
      </c>
      <c r="E28" s="231">
        <v>72.305</v>
      </c>
      <c r="F28" s="65">
        <v>71.53516129032259</v>
      </c>
      <c r="G28" s="65">
        <v>72.12548387096776</v>
      </c>
      <c r="H28" s="231">
        <v>71.83032258064517</v>
      </c>
    </row>
    <row r="29" spans="1:8" ht="12.75">
      <c r="A29" s="234"/>
      <c r="B29" s="235" t="s">
        <v>343</v>
      </c>
      <c r="C29" s="70">
        <v>72.19</v>
      </c>
      <c r="D29" s="65">
        <v>72.78</v>
      </c>
      <c r="E29" s="231">
        <v>72.485</v>
      </c>
      <c r="F29" s="65">
        <v>72.20967741935483</v>
      </c>
      <c r="G29" s="65">
        <v>72.86612903225806</v>
      </c>
      <c r="H29" s="231">
        <v>72.53790322580645</v>
      </c>
    </row>
    <row r="30" spans="1:8" ht="12.75">
      <c r="A30" s="234"/>
      <c r="B30" s="235" t="s">
        <v>650</v>
      </c>
      <c r="C30" s="70">
        <v>73.45</v>
      </c>
      <c r="D30" s="65">
        <v>74.04</v>
      </c>
      <c r="E30" s="231">
        <v>73.745</v>
      </c>
      <c r="F30" s="65">
        <v>73.28258064516129</v>
      </c>
      <c r="G30" s="65">
        <v>73.8732258064516</v>
      </c>
      <c r="H30" s="231">
        <v>73.57790322580644</v>
      </c>
    </row>
    <row r="31" spans="1:8" ht="12.75">
      <c r="A31" s="234"/>
      <c r="B31" s="235" t="s">
        <v>651</v>
      </c>
      <c r="C31" s="70">
        <v>74.1</v>
      </c>
      <c r="D31" s="65">
        <v>74.69</v>
      </c>
      <c r="E31" s="231">
        <v>74.395</v>
      </c>
      <c r="F31" s="65">
        <v>73.628125</v>
      </c>
      <c r="G31" s="65">
        <v>74.2184375</v>
      </c>
      <c r="H31" s="231">
        <v>73.92328125</v>
      </c>
    </row>
    <row r="32" spans="1:8" ht="12.75">
      <c r="A32" s="234"/>
      <c r="B32" s="236" t="s">
        <v>658</v>
      </c>
      <c r="C32" s="240">
        <v>72.07833333333335</v>
      </c>
      <c r="D32" s="227">
        <v>72.69166666666666</v>
      </c>
      <c r="E32" s="232">
        <v>72.385</v>
      </c>
      <c r="F32" s="227">
        <v>72.02620400367691</v>
      </c>
      <c r="G32" s="227">
        <v>72.62312556582931</v>
      </c>
      <c r="H32" s="232">
        <v>72.32466478475311</v>
      </c>
    </row>
    <row r="33" spans="1:8" ht="12.75">
      <c r="A33" s="234"/>
      <c r="B33" s="238"/>
      <c r="C33" s="69"/>
      <c r="D33" s="68"/>
      <c r="E33" s="233"/>
      <c r="F33" s="68"/>
      <c r="G33" s="68"/>
      <c r="H33" s="233"/>
    </row>
    <row r="34" spans="1:8" ht="12.75">
      <c r="A34" s="234" t="s">
        <v>3</v>
      </c>
      <c r="B34" s="239" t="s">
        <v>5</v>
      </c>
      <c r="C34" s="70">
        <v>74.35</v>
      </c>
      <c r="D34" s="65">
        <v>74.94</v>
      </c>
      <c r="E34" s="231">
        <v>74.65</v>
      </c>
      <c r="F34" s="65">
        <v>74.46</v>
      </c>
      <c r="G34" s="65">
        <v>75.05</v>
      </c>
      <c r="H34" s="231">
        <v>74.76</v>
      </c>
    </row>
    <row r="35" spans="1:8" ht="12.75">
      <c r="A35" s="234"/>
      <c r="B35" s="239" t="s">
        <v>649</v>
      </c>
      <c r="C35" s="70">
        <v>73.6</v>
      </c>
      <c r="D35" s="65">
        <v>74.19</v>
      </c>
      <c r="E35" s="231">
        <v>73.9</v>
      </c>
      <c r="F35" s="65">
        <v>74.08</v>
      </c>
      <c r="G35" s="65">
        <v>74.67</v>
      </c>
      <c r="H35" s="231">
        <v>74.37</v>
      </c>
    </row>
    <row r="36" spans="1:8" ht="12.75">
      <c r="A36" s="234"/>
      <c r="B36" s="239" t="s">
        <v>336</v>
      </c>
      <c r="C36" s="70">
        <v>72.59</v>
      </c>
      <c r="D36" s="65">
        <v>73.19</v>
      </c>
      <c r="E36" s="231">
        <v>72.89</v>
      </c>
      <c r="F36" s="65">
        <v>73.17838709677419</v>
      </c>
      <c r="G36" s="65">
        <v>73.76935483870967</v>
      </c>
      <c r="H36" s="231">
        <v>73.47387096774193</v>
      </c>
    </row>
    <row r="37" spans="1:8" ht="12.75">
      <c r="A37" s="234"/>
      <c r="B37" s="239" t="s">
        <v>337</v>
      </c>
      <c r="C37" s="70">
        <v>72.3</v>
      </c>
      <c r="D37" s="65">
        <v>72.89</v>
      </c>
      <c r="E37" s="231">
        <v>72.595</v>
      </c>
      <c r="F37" s="65">
        <v>71.8643333333333</v>
      </c>
      <c r="G37" s="65">
        <v>72.455</v>
      </c>
      <c r="H37" s="231">
        <v>72.15966666666665</v>
      </c>
    </row>
    <row r="38" spans="1:8" ht="12.75">
      <c r="A38" s="242"/>
      <c r="B38" s="243"/>
      <c r="C38" s="71"/>
      <c r="D38" s="244"/>
      <c r="E38" s="245"/>
      <c r="F38" s="244"/>
      <c r="G38" s="244"/>
      <c r="H38" s="245"/>
    </row>
    <row r="40" ht="12.75">
      <c r="A40" s="8" t="s">
        <v>652</v>
      </c>
    </row>
    <row r="42" ht="15.75">
      <c r="E42" s="260" t="s">
        <v>659</v>
      </c>
    </row>
    <row r="43" spans="1:11" s="261" customFormat="1" ht="18.75">
      <c r="A43" s="890" t="s">
        <v>744</v>
      </c>
      <c r="B43" s="890"/>
      <c r="C43" s="890"/>
      <c r="D43" s="890"/>
      <c r="E43" s="890"/>
      <c r="F43" s="890"/>
      <c r="G43" s="890"/>
      <c r="H43" s="890"/>
      <c r="I43" s="890"/>
      <c r="J43" s="890"/>
      <c r="K43" s="890"/>
    </row>
    <row r="45" spans="1:11" ht="12.75">
      <c r="A45" s="997"/>
      <c r="B45" s="920" t="s">
        <v>654</v>
      </c>
      <c r="C45" s="1002"/>
      <c r="D45" s="991"/>
      <c r="E45" s="920" t="s">
        <v>825</v>
      </c>
      <c r="F45" s="1002"/>
      <c r="G45" s="991"/>
      <c r="H45" s="247"/>
      <c r="I45" s="247" t="s">
        <v>618</v>
      </c>
      <c r="J45" s="247"/>
      <c r="K45" s="248"/>
    </row>
    <row r="46" spans="1:11" ht="12.75">
      <c r="A46" s="998"/>
      <c r="B46" s="921"/>
      <c r="C46" s="1003"/>
      <c r="D46" s="992"/>
      <c r="E46" s="921"/>
      <c r="F46" s="1003"/>
      <c r="G46" s="992"/>
      <c r="H46" s="999" t="s">
        <v>655</v>
      </c>
      <c r="I46" s="1000"/>
      <c r="J46" s="1000" t="s">
        <v>826</v>
      </c>
      <c r="K46" s="1000"/>
    </row>
    <row r="47" spans="1:11" ht="12.75">
      <c r="A47" s="252"/>
      <c r="B47" s="255">
        <v>2004</v>
      </c>
      <c r="C47" s="249">
        <v>2005</v>
      </c>
      <c r="D47" s="251">
        <v>2006</v>
      </c>
      <c r="E47" s="255">
        <v>2004</v>
      </c>
      <c r="F47" s="249">
        <v>2005</v>
      </c>
      <c r="G47" s="251">
        <v>2006</v>
      </c>
      <c r="H47" s="249">
        <v>2005</v>
      </c>
      <c r="I47" s="250">
        <v>2006</v>
      </c>
      <c r="J47" s="249">
        <v>2005</v>
      </c>
      <c r="K47" s="251">
        <v>2006</v>
      </c>
    </row>
    <row r="48" spans="1:11" ht="12.75">
      <c r="A48" s="253" t="s">
        <v>656</v>
      </c>
      <c r="B48" s="256">
        <v>38.02</v>
      </c>
      <c r="C48" s="228">
        <v>57.41</v>
      </c>
      <c r="D48" s="257">
        <v>76.54</v>
      </c>
      <c r="E48" s="256">
        <v>40.69</v>
      </c>
      <c r="F48" s="228">
        <v>54.09</v>
      </c>
      <c r="G48" s="257">
        <v>56.72</v>
      </c>
      <c r="H48" s="295">
        <v>50.99947396107311</v>
      </c>
      <c r="I48" s="296">
        <v>33.32172095453757</v>
      </c>
      <c r="J48" s="295">
        <v>32.931924305726255</v>
      </c>
      <c r="K48" s="296">
        <v>4.862266592715827</v>
      </c>
    </row>
    <row r="49" spans="1:11" ht="12.75">
      <c r="A49" s="254" t="s">
        <v>725</v>
      </c>
      <c r="B49" s="258">
        <v>403.15</v>
      </c>
      <c r="C49" s="246">
        <v>418.35</v>
      </c>
      <c r="D49" s="259">
        <v>663.25</v>
      </c>
      <c r="E49" s="258">
        <v>439.4</v>
      </c>
      <c r="F49" s="246">
        <v>468.25</v>
      </c>
      <c r="G49" s="259">
        <v>624.75</v>
      </c>
      <c r="H49" s="297">
        <v>3.7703088180577993</v>
      </c>
      <c r="I49" s="298">
        <v>58.53950041831001</v>
      </c>
      <c r="J49" s="297">
        <v>6.565771506599916</v>
      </c>
      <c r="K49" s="298">
        <v>33.422317138280846</v>
      </c>
    </row>
    <row r="51" ht="12.75">
      <c r="A51" s="62" t="s">
        <v>657</v>
      </c>
    </row>
    <row r="52" ht="12.75">
      <c r="A52" s="229" t="s">
        <v>724</v>
      </c>
    </row>
    <row r="53" ht="12.75">
      <c r="A53" s="230" t="s">
        <v>743</v>
      </c>
    </row>
  </sheetData>
  <mergeCells count="12">
    <mergeCell ref="A1:H1"/>
    <mergeCell ref="E45:G46"/>
    <mergeCell ref="B45:D46"/>
    <mergeCell ref="A2:H2"/>
    <mergeCell ref="A4:A5"/>
    <mergeCell ref="B4:B5"/>
    <mergeCell ref="C4:E4"/>
    <mergeCell ref="F4:H4"/>
    <mergeCell ref="A45:A46"/>
    <mergeCell ref="A43:K43"/>
    <mergeCell ref="H46:I46"/>
    <mergeCell ref="J46:K46"/>
  </mergeCells>
  <printOptions horizontalCentered="1"/>
  <pageMargins left="1" right="1" top="1" bottom="1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workbookViewId="0" topLeftCell="A37">
      <selection activeCell="C47" sqref="C47"/>
    </sheetView>
  </sheetViews>
  <sheetFormatPr defaultColWidth="9.140625" defaultRowHeight="12.75"/>
  <cols>
    <col min="1" max="1" width="33.281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57421875" style="1" customWidth="1"/>
    <col min="8" max="8" width="5.8515625" style="1" customWidth="1"/>
    <col min="9" max="9" width="8.421875" style="1" customWidth="1"/>
    <col min="10" max="10" width="2.8515625" style="1" customWidth="1"/>
    <col min="11" max="11" width="5.57421875" style="1" customWidth="1"/>
    <col min="12" max="16384" width="22.421875" style="1" customWidth="1"/>
  </cols>
  <sheetData>
    <row r="1" spans="1:11" ht="15.75">
      <c r="A1" s="882" t="s">
        <v>86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</row>
    <row r="2" spans="1:11" ht="19.5" customHeight="1">
      <c r="A2" s="890" t="s">
        <v>763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</row>
    <row r="3" spans="1:11" ht="15" customHeight="1">
      <c r="A3" s="8"/>
      <c r="K3" s="339" t="s">
        <v>838</v>
      </c>
    </row>
    <row r="4" spans="1:11" ht="15" customHeight="1">
      <c r="A4" s="336"/>
      <c r="B4" s="337"/>
      <c r="C4" s="338"/>
      <c r="D4" s="338"/>
      <c r="E4" s="334"/>
      <c r="F4" s="887" t="s">
        <v>829</v>
      </c>
      <c r="G4" s="888"/>
      <c r="H4" s="888"/>
      <c r="I4" s="888"/>
      <c r="J4" s="888"/>
      <c r="K4" s="889"/>
    </row>
    <row r="5" spans="1:11" s="59" customFormat="1" ht="15" customHeight="1">
      <c r="A5" s="314"/>
      <c r="B5" s="315">
        <v>2005</v>
      </c>
      <c r="C5" s="315">
        <v>2005</v>
      </c>
      <c r="D5" s="315">
        <v>2006</v>
      </c>
      <c r="E5" s="316">
        <v>2006</v>
      </c>
      <c r="F5" s="884" t="s">
        <v>2</v>
      </c>
      <c r="G5" s="885"/>
      <c r="H5" s="886"/>
      <c r="I5" s="884" t="s">
        <v>3</v>
      </c>
      <c r="J5" s="885"/>
      <c r="K5" s="886"/>
    </row>
    <row r="6" spans="1:11" ht="15" customHeight="1">
      <c r="A6" s="317"/>
      <c r="B6" s="318" t="s">
        <v>4</v>
      </c>
      <c r="C6" s="318" t="s">
        <v>337</v>
      </c>
      <c r="D6" s="318" t="s">
        <v>6</v>
      </c>
      <c r="E6" s="319" t="s">
        <v>758</v>
      </c>
      <c r="F6" s="320" t="s">
        <v>7</v>
      </c>
      <c r="G6" s="320" t="s">
        <v>1</v>
      </c>
      <c r="H6" s="321" t="s">
        <v>94</v>
      </c>
      <c r="I6" s="320" t="s">
        <v>7</v>
      </c>
      <c r="J6" s="320" t="s">
        <v>1</v>
      </c>
      <c r="K6" s="321" t="s">
        <v>94</v>
      </c>
    </row>
    <row r="7" spans="1:11" s="59" customFormat="1" ht="15" customHeight="1">
      <c r="A7" s="312" t="s">
        <v>31</v>
      </c>
      <c r="B7" s="59">
        <v>105444.17585475794</v>
      </c>
      <c r="C7" s="59">
        <v>110477.22674647068</v>
      </c>
      <c r="D7" s="59">
        <v>133130.01961414062</v>
      </c>
      <c r="E7" s="322">
        <v>130445.929637909</v>
      </c>
      <c r="F7" s="59">
        <v>5033.0508917127445</v>
      </c>
      <c r="H7" s="322">
        <v>4.7731900324636465</v>
      </c>
      <c r="I7" s="59">
        <v>-2684.0899762316258</v>
      </c>
      <c r="K7" s="322">
        <v>-2.0161418018348516</v>
      </c>
    </row>
    <row r="8" spans="1:11" ht="15" customHeight="1">
      <c r="A8" s="45" t="s">
        <v>32</v>
      </c>
      <c r="B8" s="1">
        <v>383.37041935994125</v>
      </c>
      <c r="C8" s="1">
        <v>400.04580647069355</v>
      </c>
      <c r="D8" s="1">
        <v>405.0048268206231</v>
      </c>
      <c r="E8" s="267">
        <v>0</v>
      </c>
      <c r="F8" s="1">
        <v>16.675387110752297</v>
      </c>
      <c r="H8" s="267">
        <v>4.3496801705757075</v>
      </c>
      <c r="I8" s="1">
        <v>-405.0048268206231</v>
      </c>
      <c r="K8" s="267"/>
    </row>
    <row r="9" spans="1:11" ht="15" customHeight="1">
      <c r="A9" s="45" t="s">
        <v>33</v>
      </c>
      <c r="B9" s="1">
        <v>637.064325198</v>
      </c>
      <c r="C9" s="1">
        <v>647.0699400000001</v>
      </c>
      <c r="D9" s="1">
        <v>663.68576432</v>
      </c>
      <c r="E9" s="267">
        <v>650.2289609090001</v>
      </c>
      <c r="F9" s="1">
        <v>10.005614802000082</v>
      </c>
      <c r="H9" s="267">
        <v>1.5705815576614386</v>
      </c>
      <c r="I9" s="1">
        <v>-13.456803410999896</v>
      </c>
      <c r="K9" s="267">
        <v>-2.0275865679878615</v>
      </c>
    </row>
    <row r="10" spans="1:11" s="59" customFormat="1" ht="15" customHeight="1">
      <c r="A10" s="45" t="s">
        <v>34</v>
      </c>
      <c r="B10" s="1">
        <v>0</v>
      </c>
      <c r="C10" s="1">
        <v>0</v>
      </c>
      <c r="D10" s="1">
        <v>0</v>
      </c>
      <c r="E10" s="267">
        <v>0</v>
      </c>
      <c r="F10" s="1">
        <v>0</v>
      </c>
      <c r="G10" s="1"/>
      <c r="H10" s="267"/>
      <c r="I10" s="1">
        <v>0</v>
      </c>
      <c r="J10" s="1"/>
      <c r="K10" s="267"/>
    </row>
    <row r="11" spans="1:11" ht="15" customHeight="1">
      <c r="A11" s="265" t="s">
        <v>35</v>
      </c>
      <c r="B11" s="264">
        <v>104423.74111019999</v>
      </c>
      <c r="C11" s="264">
        <v>109430.11099999999</v>
      </c>
      <c r="D11" s="264">
        <v>132061.329023</v>
      </c>
      <c r="E11" s="266">
        <v>129795.700677</v>
      </c>
      <c r="F11" s="264">
        <v>5006.3698898</v>
      </c>
      <c r="G11" s="264"/>
      <c r="H11" s="266">
        <v>4.794283212393914</v>
      </c>
      <c r="I11" s="264">
        <v>-2265.6283459999977</v>
      </c>
      <c r="J11" s="264"/>
      <c r="K11" s="266">
        <v>-1.7155880247164652</v>
      </c>
    </row>
    <row r="12" spans="1:11" s="59" customFormat="1" ht="15" customHeight="1">
      <c r="A12" s="312" t="s">
        <v>36</v>
      </c>
      <c r="B12" s="59">
        <v>15343.7842</v>
      </c>
      <c r="C12" s="59">
        <v>16771.148</v>
      </c>
      <c r="D12" s="59">
        <v>12108.665070000001</v>
      </c>
      <c r="E12" s="322">
        <v>15680.861469000001</v>
      </c>
      <c r="F12" s="59">
        <v>1427.363800000001</v>
      </c>
      <c r="H12" s="322">
        <v>9.302553929297318</v>
      </c>
      <c r="I12" s="59">
        <v>3572.1963990000004</v>
      </c>
      <c r="K12" s="322">
        <v>29.50115787619188</v>
      </c>
    </row>
    <row r="13" spans="1:11" ht="15" customHeight="1">
      <c r="A13" s="45" t="s">
        <v>37</v>
      </c>
      <c r="B13" s="1">
        <v>10921.1565</v>
      </c>
      <c r="C13" s="1">
        <v>13542.73</v>
      </c>
      <c r="D13" s="1">
        <v>9209.337</v>
      </c>
      <c r="E13" s="267">
        <v>13852.533399</v>
      </c>
      <c r="F13" s="1">
        <v>2621.5735000000004</v>
      </c>
      <c r="H13" s="267">
        <v>24.004541094159766</v>
      </c>
      <c r="I13" s="1">
        <v>4643.196399</v>
      </c>
      <c r="K13" s="267">
        <v>50.41835692406522</v>
      </c>
    </row>
    <row r="14" spans="1:11" ht="15" customHeight="1">
      <c r="A14" s="45" t="s">
        <v>38</v>
      </c>
      <c r="B14" s="1">
        <v>1518.6809999999998</v>
      </c>
      <c r="C14" s="1">
        <v>1518.6809999999998</v>
      </c>
      <c r="D14" s="1">
        <v>1518.62237</v>
      </c>
      <c r="E14" s="267">
        <v>1518.62237</v>
      </c>
      <c r="F14" s="1">
        <v>0</v>
      </c>
      <c r="H14" s="267">
        <v>0</v>
      </c>
      <c r="I14" s="1">
        <v>0</v>
      </c>
      <c r="K14" s="267">
        <v>0</v>
      </c>
    </row>
    <row r="15" spans="1:11" s="59" customFormat="1" ht="15" customHeight="1">
      <c r="A15" s="45" t="s">
        <v>39</v>
      </c>
      <c r="B15" s="1">
        <v>280.93769999999995</v>
      </c>
      <c r="C15" s="1">
        <v>284.067</v>
      </c>
      <c r="D15" s="1">
        <v>309.7057</v>
      </c>
      <c r="E15" s="267">
        <v>309.70570000000004</v>
      </c>
      <c r="F15" s="1">
        <v>3.1293000000000575</v>
      </c>
      <c r="G15" s="1"/>
      <c r="H15" s="267">
        <v>1.1138768488529869</v>
      </c>
      <c r="I15" s="1">
        <v>0</v>
      </c>
      <c r="J15" s="1"/>
      <c r="K15" s="267">
        <v>0</v>
      </c>
    </row>
    <row r="16" spans="1:11" s="59" customFormat="1" ht="15" customHeight="1">
      <c r="A16" s="265" t="s">
        <v>40</v>
      </c>
      <c r="B16" s="264">
        <v>2623.009</v>
      </c>
      <c r="C16" s="264">
        <v>1425.67</v>
      </c>
      <c r="D16" s="264">
        <v>1071</v>
      </c>
      <c r="E16" s="266">
        <v>0</v>
      </c>
      <c r="F16" s="264">
        <v>-1197.339</v>
      </c>
      <c r="G16" s="264"/>
      <c r="H16" s="266">
        <v>-45.647536855573115</v>
      </c>
      <c r="I16" s="264">
        <v>-1071</v>
      </c>
      <c r="J16" s="264"/>
      <c r="K16" s="266"/>
    </row>
    <row r="17" spans="1:11" s="59" customFormat="1" ht="15" customHeight="1">
      <c r="A17" s="324" t="s">
        <v>41</v>
      </c>
      <c r="B17" s="325">
        <v>8.5</v>
      </c>
      <c r="C17" s="325">
        <v>8.5</v>
      </c>
      <c r="D17" s="325">
        <v>8.5</v>
      </c>
      <c r="E17" s="326">
        <v>8.5</v>
      </c>
      <c r="F17" s="325">
        <v>0</v>
      </c>
      <c r="G17" s="325"/>
      <c r="H17" s="326">
        <v>0</v>
      </c>
      <c r="I17" s="325">
        <v>0</v>
      </c>
      <c r="J17" s="325"/>
      <c r="K17" s="326">
        <v>0</v>
      </c>
    </row>
    <row r="18" spans="1:11" s="330" customFormat="1" ht="15" customHeight="1">
      <c r="A18" s="308" t="s">
        <v>42</v>
      </c>
      <c r="B18" s="328">
        <v>1326.665</v>
      </c>
      <c r="C18" s="328">
        <v>1241.515</v>
      </c>
      <c r="D18" s="328">
        <v>1038.45251</v>
      </c>
      <c r="E18" s="329">
        <v>1000.61451</v>
      </c>
      <c r="F18" s="328">
        <v>-85.14999999999986</v>
      </c>
      <c r="G18" s="328"/>
      <c r="H18" s="329">
        <v>-6.418349771796186</v>
      </c>
      <c r="I18" s="328">
        <v>-37.83800000000008</v>
      </c>
      <c r="J18" s="328"/>
      <c r="K18" s="329">
        <v>-3.643690937778183</v>
      </c>
    </row>
    <row r="19" spans="1:11" ht="15" customHeight="1">
      <c r="A19" s="45" t="s">
        <v>765</v>
      </c>
      <c r="B19" s="1">
        <v>0</v>
      </c>
      <c r="C19" s="1">
        <v>0</v>
      </c>
      <c r="D19" s="1">
        <v>27.269</v>
      </c>
      <c r="E19" s="267">
        <v>7</v>
      </c>
      <c r="F19" s="1">
        <v>0</v>
      </c>
      <c r="H19" s="267"/>
      <c r="I19" s="1">
        <v>-20.269</v>
      </c>
      <c r="K19" s="267">
        <v>-74.32982507609374</v>
      </c>
    </row>
    <row r="20" spans="1:11" s="59" customFormat="1" ht="15" customHeight="1">
      <c r="A20" s="45" t="s">
        <v>43</v>
      </c>
      <c r="B20" s="1">
        <v>1294.665</v>
      </c>
      <c r="C20" s="1">
        <v>1209.515</v>
      </c>
      <c r="D20" s="1">
        <v>979.1835100000001</v>
      </c>
      <c r="E20" s="267">
        <v>961.61451</v>
      </c>
      <c r="F20" s="1">
        <v>-85.14999999999986</v>
      </c>
      <c r="G20" s="1"/>
      <c r="H20" s="267">
        <v>-6.576990959051172</v>
      </c>
      <c r="I20" s="1">
        <v>-17.569000000000074</v>
      </c>
      <c r="J20" s="1"/>
      <c r="K20" s="267">
        <v>-1.79424998691002</v>
      </c>
    </row>
    <row r="21" spans="1:11" ht="15" customHeight="1">
      <c r="A21" s="265" t="s">
        <v>44</v>
      </c>
      <c r="B21" s="264">
        <v>32</v>
      </c>
      <c r="C21" s="264">
        <v>32</v>
      </c>
      <c r="D21" s="264">
        <v>59.269</v>
      </c>
      <c r="E21" s="266">
        <v>39</v>
      </c>
      <c r="F21" s="264">
        <v>0</v>
      </c>
      <c r="G21" s="264"/>
      <c r="H21" s="266">
        <v>0</v>
      </c>
      <c r="I21" s="264">
        <v>-20.269</v>
      </c>
      <c r="J21" s="264"/>
      <c r="K21" s="266">
        <v>-34.19831615178255</v>
      </c>
    </row>
    <row r="22" spans="1:11" s="330" customFormat="1" ht="15" customHeight="1">
      <c r="A22" s="312" t="s">
        <v>45</v>
      </c>
      <c r="B22" s="330">
        <v>1723.9787999999999</v>
      </c>
      <c r="C22" s="330">
        <v>36</v>
      </c>
      <c r="D22" s="330">
        <v>329.165</v>
      </c>
      <c r="E22" s="322">
        <v>2389.603</v>
      </c>
      <c r="F22" s="330">
        <v>-1687.9787999999999</v>
      </c>
      <c r="H22" s="322">
        <v>-97.91180726816361</v>
      </c>
      <c r="I22" s="330">
        <v>2060.438</v>
      </c>
      <c r="K22" s="322"/>
    </row>
    <row r="23" spans="1:11" ht="15" customHeight="1">
      <c r="A23" s="45" t="s">
        <v>46</v>
      </c>
      <c r="B23" s="1">
        <v>222.85</v>
      </c>
      <c r="C23" s="1">
        <v>36</v>
      </c>
      <c r="D23" s="1">
        <v>329.165</v>
      </c>
      <c r="E23" s="267">
        <v>288.103</v>
      </c>
      <c r="F23" s="1">
        <v>-186.85</v>
      </c>
      <c r="H23" s="267">
        <v>-83.84563607807942</v>
      </c>
      <c r="I23" s="1">
        <v>-41.06200000000001</v>
      </c>
      <c r="K23" s="267">
        <v>-12.474594808074981</v>
      </c>
    </row>
    <row r="24" spans="1:11" ht="15" customHeight="1">
      <c r="A24" s="265" t="s">
        <v>766</v>
      </c>
      <c r="B24" s="264">
        <v>1501.1288</v>
      </c>
      <c r="C24" s="264">
        <v>0</v>
      </c>
      <c r="D24" s="264">
        <v>0</v>
      </c>
      <c r="E24" s="266">
        <v>2101.5</v>
      </c>
      <c r="F24" s="264">
        <v>-1501.1288</v>
      </c>
      <c r="G24" s="264"/>
      <c r="H24" s="266"/>
      <c r="I24" s="264">
        <v>2101.5</v>
      </c>
      <c r="J24" s="264"/>
      <c r="K24" s="266"/>
    </row>
    <row r="25" spans="1:11" s="59" customFormat="1" ht="15" customHeight="1">
      <c r="A25" s="324" t="s">
        <v>47</v>
      </c>
      <c r="B25" s="325">
        <v>3746.874592</v>
      </c>
      <c r="C25" s="325">
        <v>2710.48</v>
      </c>
      <c r="D25" s="325">
        <v>3208.52742</v>
      </c>
      <c r="E25" s="326">
        <v>3037.331718</v>
      </c>
      <c r="F25" s="325">
        <v>-1036.394592</v>
      </c>
      <c r="G25" s="325"/>
      <c r="H25" s="326">
        <v>-27.660242331377184</v>
      </c>
      <c r="I25" s="325">
        <v>-171.19570199999998</v>
      </c>
      <c r="J25" s="325"/>
      <c r="K25" s="326">
        <v>-5.33564715491819</v>
      </c>
    </row>
    <row r="26" spans="1:11" s="59" customFormat="1" ht="15" customHeight="1">
      <c r="A26" s="324" t="s">
        <v>48</v>
      </c>
      <c r="B26" s="325">
        <v>15230.540823442057</v>
      </c>
      <c r="C26" s="325">
        <v>16520.013748529305</v>
      </c>
      <c r="D26" s="325">
        <v>17753.680735859376</v>
      </c>
      <c r="E26" s="326">
        <v>18199.527607091</v>
      </c>
      <c r="F26" s="325">
        <v>1289.4729250872479</v>
      </c>
      <c r="G26" s="325"/>
      <c r="H26" s="326">
        <v>8.466363342151043</v>
      </c>
      <c r="I26" s="325">
        <v>445.8468712316244</v>
      </c>
      <c r="J26" s="325"/>
      <c r="K26" s="326">
        <v>2.511292603854763</v>
      </c>
    </row>
    <row r="27" spans="1:11" ht="15" customHeight="1">
      <c r="A27" s="268" t="s">
        <v>49</v>
      </c>
      <c r="B27" s="269">
        <v>142824.51927019996</v>
      </c>
      <c r="C27" s="269">
        <v>147764.883495</v>
      </c>
      <c r="D27" s="269">
        <v>167577.01035</v>
      </c>
      <c r="E27" s="270">
        <v>170762.367942</v>
      </c>
      <c r="F27" s="269">
        <v>4940.364224800025</v>
      </c>
      <c r="G27" s="269"/>
      <c r="H27" s="270">
        <v>3.459044882520267</v>
      </c>
      <c r="I27" s="269">
        <v>3185.357592000015</v>
      </c>
      <c r="J27" s="269"/>
      <c r="K27" s="270">
        <v>1.9008320922703554</v>
      </c>
    </row>
    <row r="28" spans="1:11" s="330" customFormat="1" ht="15" customHeight="1">
      <c r="A28" s="308" t="s">
        <v>50</v>
      </c>
      <c r="B28" s="328">
        <v>96539.240397</v>
      </c>
      <c r="C28" s="328">
        <v>98859.655495</v>
      </c>
      <c r="D28" s="328">
        <v>110743.15593699999</v>
      </c>
      <c r="E28" s="329">
        <v>112024.362635</v>
      </c>
      <c r="F28" s="328">
        <v>2320.4150979999977</v>
      </c>
      <c r="G28" s="328"/>
      <c r="H28" s="329">
        <v>2.4035978411034873</v>
      </c>
      <c r="I28" s="328">
        <v>1281.206698000009</v>
      </c>
      <c r="J28" s="328"/>
      <c r="K28" s="329">
        <v>1.156917271464493</v>
      </c>
    </row>
    <row r="29" spans="1:11" s="24" customFormat="1" ht="15" customHeight="1">
      <c r="A29" s="45" t="s">
        <v>51</v>
      </c>
      <c r="B29" s="1">
        <v>68784.110897</v>
      </c>
      <c r="C29" s="1">
        <v>72184.735495</v>
      </c>
      <c r="D29" s="1">
        <v>77625.37592399999</v>
      </c>
      <c r="E29" s="267">
        <v>78605.66140499999</v>
      </c>
      <c r="F29" s="1">
        <v>3400.624597999995</v>
      </c>
      <c r="G29" s="1"/>
      <c r="H29" s="267">
        <v>4.9439100886136655</v>
      </c>
      <c r="I29" s="1">
        <v>980.285480999999</v>
      </c>
      <c r="J29" s="1"/>
      <c r="K29" s="267">
        <v>1.2628415248639293</v>
      </c>
    </row>
    <row r="30" spans="1:11" ht="15" customHeight="1">
      <c r="A30" s="45" t="s">
        <v>52</v>
      </c>
      <c r="B30" s="1">
        <v>4772.991</v>
      </c>
      <c r="C30" s="1">
        <v>5103.92</v>
      </c>
      <c r="D30" s="1">
        <v>6054.434</v>
      </c>
      <c r="E30" s="267">
        <v>5804.895</v>
      </c>
      <c r="F30" s="1">
        <v>330.9290000000001</v>
      </c>
      <c r="H30" s="267">
        <v>6.933367358119889</v>
      </c>
      <c r="I30" s="1">
        <v>-249.53899999999976</v>
      </c>
      <c r="K30" s="267">
        <v>-4.12159088694335</v>
      </c>
    </row>
    <row r="31" spans="1:11" ht="15" customHeight="1">
      <c r="A31" s="45" t="s">
        <v>53</v>
      </c>
      <c r="B31" s="1">
        <v>20234.02</v>
      </c>
      <c r="C31" s="1">
        <v>17430.985</v>
      </c>
      <c r="D31" s="1">
        <v>22907.868990000003</v>
      </c>
      <c r="E31" s="267">
        <v>23401.212751</v>
      </c>
      <c r="F31" s="1">
        <v>-2803.035</v>
      </c>
      <c r="H31" s="267">
        <v>-13.853080109637133</v>
      </c>
      <c r="I31" s="1">
        <v>493.34376099999645</v>
      </c>
      <c r="K31" s="267">
        <v>2.153599539159912</v>
      </c>
    </row>
    <row r="32" spans="1:11" ht="15" customHeight="1">
      <c r="A32" s="265" t="s">
        <v>54</v>
      </c>
      <c r="B32" s="264">
        <v>2748.1184999999987</v>
      </c>
      <c r="C32" s="264">
        <v>4140.015</v>
      </c>
      <c r="D32" s="264">
        <v>4155.4770229999995</v>
      </c>
      <c r="E32" s="266">
        <v>4212.593478999999</v>
      </c>
      <c r="F32" s="264">
        <v>1391.8965000000017</v>
      </c>
      <c r="G32" s="264"/>
      <c r="H32" s="266">
        <v>50.64907135554753</v>
      </c>
      <c r="I32" s="264">
        <v>57.116455999999744</v>
      </c>
      <c r="J32" s="264"/>
      <c r="K32" s="266">
        <v>1.3744861464488416</v>
      </c>
    </row>
    <row r="33" spans="1:11" s="59" customFormat="1" ht="15" customHeight="1">
      <c r="A33" s="324" t="s">
        <v>55</v>
      </c>
      <c r="B33" s="325">
        <v>0</v>
      </c>
      <c r="C33" s="325">
        <v>0</v>
      </c>
      <c r="D33" s="325">
        <v>0</v>
      </c>
      <c r="E33" s="326">
        <v>4238.495417999999</v>
      </c>
      <c r="F33" s="325">
        <v>0</v>
      </c>
      <c r="G33" s="325"/>
      <c r="H33" s="326"/>
      <c r="I33" s="325">
        <v>4238.495417999999</v>
      </c>
      <c r="J33" s="325"/>
      <c r="K33" s="326"/>
    </row>
    <row r="34" spans="1:11" s="330" customFormat="1" ht="15" customHeight="1">
      <c r="A34" s="308" t="s">
        <v>56</v>
      </c>
      <c r="B34" s="328">
        <v>1589.9608400000004</v>
      </c>
      <c r="C34" s="328">
        <v>1746.7492000000007</v>
      </c>
      <c r="D34" s="328">
        <v>1566.6458800000003</v>
      </c>
      <c r="E34" s="329">
        <v>1540.4186359999999</v>
      </c>
      <c r="F34" s="328">
        <v>156.78836000000024</v>
      </c>
      <c r="G34" s="328"/>
      <c r="H34" s="329">
        <v>9.861146014137065</v>
      </c>
      <c r="I34" s="328">
        <v>-26.227244000000383</v>
      </c>
      <c r="J34" s="328"/>
      <c r="K34" s="329">
        <v>-1.674101616378066</v>
      </c>
    </row>
    <row r="35" spans="1:11" ht="15" customHeight="1">
      <c r="A35" s="45" t="s">
        <v>57</v>
      </c>
      <c r="B35" s="1">
        <v>126.40000000000055</v>
      </c>
      <c r="C35" s="1">
        <v>254.15500000000065</v>
      </c>
      <c r="D35" s="1">
        <v>9.910200000000259</v>
      </c>
      <c r="E35" s="267">
        <v>10.591575999999804</v>
      </c>
      <c r="F35" s="1">
        <v>127.755</v>
      </c>
      <c r="H35" s="267">
        <v>101.07199367088573</v>
      </c>
      <c r="I35" s="1">
        <v>0.6813759999995455</v>
      </c>
      <c r="K35" s="267">
        <v>6.875502008027362</v>
      </c>
    </row>
    <row r="36" spans="1:11" ht="15" customHeight="1">
      <c r="A36" s="45" t="s">
        <v>58</v>
      </c>
      <c r="B36" s="1">
        <v>1463.5608399999999</v>
      </c>
      <c r="C36" s="1">
        <v>1492.5942</v>
      </c>
      <c r="D36" s="1">
        <v>1556.73568</v>
      </c>
      <c r="E36" s="267">
        <v>1529.82706</v>
      </c>
      <c r="F36" s="1">
        <v>29.03336000000013</v>
      </c>
      <c r="H36" s="267">
        <v>1.9837480756864287</v>
      </c>
      <c r="I36" s="1">
        <v>-26.908619999999928</v>
      </c>
      <c r="K36" s="267">
        <v>-1.728528506522053</v>
      </c>
    </row>
    <row r="37" spans="1:11" ht="15" customHeight="1">
      <c r="A37" s="265" t="s">
        <v>729</v>
      </c>
      <c r="B37" s="264">
        <v>0</v>
      </c>
      <c r="C37" s="264">
        <v>0</v>
      </c>
      <c r="D37" s="264">
        <v>0</v>
      </c>
      <c r="E37" s="266">
        <v>0</v>
      </c>
      <c r="F37" s="264">
        <v>0</v>
      </c>
      <c r="G37" s="264"/>
      <c r="H37" s="266"/>
      <c r="I37" s="264">
        <v>0</v>
      </c>
      <c r="J37" s="264"/>
      <c r="K37" s="266"/>
    </row>
    <row r="38" spans="1:11" s="59" customFormat="1" ht="15" customHeight="1">
      <c r="A38" s="324" t="s">
        <v>59</v>
      </c>
      <c r="B38" s="325">
        <v>28004.132363</v>
      </c>
      <c r="C38" s="325">
        <v>30252.927</v>
      </c>
      <c r="D38" s="325">
        <v>34285.974854</v>
      </c>
      <c r="E38" s="326">
        <v>31852.072189999995</v>
      </c>
      <c r="F38" s="325">
        <v>2248.794636999999</v>
      </c>
      <c r="G38" s="325"/>
      <c r="H38" s="326">
        <v>8.030224282081962</v>
      </c>
      <c r="I38" s="325">
        <v>-2433.9026640000047</v>
      </c>
      <c r="J38" s="325"/>
      <c r="K38" s="326">
        <v>-7.098828819551711</v>
      </c>
    </row>
    <row r="39" spans="1:11" s="59" customFormat="1" ht="15" customHeight="1">
      <c r="A39" s="309" t="s">
        <v>60</v>
      </c>
      <c r="B39" s="310">
        <v>16691.207706</v>
      </c>
      <c r="C39" s="310">
        <v>16905.5548</v>
      </c>
      <c r="D39" s="310">
        <v>20981.273333999998</v>
      </c>
      <c r="E39" s="311">
        <v>21107.048076</v>
      </c>
      <c r="F39" s="310">
        <v>214.34709400000065</v>
      </c>
      <c r="G39" s="310"/>
      <c r="H39" s="311">
        <v>1.284191640146861</v>
      </c>
      <c r="I39" s="310">
        <v>125.77474200000142</v>
      </c>
      <c r="J39" s="310"/>
      <c r="K39" s="311">
        <v>0.5994619106180957</v>
      </c>
    </row>
    <row r="40" spans="1:11" ht="15" customHeight="1">
      <c r="A40" s="335"/>
      <c r="E40" s="331"/>
      <c r="H40" s="331"/>
      <c r="K40" s="331"/>
    </row>
    <row r="41" spans="1:11" ht="15" customHeight="1">
      <c r="A41" s="45" t="s">
        <v>768</v>
      </c>
      <c r="B41" s="1">
        <v>0.02203580003697425</v>
      </c>
      <c r="C41" s="1">
        <v>0.003000000026077032</v>
      </c>
      <c r="D41" s="1">
        <v>0.0396550000004936</v>
      </c>
      <c r="E41" s="267">
        <v>0.02901299999211915</v>
      </c>
      <c r="H41" s="267"/>
      <c r="K41" s="267"/>
    </row>
    <row r="42" spans="1:11" ht="15" customHeight="1">
      <c r="A42" s="45" t="s">
        <v>61</v>
      </c>
      <c r="B42" s="1">
        <v>103854.21501475794</v>
      </c>
      <c r="C42" s="1">
        <v>108730.47754647068</v>
      </c>
      <c r="D42" s="1">
        <v>131563.37373414062</v>
      </c>
      <c r="E42" s="267">
        <v>128905.51100190899</v>
      </c>
      <c r="F42" s="1">
        <v>1463.6225317127387</v>
      </c>
      <c r="G42" s="1" t="s">
        <v>9</v>
      </c>
      <c r="H42" s="267">
        <v>1.409304891000095</v>
      </c>
      <c r="I42" s="1">
        <v>147.75726776836837</v>
      </c>
      <c r="J42" s="1" t="s">
        <v>10</v>
      </c>
      <c r="K42" s="267">
        <v>0.11230881633284343</v>
      </c>
    </row>
    <row r="43" spans="1:11" ht="15" customHeight="1">
      <c r="A43" s="45" t="s">
        <v>62</v>
      </c>
      <c r="B43" s="1">
        <v>-7314.996653557948</v>
      </c>
      <c r="C43" s="1">
        <v>-9870.825051470696</v>
      </c>
      <c r="D43" s="1">
        <v>-20820.25745214062</v>
      </c>
      <c r="E43" s="267">
        <v>-16881.17737990899</v>
      </c>
      <c r="F43" s="1">
        <v>856.8116020872517</v>
      </c>
      <c r="G43" s="1" t="s">
        <v>9</v>
      </c>
      <c r="H43" s="267">
        <v>-11.713082625547154</v>
      </c>
      <c r="I43" s="1">
        <v>1133.4600722316309</v>
      </c>
      <c r="J43" s="1" t="s">
        <v>10</v>
      </c>
      <c r="K43" s="267">
        <v>-5.4440252472242845</v>
      </c>
    </row>
    <row r="44" spans="1:11" ht="15" customHeight="1">
      <c r="A44" s="265" t="s">
        <v>63</v>
      </c>
      <c r="B44" s="264">
        <v>29464.79924555794</v>
      </c>
      <c r="C44" s="264">
        <v>30638.468051470696</v>
      </c>
      <c r="D44" s="264">
        <v>37513.56745214062</v>
      </c>
      <c r="E44" s="266">
        <v>34759.592658908994</v>
      </c>
      <c r="F44" s="264">
        <v>-2238.9711940872444</v>
      </c>
      <c r="G44" s="264" t="s">
        <v>9</v>
      </c>
      <c r="H44" s="266">
        <v>-7.598800098476108</v>
      </c>
      <c r="I44" s="264">
        <v>51.64520676837583</v>
      </c>
      <c r="J44" s="264" t="s">
        <v>10</v>
      </c>
      <c r="K44" s="266">
        <v>0.1376707422834797</v>
      </c>
    </row>
    <row r="45" ht="15" customHeight="1">
      <c r="A45" s="8" t="s">
        <v>867</v>
      </c>
    </row>
    <row r="46" spans="1:9" ht="15" customHeight="1">
      <c r="A46" s="8" t="s">
        <v>868</v>
      </c>
      <c r="I46" s="1" t="s">
        <v>1</v>
      </c>
    </row>
    <row r="47" ht="15" customHeight="1">
      <c r="A47" s="8" t="s">
        <v>767</v>
      </c>
    </row>
  </sheetData>
  <mergeCells count="5">
    <mergeCell ref="A1:K1"/>
    <mergeCell ref="A2:K2"/>
    <mergeCell ref="F5:H5"/>
    <mergeCell ref="I5:K5"/>
    <mergeCell ref="F4:K4"/>
  </mergeCells>
  <printOptions/>
  <pageMargins left="1" right="1" top="1" bottom="1" header="0.5" footer="0.5"/>
  <pageSetup fitToHeight="1" fitToWidth="1"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workbookViewId="0" topLeftCell="A37">
      <selection activeCell="A53" sqref="A53"/>
    </sheetView>
  </sheetViews>
  <sheetFormatPr defaultColWidth="9.140625" defaultRowHeight="12.75"/>
  <cols>
    <col min="1" max="1" width="34.28125" style="8" customWidth="1"/>
    <col min="2" max="6" width="9.140625" style="8" customWidth="1"/>
    <col min="7" max="7" width="2.28125" style="8" customWidth="1"/>
    <col min="8" max="8" width="5.28125" style="8" customWidth="1"/>
    <col min="9" max="9" width="7.421875" style="8" customWidth="1"/>
    <col min="10" max="10" width="2.421875" style="8" customWidth="1"/>
    <col min="11" max="11" width="6.28125" style="8" customWidth="1"/>
    <col min="12" max="16384" width="9.140625" style="8" customWidth="1"/>
  </cols>
  <sheetData>
    <row r="1" spans="1:11" ht="15.75">
      <c r="A1" s="883" t="s">
        <v>87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</row>
    <row r="2" spans="1:11" ht="18.75">
      <c r="A2" s="890" t="s">
        <v>64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</row>
    <row r="3" spans="1:11" ht="18.7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2:11" ht="12.75">
      <c r="B4" s="1"/>
      <c r="C4" s="1"/>
      <c r="D4" s="1"/>
      <c r="E4" s="1"/>
      <c r="F4" s="1"/>
      <c r="G4" s="1"/>
      <c r="H4" s="1"/>
      <c r="J4" s="1"/>
      <c r="K4" s="332" t="s">
        <v>749</v>
      </c>
    </row>
    <row r="5" spans="1:11" ht="12.75">
      <c r="A5" s="336"/>
      <c r="B5" s="337"/>
      <c r="C5" s="338"/>
      <c r="D5" s="338"/>
      <c r="E5" s="334"/>
      <c r="F5" s="887" t="s">
        <v>829</v>
      </c>
      <c r="G5" s="888"/>
      <c r="H5" s="888"/>
      <c r="I5" s="888"/>
      <c r="J5" s="888"/>
      <c r="K5" s="889"/>
    </row>
    <row r="6" spans="1:11" ht="15" customHeight="1">
      <c r="A6" s="314"/>
      <c r="B6" s="342">
        <v>2005</v>
      </c>
      <c r="C6" s="342">
        <v>2005</v>
      </c>
      <c r="D6" s="342">
        <v>2006</v>
      </c>
      <c r="E6" s="343">
        <v>2006</v>
      </c>
      <c r="F6" s="884" t="s">
        <v>2</v>
      </c>
      <c r="G6" s="885"/>
      <c r="H6" s="886"/>
      <c r="I6" s="884" t="s">
        <v>3</v>
      </c>
      <c r="J6" s="885"/>
      <c r="K6" s="886"/>
    </row>
    <row r="7" spans="1:11" s="63" customFormat="1" ht="15" customHeight="1">
      <c r="A7" s="317"/>
      <c r="B7" s="344" t="s">
        <v>4</v>
      </c>
      <c r="C7" s="344" t="s">
        <v>337</v>
      </c>
      <c r="D7" s="344" t="s">
        <v>6</v>
      </c>
      <c r="E7" s="345" t="s">
        <v>758</v>
      </c>
      <c r="F7" s="320" t="s">
        <v>7</v>
      </c>
      <c r="G7" s="320" t="s">
        <v>1</v>
      </c>
      <c r="H7" s="321" t="s">
        <v>94</v>
      </c>
      <c r="I7" s="320" t="s">
        <v>7</v>
      </c>
      <c r="J7" s="320" t="s">
        <v>1</v>
      </c>
      <c r="K7" s="321" t="s">
        <v>94</v>
      </c>
    </row>
    <row r="8" spans="1:11" s="31" customFormat="1" ht="15" customHeight="1">
      <c r="A8" s="312" t="s">
        <v>65</v>
      </c>
      <c r="B8" s="59">
        <v>250464.905</v>
      </c>
      <c r="C8" s="59">
        <v>259434.13</v>
      </c>
      <c r="D8" s="59">
        <v>290069.594</v>
      </c>
      <c r="E8" s="322">
        <v>301104.262</v>
      </c>
      <c r="F8" s="59">
        <v>8969.224999999977</v>
      </c>
      <c r="G8" s="59"/>
      <c r="H8" s="322">
        <v>3.581030643794178</v>
      </c>
      <c r="I8" s="59">
        <v>11034.668000000005</v>
      </c>
      <c r="J8" s="59"/>
      <c r="K8" s="322">
        <v>3.8041450149373484</v>
      </c>
    </row>
    <row r="9" spans="1:11" ht="15" customHeight="1">
      <c r="A9" s="45" t="s">
        <v>66</v>
      </c>
      <c r="B9" s="1">
        <v>34119.998</v>
      </c>
      <c r="C9" s="1">
        <v>32538.976</v>
      </c>
      <c r="D9" s="1">
        <v>35809.833999999995</v>
      </c>
      <c r="E9" s="267">
        <v>35803.863</v>
      </c>
      <c r="F9" s="1">
        <v>-1581.0220000000008</v>
      </c>
      <c r="G9" s="1"/>
      <c r="H9" s="267">
        <v>-4.633710705375776</v>
      </c>
      <c r="I9" s="1">
        <v>-5.97099999999773</v>
      </c>
      <c r="J9" s="1"/>
      <c r="K9" s="267">
        <v>-0.016674190670634585</v>
      </c>
    </row>
    <row r="10" spans="1:11" s="63" customFormat="1" ht="15" customHeight="1">
      <c r="A10" s="45" t="s">
        <v>67</v>
      </c>
      <c r="B10" s="1">
        <v>28673.523</v>
      </c>
      <c r="C10" s="1">
        <v>26781.582</v>
      </c>
      <c r="D10" s="1">
        <v>31218.134</v>
      </c>
      <c r="E10" s="267">
        <v>30806.9</v>
      </c>
      <c r="F10" s="1">
        <v>-1891.9410000000025</v>
      </c>
      <c r="G10" s="1"/>
      <c r="H10" s="267">
        <v>-6.59821606155617</v>
      </c>
      <c r="I10" s="1">
        <v>-411.23399999999674</v>
      </c>
      <c r="J10" s="1"/>
      <c r="K10" s="267">
        <v>-1.3172920585195667</v>
      </c>
    </row>
    <row r="11" spans="1:11" ht="15" customHeight="1">
      <c r="A11" s="45" t="s">
        <v>68</v>
      </c>
      <c r="B11" s="1">
        <v>5446.475</v>
      </c>
      <c r="C11" s="1">
        <v>5757.394</v>
      </c>
      <c r="D11" s="1">
        <v>4591.7</v>
      </c>
      <c r="E11" s="267">
        <v>4996.963</v>
      </c>
      <c r="F11" s="1">
        <v>310.91899999999987</v>
      </c>
      <c r="G11" s="1"/>
      <c r="H11" s="267">
        <v>5.708628057596883</v>
      </c>
      <c r="I11" s="1">
        <v>405.2629999999999</v>
      </c>
      <c r="J11" s="1"/>
      <c r="K11" s="267">
        <v>8.825990373935579</v>
      </c>
    </row>
    <row r="12" spans="1:11" ht="15" customHeight="1">
      <c r="A12" s="45" t="s">
        <v>69</v>
      </c>
      <c r="B12" s="1">
        <v>130013.587</v>
      </c>
      <c r="C12" s="1">
        <v>134979.921</v>
      </c>
      <c r="D12" s="1">
        <v>151710.74</v>
      </c>
      <c r="E12" s="267">
        <v>157890.516</v>
      </c>
      <c r="F12" s="1">
        <v>4966.334000000003</v>
      </c>
      <c r="G12" s="1"/>
      <c r="H12" s="267">
        <v>3.8198576891813643</v>
      </c>
      <c r="I12" s="1">
        <v>6179.776000000013</v>
      </c>
      <c r="J12" s="1"/>
      <c r="K12" s="267">
        <v>4.073393881013311</v>
      </c>
    </row>
    <row r="13" spans="1:11" s="63" customFormat="1" ht="15" customHeight="1">
      <c r="A13" s="45" t="s">
        <v>67</v>
      </c>
      <c r="B13" s="1">
        <v>123917.786</v>
      </c>
      <c r="C13" s="1">
        <v>129658.874</v>
      </c>
      <c r="D13" s="1">
        <v>145776.78</v>
      </c>
      <c r="E13" s="267">
        <v>151379.894</v>
      </c>
      <c r="F13" s="1">
        <v>5741.088000000003</v>
      </c>
      <c r="G13" s="1"/>
      <c r="H13" s="267">
        <v>4.632981418825546</v>
      </c>
      <c r="I13" s="1">
        <v>5603.114000000001</v>
      </c>
      <c r="J13" s="1"/>
      <c r="K13" s="267">
        <v>3.843625850426934</v>
      </c>
    </row>
    <row r="14" spans="1:11" ht="15" customHeight="1">
      <c r="A14" s="45" t="s">
        <v>68</v>
      </c>
      <c r="B14" s="1">
        <v>6095.801</v>
      </c>
      <c r="C14" s="1">
        <v>5321.047</v>
      </c>
      <c r="D14" s="1">
        <v>5933.96</v>
      </c>
      <c r="E14" s="267">
        <v>6510.622</v>
      </c>
      <c r="F14" s="1">
        <v>-774.7540000000008</v>
      </c>
      <c r="G14" s="1"/>
      <c r="H14" s="267">
        <v>-12.70963405793596</v>
      </c>
      <c r="I14" s="1">
        <v>576.6620000000003</v>
      </c>
      <c r="J14" s="1"/>
      <c r="K14" s="267">
        <v>9.717996076818858</v>
      </c>
    </row>
    <row r="15" spans="1:11" ht="15" customHeight="1">
      <c r="A15" s="45" t="s">
        <v>70</v>
      </c>
      <c r="B15" s="1">
        <v>84137.369</v>
      </c>
      <c r="C15" s="1">
        <v>89612.23199999999</v>
      </c>
      <c r="D15" s="1">
        <v>100068.162</v>
      </c>
      <c r="E15" s="267">
        <v>104914.883</v>
      </c>
      <c r="F15" s="1">
        <v>5474.862999999983</v>
      </c>
      <c r="G15" s="1"/>
      <c r="H15" s="267">
        <v>6.507052769857806</v>
      </c>
      <c r="I15" s="1">
        <v>4846.721000000005</v>
      </c>
      <c r="J15" s="1"/>
      <c r="K15" s="267">
        <v>4.8434196283129545</v>
      </c>
    </row>
    <row r="16" spans="1:11" s="63" customFormat="1" ht="15" customHeight="1">
      <c r="A16" s="45" t="s">
        <v>67</v>
      </c>
      <c r="B16" s="1">
        <v>74122.485</v>
      </c>
      <c r="C16" s="1">
        <v>79172.396</v>
      </c>
      <c r="D16" s="1">
        <v>85505.684</v>
      </c>
      <c r="E16" s="267">
        <v>89811.117</v>
      </c>
      <c r="F16" s="1">
        <v>5049.910999999993</v>
      </c>
      <c r="G16" s="1"/>
      <c r="H16" s="267">
        <v>6.8129272784095045</v>
      </c>
      <c r="I16" s="1">
        <v>4305.4330000000045</v>
      </c>
      <c r="J16" s="1"/>
      <c r="K16" s="267">
        <v>5.035259410356866</v>
      </c>
    </row>
    <row r="17" spans="1:11" s="31" customFormat="1" ht="15" customHeight="1">
      <c r="A17" s="45" t="s">
        <v>68</v>
      </c>
      <c r="B17" s="1">
        <v>10014.884</v>
      </c>
      <c r="C17" s="1">
        <v>10439.836000000001</v>
      </c>
      <c r="D17" s="1">
        <v>14562.478</v>
      </c>
      <c r="E17" s="267">
        <v>15103.766000000001</v>
      </c>
      <c r="F17" s="1">
        <v>424.95200000000114</v>
      </c>
      <c r="G17" s="1"/>
      <c r="H17" s="267">
        <v>4.243204414549396</v>
      </c>
      <c r="I17" s="1">
        <v>541.2880000000023</v>
      </c>
      <c r="J17" s="1"/>
      <c r="K17" s="267">
        <v>3.717004757020078</v>
      </c>
    </row>
    <row r="18" spans="1:11" s="31" customFormat="1" ht="15" customHeight="1">
      <c r="A18" s="265" t="s">
        <v>71</v>
      </c>
      <c r="B18" s="264">
        <v>2193.951</v>
      </c>
      <c r="C18" s="264">
        <v>2303.001</v>
      </c>
      <c r="D18" s="264">
        <v>2480.858</v>
      </c>
      <c r="E18" s="266">
        <v>2495</v>
      </c>
      <c r="F18" s="264">
        <v>109.05</v>
      </c>
      <c r="G18" s="264"/>
      <c r="H18" s="266">
        <v>4.9704847555847955</v>
      </c>
      <c r="I18" s="264">
        <v>14.141999999999825</v>
      </c>
      <c r="J18" s="264"/>
      <c r="K18" s="266">
        <v>0.5700447183998368</v>
      </c>
    </row>
    <row r="19" spans="1:11" s="31" customFormat="1" ht="15" customHeight="1">
      <c r="A19" s="324" t="s">
        <v>72</v>
      </c>
      <c r="B19" s="325">
        <v>1723.9787999999999</v>
      </c>
      <c r="C19" s="325">
        <v>36</v>
      </c>
      <c r="D19" s="325">
        <v>329.165</v>
      </c>
      <c r="E19" s="326">
        <v>2389.603</v>
      </c>
      <c r="F19" s="325">
        <v>-1687.9787999999999</v>
      </c>
      <c r="G19" s="325"/>
      <c r="H19" s="326">
        <v>-97.91180726816361</v>
      </c>
      <c r="I19" s="325">
        <v>2060.438</v>
      </c>
      <c r="J19" s="325"/>
      <c r="K19" s="326"/>
    </row>
    <row r="20" spans="1:11" s="31" customFormat="1" ht="15" customHeight="1">
      <c r="A20" s="324" t="s">
        <v>73</v>
      </c>
      <c r="B20" s="325">
        <v>27.6</v>
      </c>
      <c r="C20" s="325">
        <v>1634</v>
      </c>
      <c r="D20" s="325">
        <v>7.705</v>
      </c>
      <c r="E20" s="326">
        <v>53.377</v>
      </c>
      <c r="F20" s="325">
        <v>1606.4</v>
      </c>
      <c r="G20" s="325"/>
      <c r="H20" s="326"/>
      <c r="I20" s="325">
        <v>45.672000000000004</v>
      </c>
      <c r="J20" s="325"/>
      <c r="K20" s="326"/>
    </row>
    <row r="21" spans="1:11" s="31" customFormat="1" ht="15" customHeight="1">
      <c r="A21" s="312" t="s">
        <v>74</v>
      </c>
      <c r="B21" s="59">
        <v>88416.04</v>
      </c>
      <c r="C21" s="59">
        <v>95007.67800000001</v>
      </c>
      <c r="D21" s="59">
        <v>105540.503</v>
      </c>
      <c r="E21" s="322">
        <v>112942.40599999999</v>
      </c>
      <c r="F21" s="59">
        <v>6591.638000000006</v>
      </c>
      <c r="G21" s="59"/>
      <c r="H21" s="322">
        <v>7.45525133222434</v>
      </c>
      <c r="I21" s="59">
        <v>7401.902999999991</v>
      </c>
      <c r="J21" s="59"/>
      <c r="K21" s="322">
        <v>7.013329280797525</v>
      </c>
    </row>
    <row r="22" spans="1:11" ht="15" customHeight="1">
      <c r="A22" s="45" t="s">
        <v>75</v>
      </c>
      <c r="B22" s="1">
        <v>9723.876</v>
      </c>
      <c r="C22" s="1">
        <v>9638.854</v>
      </c>
      <c r="D22" s="1">
        <v>17049.747</v>
      </c>
      <c r="E22" s="267">
        <v>17260.547</v>
      </c>
      <c r="F22" s="1">
        <v>-85.02200000000084</v>
      </c>
      <c r="G22" s="1"/>
      <c r="H22" s="267">
        <v>-0.8743632683098884</v>
      </c>
      <c r="I22" s="1">
        <v>210.79999999999927</v>
      </c>
      <c r="J22" s="1"/>
      <c r="K22" s="267">
        <v>1.2363819826769236</v>
      </c>
    </row>
    <row r="23" spans="1:11" ht="15" customHeight="1">
      <c r="A23" s="45" t="s">
        <v>76</v>
      </c>
      <c r="B23" s="1">
        <v>14777.421</v>
      </c>
      <c r="C23" s="1">
        <v>15683.879</v>
      </c>
      <c r="D23" s="1">
        <v>9746.221</v>
      </c>
      <c r="E23" s="267">
        <v>12308.295</v>
      </c>
      <c r="F23" s="1">
        <v>906.4580000000005</v>
      </c>
      <c r="G23" s="1"/>
      <c r="H23" s="267">
        <v>6.134074409871658</v>
      </c>
      <c r="I23" s="1">
        <v>2562.0740000000005</v>
      </c>
      <c r="J23" s="1"/>
      <c r="K23" s="267">
        <v>26.28787096044714</v>
      </c>
    </row>
    <row r="24" spans="1:11" s="31" customFormat="1" ht="15" customHeight="1">
      <c r="A24" s="265" t="s">
        <v>77</v>
      </c>
      <c r="B24" s="264">
        <v>63914.743</v>
      </c>
      <c r="C24" s="264">
        <v>69684.945</v>
      </c>
      <c r="D24" s="264">
        <v>78744.535</v>
      </c>
      <c r="E24" s="266">
        <v>83373.564</v>
      </c>
      <c r="F24" s="264">
        <v>5770.202000000005</v>
      </c>
      <c r="G24" s="264"/>
      <c r="H24" s="266">
        <v>9.02796714679742</v>
      </c>
      <c r="I24" s="264">
        <v>4629.028999999995</v>
      </c>
      <c r="J24" s="264"/>
      <c r="K24" s="266">
        <v>5.8785400155071015</v>
      </c>
    </row>
    <row r="25" spans="1:11" ht="15" customHeight="1">
      <c r="A25" s="268" t="s">
        <v>78</v>
      </c>
      <c r="B25" s="269">
        <v>340632.5238</v>
      </c>
      <c r="C25" s="269">
        <v>356111.80799999996</v>
      </c>
      <c r="D25" s="269">
        <v>395946.96699999995</v>
      </c>
      <c r="E25" s="270">
        <v>416489.6479999999</v>
      </c>
      <c r="F25" s="269">
        <v>15479.284199999936</v>
      </c>
      <c r="G25" s="269"/>
      <c r="H25" s="270">
        <v>4.544276637861066</v>
      </c>
      <c r="I25" s="269">
        <v>20542.680999999982</v>
      </c>
      <c r="J25" s="269"/>
      <c r="K25" s="270">
        <v>5.188240525150931</v>
      </c>
    </row>
    <row r="26" spans="1:11" s="31" customFormat="1" ht="15" customHeight="1">
      <c r="A26" s="312" t="s">
        <v>839</v>
      </c>
      <c r="B26" s="59">
        <v>50222.780999999995</v>
      </c>
      <c r="C26" s="59">
        <v>52637.778999999995</v>
      </c>
      <c r="D26" s="59">
        <v>61817.86899000001</v>
      </c>
      <c r="E26" s="322">
        <v>63510.517751</v>
      </c>
      <c r="F26" s="59">
        <v>2414.9979999999996</v>
      </c>
      <c r="G26" s="59"/>
      <c r="H26" s="322">
        <v>4.808570835613423</v>
      </c>
      <c r="I26" s="59">
        <v>1692.6487609999895</v>
      </c>
      <c r="J26" s="59"/>
      <c r="K26" s="322">
        <v>2.738122145999244</v>
      </c>
    </row>
    <row r="27" spans="1:11" ht="15" customHeight="1">
      <c r="A27" s="45" t="s">
        <v>840</v>
      </c>
      <c r="B27" s="1">
        <v>4772.991</v>
      </c>
      <c r="C27" s="1">
        <v>5103.92</v>
      </c>
      <c r="D27" s="1">
        <v>6054.434</v>
      </c>
      <c r="E27" s="267">
        <v>5804.895</v>
      </c>
      <c r="F27" s="1">
        <v>330.9290000000001</v>
      </c>
      <c r="G27" s="1"/>
      <c r="H27" s="267">
        <v>6.933367358119889</v>
      </c>
      <c r="I27" s="1">
        <v>-249.53899999999976</v>
      </c>
      <c r="J27" s="1"/>
      <c r="K27" s="267">
        <v>-4.12159088694335</v>
      </c>
    </row>
    <row r="28" spans="1:11" ht="15" customHeight="1">
      <c r="A28" s="45" t="s">
        <v>841</v>
      </c>
      <c r="B28" s="1">
        <v>20234.02</v>
      </c>
      <c r="C28" s="1">
        <v>17430.985</v>
      </c>
      <c r="D28" s="1">
        <v>22907.868990000003</v>
      </c>
      <c r="E28" s="267">
        <v>23401.212751</v>
      </c>
      <c r="F28" s="1">
        <v>-2803.035</v>
      </c>
      <c r="G28" s="1"/>
      <c r="H28" s="267">
        <v>-13.853080109637133</v>
      </c>
      <c r="I28" s="1">
        <v>493.34376099999645</v>
      </c>
      <c r="J28" s="1"/>
      <c r="K28" s="267">
        <v>2.153599539159912</v>
      </c>
    </row>
    <row r="29" spans="1:11" ht="15" customHeight="1">
      <c r="A29" s="45" t="s">
        <v>842</v>
      </c>
      <c r="B29" s="1">
        <v>374.795</v>
      </c>
      <c r="C29" s="1">
        <v>427.361</v>
      </c>
      <c r="D29" s="1">
        <v>399.203</v>
      </c>
      <c r="E29" s="267">
        <v>399.204</v>
      </c>
      <c r="F29" s="1">
        <v>52.565999999999974</v>
      </c>
      <c r="G29" s="1"/>
      <c r="H29" s="267">
        <v>14.025267146039827</v>
      </c>
      <c r="I29" s="1">
        <v>0.0010000000000331966</v>
      </c>
      <c r="J29" s="1"/>
      <c r="K29" s="267">
        <v>0.00025049911950391073</v>
      </c>
    </row>
    <row r="30" spans="1:11" s="31" customFormat="1" ht="15" customHeight="1">
      <c r="A30" s="45" t="s">
        <v>844</v>
      </c>
      <c r="B30" s="1">
        <v>24045.067</v>
      </c>
      <c r="C30" s="1">
        <v>27943.813</v>
      </c>
      <c r="D30" s="1">
        <v>31401.868</v>
      </c>
      <c r="E30" s="267">
        <v>32731.343</v>
      </c>
      <c r="F30" s="1">
        <v>3898.745999999999</v>
      </c>
      <c r="G30" s="1"/>
      <c r="H30" s="267">
        <v>16.214327870244652</v>
      </c>
      <c r="I30" s="1">
        <v>1329.475</v>
      </c>
      <c r="J30" s="1"/>
      <c r="K30" s="267">
        <v>4.233744947912023</v>
      </c>
    </row>
    <row r="31" spans="1:11" ht="15" customHeight="1">
      <c r="A31" s="265" t="s">
        <v>843</v>
      </c>
      <c r="B31" s="264">
        <v>795.908</v>
      </c>
      <c r="C31" s="264">
        <v>1731.7</v>
      </c>
      <c r="D31" s="264">
        <v>1054.495</v>
      </c>
      <c r="E31" s="266">
        <v>1173.863</v>
      </c>
      <c r="F31" s="264">
        <v>935.792</v>
      </c>
      <c r="G31" s="264"/>
      <c r="H31" s="266">
        <v>117.57539816159657</v>
      </c>
      <c r="I31" s="264">
        <v>119.36800000000017</v>
      </c>
      <c r="J31" s="264"/>
      <c r="K31" s="266">
        <v>11.319920910009074</v>
      </c>
    </row>
    <row r="32" spans="1:11" s="31" customFormat="1" ht="15" customHeight="1">
      <c r="A32" s="312" t="s">
        <v>845</v>
      </c>
      <c r="B32" s="59">
        <v>260867.304</v>
      </c>
      <c r="C32" s="59">
        <v>270667.553</v>
      </c>
      <c r="D32" s="59">
        <v>307580.75299999997</v>
      </c>
      <c r="E32" s="322">
        <v>316942.123</v>
      </c>
      <c r="F32" s="59">
        <v>9800.24900000001</v>
      </c>
      <c r="G32" s="59"/>
      <c r="H32" s="322">
        <v>3.7567946805629617</v>
      </c>
      <c r="I32" s="59">
        <v>9361.370000000054</v>
      </c>
      <c r="J32" s="59"/>
      <c r="K32" s="322">
        <v>3.043548696949856</v>
      </c>
    </row>
    <row r="33" spans="1:11" ht="15" customHeight="1">
      <c r="A33" s="45" t="s">
        <v>846</v>
      </c>
      <c r="B33" s="1">
        <v>48550.714</v>
      </c>
      <c r="C33" s="1">
        <v>47092.314</v>
      </c>
      <c r="D33" s="1">
        <v>58858.724</v>
      </c>
      <c r="E33" s="267">
        <v>56460</v>
      </c>
      <c r="F33" s="1">
        <v>-1458.4</v>
      </c>
      <c r="G33" s="1"/>
      <c r="H33" s="267">
        <v>-3.0038693148776376</v>
      </c>
      <c r="I33" s="1">
        <v>-2398.724000000002</v>
      </c>
      <c r="J33" s="1"/>
      <c r="K33" s="267">
        <v>-4.0753924600879925</v>
      </c>
    </row>
    <row r="34" spans="1:11" ht="15" customHeight="1">
      <c r="A34" s="45" t="s">
        <v>847</v>
      </c>
      <c r="B34" s="1">
        <v>6557.671</v>
      </c>
      <c r="C34" s="1">
        <v>5745.259</v>
      </c>
      <c r="D34" s="1">
        <v>4452.676</v>
      </c>
      <c r="E34" s="267">
        <v>5157.114</v>
      </c>
      <c r="F34" s="1">
        <v>-812.4120000000003</v>
      </c>
      <c r="G34" s="1"/>
      <c r="H34" s="267">
        <v>-12.388727644311528</v>
      </c>
      <c r="I34" s="1">
        <v>704.4379999999992</v>
      </c>
      <c r="J34" s="1"/>
      <c r="K34" s="267">
        <v>15.820553752395169</v>
      </c>
    </row>
    <row r="35" spans="1:11" ht="15" customHeight="1">
      <c r="A35" s="45" t="s">
        <v>848</v>
      </c>
      <c r="B35" s="24">
        <v>11436.154</v>
      </c>
      <c r="C35" s="24">
        <v>11301.036</v>
      </c>
      <c r="D35" s="24">
        <v>2543.4759999999997</v>
      </c>
      <c r="E35" s="267">
        <v>3287.0820000000003</v>
      </c>
      <c r="F35" s="24">
        <v>-135.1180000000004</v>
      </c>
      <c r="G35" s="24"/>
      <c r="H35" s="267">
        <v>-1.1814986052129097</v>
      </c>
      <c r="I35" s="24">
        <v>743.6060000000007</v>
      </c>
      <c r="J35" s="24"/>
      <c r="K35" s="267">
        <v>29.235817440384764</v>
      </c>
    </row>
    <row r="36" spans="1:11" ht="15" customHeight="1">
      <c r="A36" s="45" t="s">
        <v>769</v>
      </c>
      <c r="B36" s="1">
        <v>11436.154</v>
      </c>
      <c r="C36" s="1">
        <v>11301.036</v>
      </c>
      <c r="D36" s="1">
        <v>829.108</v>
      </c>
      <c r="E36" s="267">
        <v>877.3</v>
      </c>
      <c r="F36" s="1">
        <v>-135.1180000000004</v>
      </c>
      <c r="G36" s="1"/>
      <c r="H36" s="267"/>
      <c r="I36" s="1">
        <v>48.19200000000001</v>
      </c>
      <c r="J36" s="1"/>
      <c r="K36" s="267">
        <v>5.812511759626009</v>
      </c>
    </row>
    <row r="37" spans="1:11" ht="15" customHeight="1">
      <c r="A37" s="45" t="s">
        <v>770</v>
      </c>
      <c r="B37" s="1">
        <v>0</v>
      </c>
      <c r="C37" s="1">
        <v>0</v>
      </c>
      <c r="D37" s="1">
        <v>1714.368</v>
      </c>
      <c r="E37" s="267">
        <v>2409.782</v>
      </c>
      <c r="F37" s="1">
        <v>0</v>
      </c>
      <c r="G37" s="1"/>
      <c r="H37" s="267"/>
      <c r="I37" s="1">
        <v>695.4140000000002</v>
      </c>
      <c r="J37" s="1"/>
      <c r="K37" s="267">
        <v>40.563869600925834</v>
      </c>
    </row>
    <row r="38" spans="1:11" ht="15" customHeight="1">
      <c r="A38" s="45" t="s">
        <v>849</v>
      </c>
      <c r="B38" s="1">
        <v>193269.999</v>
      </c>
      <c r="C38" s="1">
        <v>205132.948</v>
      </c>
      <c r="D38" s="1">
        <v>240461.555</v>
      </c>
      <c r="E38" s="267">
        <v>250512.771</v>
      </c>
      <c r="F38" s="1">
        <v>11862.948999999993</v>
      </c>
      <c r="G38" s="1"/>
      <c r="H38" s="267">
        <v>6.138018865514659</v>
      </c>
      <c r="I38" s="1">
        <v>10051.216000000015</v>
      </c>
      <c r="J38" s="1"/>
      <c r="K38" s="267">
        <v>4.1799679786650366</v>
      </c>
    </row>
    <row r="39" spans="1:11" ht="15" customHeight="1">
      <c r="A39" s="45" t="s">
        <v>79</v>
      </c>
      <c r="B39" s="1">
        <v>154803.44400000002</v>
      </c>
      <c r="C39" s="1">
        <v>165294.44</v>
      </c>
      <c r="D39" s="1">
        <v>198314.944</v>
      </c>
      <c r="E39" s="267">
        <v>209752.528</v>
      </c>
      <c r="F39" s="1">
        <v>10490.995999999985</v>
      </c>
      <c r="G39" s="1"/>
      <c r="H39" s="267">
        <v>6.776978424330135</v>
      </c>
      <c r="I39" s="1">
        <v>11437.584000000003</v>
      </c>
      <c r="J39" s="1"/>
      <c r="K39" s="267">
        <v>5.767383823581143</v>
      </c>
    </row>
    <row r="40" spans="1:11" ht="15" customHeight="1">
      <c r="A40" s="45" t="s">
        <v>80</v>
      </c>
      <c r="B40" s="1">
        <v>38466.555</v>
      </c>
      <c r="C40" s="1">
        <v>39838.508</v>
      </c>
      <c r="D40" s="1">
        <v>42146.611</v>
      </c>
      <c r="E40" s="267">
        <v>40760.243</v>
      </c>
      <c r="F40" s="1">
        <v>1371.9530000000013</v>
      </c>
      <c r="G40" s="1"/>
      <c r="H40" s="267">
        <v>3.566612606717709</v>
      </c>
      <c r="I40" s="1">
        <v>-1386.367999999995</v>
      </c>
      <c r="J40" s="1"/>
      <c r="K40" s="267">
        <v>-3.2893937783040137</v>
      </c>
    </row>
    <row r="41" spans="1:11" ht="15" customHeight="1">
      <c r="A41" s="265" t="s">
        <v>850</v>
      </c>
      <c r="B41" s="264">
        <v>1052.766</v>
      </c>
      <c r="C41" s="264">
        <v>1395.996</v>
      </c>
      <c r="D41" s="264">
        <v>1264.322</v>
      </c>
      <c r="E41" s="266">
        <v>1525.156</v>
      </c>
      <c r="F41" s="264">
        <v>343.23</v>
      </c>
      <c r="G41" s="264"/>
      <c r="H41" s="266">
        <v>32.60268663691647</v>
      </c>
      <c r="I41" s="264">
        <v>260.83400000000006</v>
      </c>
      <c r="J41" s="264"/>
      <c r="K41" s="266">
        <v>20.630345750528747</v>
      </c>
    </row>
    <row r="42" spans="1:11" s="31" customFormat="1" ht="12.75">
      <c r="A42" s="324" t="s">
        <v>851</v>
      </c>
      <c r="B42" s="325">
        <v>0</v>
      </c>
      <c r="C42" s="325">
        <v>0</v>
      </c>
      <c r="D42" s="325">
        <v>0</v>
      </c>
      <c r="E42" s="326">
        <v>0</v>
      </c>
      <c r="F42" s="325">
        <v>0</v>
      </c>
      <c r="G42" s="325"/>
      <c r="H42" s="326"/>
      <c r="I42" s="325">
        <v>0</v>
      </c>
      <c r="J42" s="325"/>
      <c r="K42" s="326"/>
    </row>
    <row r="43" spans="1:11" s="31" customFormat="1" ht="12.75">
      <c r="A43" s="324" t="s">
        <v>852</v>
      </c>
      <c r="B43" s="325">
        <v>29542.4348</v>
      </c>
      <c r="C43" s="325">
        <v>32806.462999999996</v>
      </c>
      <c r="D43" s="325">
        <v>26548.4</v>
      </c>
      <c r="E43" s="326">
        <v>36037</v>
      </c>
      <c r="F43" s="325">
        <v>3264.028199999997</v>
      </c>
      <c r="G43" s="325"/>
      <c r="H43" s="326">
        <v>11.048609304199926</v>
      </c>
      <c r="I43" s="325">
        <v>9488.6</v>
      </c>
      <c r="J43" s="325"/>
      <c r="K43" s="326">
        <v>35.74076027180545</v>
      </c>
    </row>
    <row r="44" spans="1:11" ht="12.75" hidden="1">
      <c r="A44" s="8" t="s">
        <v>771</v>
      </c>
      <c r="B44" s="1">
        <v>0.004000000004452886</v>
      </c>
      <c r="C44" s="1">
        <v>0.01299999996990664</v>
      </c>
      <c r="D44" s="1">
        <v>-0.054990000011457596</v>
      </c>
      <c r="E44" s="1">
        <v>0.007248999900184572</v>
      </c>
      <c r="F44" s="1"/>
      <c r="G44" s="1"/>
      <c r="H44" s="1"/>
      <c r="I44" s="1"/>
      <c r="J44" s="1"/>
      <c r="K44" s="1"/>
    </row>
    <row r="45" spans="1:11" ht="12.75" hidden="1">
      <c r="A45" s="8" t="s">
        <v>81</v>
      </c>
      <c r="B45" s="1">
        <v>84.76899787616952</v>
      </c>
      <c r="C45" s="1">
        <v>86.17803640561866</v>
      </c>
      <c r="D45" s="1">
        <v>85.74563971706735</v>
      </c>
      <c r="E45" s="1">
        <v>86.50894586141727</v>
      </c>
      <c r="F45" s="1"/>
      <c r="G45" s="1"/>
      <c r="H45" s="1"/>
      <c r="I45" s="1"/>
      <c r="J45" s="1"/>
      <c r="K45" s="1"/>
    </row>
    <row r="46" spans="1:11" ht="12.75">
      <c r="A46" s="45" t="s">
        <v>82</v>
      </c>
      <c r="B46" s="1">
        <v>39.4360619105499</v>
      </c>
      <c r="C46" s="1">
        <v>38.44139281134676</v>
      </c>
      <c r="D46" s="1">
        <v>41.60263450087775</v>
      </c>
      <c r="E46" s="267">
        <v>39.84351365674127</v>
      </c>
      <c r="F46" s="1"/>
      <c r="G46" s="1"/>
      <c r="H46" s="267"/>
      <c r="I46" s="1"/>
      <c r="J46" s="1"/>
      <c r="K46" s="267"/>
    </row>
    <row r="47" spans="1:11" ht="12.75">
      <c r="A47" s="45" t="s">
        <v>61</v>
      </c>
      <c r="B47" s="1">
        <v>3887.867999999999</v>
      </c>
      <c r="C47" s="1">
        <v>6614.892999999998</v>
      </c>
      <c r="D47" s="1">
        <v>7969.55</v>
      </c>
      <c r="E47" s="267">
        <v>7990.975</v>
      </c>
      <c r="F47" s="1">
        <v>2884.9249999999993</v>
      </c>
      <c r="G47" s="1" t="s">
        <v>9</v>
      </c>
      <c r="H47" s="267">
        <v>74.20326513142936</v>
      </c>
      <c r="I47" s="1">
        <v>-66.57499999999709</v>
      </c>
      <c r="J47" s="1" t="s">
        <v>10</v>
      </c>
      <c r="K47" s="267">
        <v>-0.8353671160855647</v>
      </c>
    </row>
    <row r="48" spans="1:11" ht="12.75">
      <c r="A48" s="45" t="s">
        <v>62</v>
      </c>
      <c r="B48" s="1">
        <v>225019.873</v>
      </c>
      <c r="C48" s="1">
        <v>231300.947</v>
      </c>
      <c r="D48" s="1">
        <v>257011.96099000002</v>
      </c>
      <c r="E48" s="267">
        <v>266501.92875099997</v>
      </c>
      <c r="F48" s="1">
        <v>6123.173999999994</v>
      </c>
      <c r="G48" s="1" t="s">
        <v>9</v>
      </c>
      <c r="H48" s="267">
        <v>2.7211703208098394</v>
      </c>
      <c r="I48" s="1">
        <v>9577.967760999949</v>
      </c>
      <c r="J48" s="1" t="s">
        <v>10</v>
      </c>
      <c r="K48" s="267">
        <v>3.7266622627623986</v>
      </c>
    </row>
    <row r="49" spans="1:11" ht="12.75">
      <c r="A49" s="45" t="s">
        <v>63</v>
      </c>
      <c r="B49" s="1">
        <v>58077.69720000001</v>
      </c>
      <c r="C49" s="1">
        <v>60469.51500000002</v>
      </c>
      <c r="D49" s="1">
        <v>77937.60800000001</v>
      </c>
      <c r="E49" s="267">
        <v>75731.54299999999</v>
      </c>
      <c r="F49" s="1">
        <v>2549.7178000000117</v>
      </c>
      <c r="G49" s="1" t="s">
        <v>9</v>
      </c>
      <c r="H49" s="267">
        <v>4.3901840515811825</v>
      </c>
      <c r="I49" s="1">
        <v>-2294.065000000017</v>
      </c>
      <c r="J49" s="1" t="s">
        <v>10</v>
      </c>
      <c r="K49" s="267">
        <v>-2.943463443219885</v>
      </c>
    </row>
    <row r="50" spans="1:11" ht="12.75">
      <c r="A50" s="45" t="s">
        <v>83</v>
      </c>
      <c r="B50" s="1">
        <v>228907.745</v>
      </c>
      <c r="C50" s="1">
        <v>237915.853</v>
      </c>
      <c r="D50" s="1">
        <v>264981.456</v>
      </c>
      <c r="E50" s="267">
        <v>274492.91099999996</v>
      </c>
      <c r="F50" s="1">
        <v>9008.108000000007</v>
      </c>
      <c r="G50" s="1"/>
      <c r="H50" s="267">
        <v>3.9352569743762964</v>
      </c>
      <c r="I50" s="1">
        <v>9511.454999999958</v>
      </c>
      <c r="J50" s="1"/>
      <c r="K50" s="267">
        <v>3.5894794841794355</v>
      </c>
    </row>
    <row r="51" spans="1:11" ht="12.75">
      <c r="A51" s="265" t="s">
        <v>84</v>
      </c>
      <c r="B51" s="264">
        <v>21557.16</v>
      </c>
      <c r="C51" s="264">
        <v>21518.277000000002</v>
      </c>
      <c r="D51" s="264">
        <v>25088.138</v>
      </c>
      <c r="E51" s="266">
        <v>26611.351000000002</v>
      </c>
      <c r="F51" s="264">
        <v>-38.88300000000163</v>
      </c>
      <c r="G51" s="264"/>
      <c r="H51" s="266">
        <v>-0.18037162594702466</v>
      </c>
      <c r="I51" s="264">
        <v>1523.2130000000034</v>
      </c>
      <c r="J51" s="264"/>
      <c r="K51" s="266">
        <v>6.071446992200072</v>
      </c>
    </row>
    <row r="52" spans="1:11" ht="12.75">
      <c r="A52" s="8" t="s">
        <v>869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8" t="s">
        <v>772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5">
    <mergeCell ref="A1:K1"/>
    <mergeCell ref="A2:K2"/>
    <mergeCell ref="F6:H6"/>
    <mergeCell ref="I6:K6"/>
    <mergeCell ref="F5:K5"/>
  </mergeCells>
  <printOptions/>
  <pageMargins left="1" right="1" top="1" bottom="1" header="0.5" footer="0.5"/>
  <pageSetup fitToHeight="1" fitToWidth="1"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43"/>
  <sheetViews>
    <sheetView tabSelected="1" workbookViewId="0" topLeftCell="A1">
      <selection activeCell="D29" sqref="D29:E29"/>
    </sheetView>
  </sheetViews>
  <sheetFormatPr defaultColWidth="9.140625" defaultRowHeight="12.75"/>
  <cols>
    <col min="1" max="1" width="4.7109375" style="346" bestFit="1" customWidth="1"/>
    <col min="2" max="2" width="21.421875" style="346" customWidth="1"/>
    <col min="3" max="3" width="21.140625" style="346" bestFit="1" customWidth="1"/>
    <col min="4" max="4" width="12.28125" style="346" customWidth="1"/>
    <col min="5" max="5" width="13.57421875" style="346" customWidth="1"/>
    <col min="6" max="6" width="12.28125" style="350" bestFit="1" customWidth="1"/>
    <col min="7" max="7" width="10.140625" style="350" customWidth="1"/>
    <col min="8" max="8" width="9.57421875" style="346" bestFit="1" customWidth="1"/>
    <col min="9" max="9" width="8.28125" style="346" customWidth="1"/>
    <col min="10" max="16384" width="9.140625" style="346" customWidth="1"/>
  </cols>
  <sheetData>
    <row r="1" spans="1:9" ht="15.75">
      <c r="A1" s="864" t="s">
        <v>774</v>
      </c>
      <c r="B1" s="864"/>
      <c r="C1" s="864"/>
      <c r="D1" s="864"/>
      <c r="E1" s="864"/>
      <c r="F1" s="864"/>
      <c r="G1" s="864"/>
      <c r="H1" s="864"/>
      <c r="I1" s="864"/>
    </row>
    <row r="2" spans="1:242" ht="18" customHeight="1">
      <c r="A2" s="876" t="s">
        <v>855</v>
      </c>
      <c r="B2" s="876"/>
      <c r="C2" s="876"/>
      <c r="D2" s="876"/>
      <c r="E2" s="876"/>
      <c r="F2" s="876"/>
      <c r="G2" s="876"/>
      <c r="H2" s="876"/>
      <c r="I2" s="876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/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/>
      <c r="CA2" s="351"/>
      <c r="CB2" s="351"/>
      <c r="CC2" s="351"/>
      <c r="CD2" s="351"/>
      <c r="CE2" s="351"/>
      <c r="CF2" s="351"/>
      <c r="CG2" s="351"/>
      <c r="CH2" s="351"/>
      <c r="CI2" s="351"/>
      <c r="CJ2" s="351"/>
      <c r="CK2" s="351"/>
      <c r="CL2" s="351"/>
      <c r="CM2" s="351"/>
      <c r="CN2" s="351"/>
      <c r="CO2" s="351"/>
      <c r="CP2" s="351"/>
      <c r="CQ2" s="351"/>
      <c r="CR2" s="351"/>
      <c r="CS2" s="351"/>
      <c r="CT2" s="351"/>
      <c r="CU2" s="351"/>
      <c r="CV2" s="351"/>
      <c r="CW2" s="351"/>
      <c r="CX2" s="351"/>
      <c r="CY2" s="351"/>
      <c r="CZ2" s="351"/>
      <c r="DA2" s="351"/>
      <c r="DB2" s="351"/>
      <c r="DC2" s="351"/>
      <c r="DD2" s="351"/>
      <c r="DE2" s="351"/>
      <c r="DF2" s="351"/>
      <c r="DG2" s="351"/>
      <c r="DH2" s="351"/>
      <c r="DI2" s="351"/>
      <c r="DJ2" s="351"/>
      <c r="DK2" s="351"/>
      <c r="DL2" s="351"/>
      <c r="DM2" s="351"/>
      <c r="DN2" s="351"/>
      <c r="DO2" s="351"/>
      <c r="DP2" s="351"/>
      <c r="DQ2" s="351"/>
      <c r="DR2" s="351"/>
      <c r="DS2" s="351"/>
      <c r="DT2" s="351"/>
      <c r="DU2" s="351"/>
      <c r="DV2" s="351"/>
      <c r="DW2" s="351"/>
      <c r="DX2" s="351"/>
      <c r="DY2" s="351"/>
      <c r="DZ2" s="351"/>
      <c r="EA2" s="351"/>
      <c r="EB2" s="351"/>
      <c r="EC2" s="351"/>
      <c r="ED2" s="351"/>
      <c r="EE2" s="351"/>
      <c r="EF2" s="351"/>
      <c r="EG2" s="351"/>
      <c r="EH2" s="351"/>
      <c r="EI2" s="351"/>
      <c r="EJ2" s="351"/>
      <c r="EK2" s="351"/>
      <c r="EL2" s="351"/>
      <c r="EM2" s="351"/>
      <c r="EN2" s="351"/>
      <c r="EO2" s="351"/>
      <c r="EP2" s="351"/>
      <c r="EQ2" s="351"/>
      <c r="ER2" s="351"/>
      <c r="ES2" s="351"/>
      <c r="ET2" s="351"/>
      <c r="EU2" s="351"/>
      <c r="EV2" s="351"/>
      <c r="EW2" s="351"/>
      <c r="EX2" s="351"/>
      <c r="EY2" s="351"/>
      <c r="EZ2" s="351"/>
      <c r="FA2" s="351"/>
      <c r="FB2" s="351"/>
      <c r="FC2" s="351"/>
      <c r="FD2" s="351"/>
      <c r="FE2" s="351"/>
      <c r="FF2" s="351"/>
      <c r="FG2" s="351"/>
      <c r="FH2" s="351"/>
      <c r="FI2" s="351"/>
      <c r="FJ2" s="351"/>
      <c r="FK2" s="351"/>
      <c r="FL2" s="351"/>
      <c r="FM2" s="351"/>
      <c r="FN2" s="351"/>
      <c r="FO2" s="351"/>
      <c r="FP2" s="351"/>
      <c r="FQ2" s="351"/>
      <c r="FR2" s="351"/>
      <c r="FS2" s="351"/>
      <c r="FT2" s="351"/>
      <c r="FU2" s="351"/>
      <c r="FV2" s="351"/>
      <c r="FW2" s="351"/>
      <c r="FX2" s="351"/>
      <c r="FY2" s="351"/>
      <c r="FZ2" s="351"/>
      <c r="GA2" s="351"/>
      <c r="GB2" s="351"/>
      <c r="GC2" s="351"/>
      <c r="GD2" s="351"/>
      <c r="GE2" s="351"/>
      <c r="GF2" s="351"/>
      <c r="GG2" s="351"/>
      <c r="GH2" s="351"/>
      <c r="GI2" s="351"/>
      <c r="GJ2" s="351"/>
      <c r="GK2" s="351"/>
      <c r="GL2" s="351"/>
      <c r="GM2" s="351"/>
      <c r="GN2" s="351"/>
      <c r="GO2" s="351"/>
      <c r="GP2" s="351"/>
      <c r="GQ2" s="351"/>
      <c r="GR2" s="351"/>
      <c r="GS2" s="351"/>
      <c r="GT2" s="351"/>
      <c r="GU2" s="351"/>
      <c r="GV2" s="351"/>
      <c r="GW2" s="351"/>
      <c r="GX2" s="351"/>
      <c r="GY2" s="351"/>
      <c r="GZ2" s="351"/>
      <c r="HA2" s="351"/>
      <c r="HB2" s="351"/>
      <c r="HC2" s="351"/>
      <c r="HD2" s="351"/>
      <c r="HE2" s="351"/>
      <c r="HF2" s="351"/>
      <c r="HG2" s="351"/>
      <c r="HH2" s="351"/>
      <c r="HI2" s="351"/>
      <c r="HJ2" s="351"/>
      <c r="HK2" s="351"/>
      <c r="HL2" s="351"/>
      <c r="HM2" s="351"/>
      <c r="HN2" s="351"/>
      <c r="HO2" s="351"/>
      <c r="HP2" s="351"/>
      <c r="HQ2" s="351"/>
      <c r="HR2" s="351"/>
      <c r="HS2" s="351"/>
      <c r="HT2" s="351"/>
      <c r="HU2" s="351"/>
      <c r="HV2" s="351"/>
      <c r="HW2" s="351"/>
      <c r="HX2" s="351"/>
      <c r="HY2" s="351"/>
      <c r="HZ2" s="351"/>
      <c r="IA2" s="351"/>
      <c r="IB2" s="351"/>
      <c r="IC2" s="351"/>
      <c r="ID2" s="351"/>
      <c r="IE2" s="351"/>
      <c r="IF2" s="351"/>
      <c r="IG2" s="351"/>
      <c r="IH2" s="351"/>
    </row>
    <row r="3" spans="1:242" s="18" customFormat="1" ht="14.25">
      <c r="A3" s="867"/>
      <c r="B3" s="867"/>
      <c r="C3" s="867"/>
      <c r="D3" s="867"/>
      <c r="E3" s="867"/>
      <c r="F3" s="867"/>
      <c r="G3" s="867"/>
      <c r="H3" s="352"/>
      <c r="I3" s="352"/>
      <c r="J3" s="352"/>
      <c r="L3" s="352"/>
      <c r="M3" s="352"/>
      <c r="N3" s="352"/>
      <c r="O3" s="352"/>
      <c r="P3" s="352"/>
      <c r="Q3" s="352"/>
      <c r="R3" s="352"/>
      <c r="T3" s="352"/>
      <c r="U3" s="352"/>
      <c r="V3" s="352"/>
      <c r="W3" s="352"/>
      <c r="X3" s="352"/>
      <c r="Y3" s="352"/>
      <c r="Z3" s="352"/>
      <c r="AB3" s="352"/>
      <c r="AC3" s="352"/>
      <c r="AD3" s="352"/>
      <c r="AE3" s="352"/>
      <c r="AF3" s="352"/>
      <c r="AG3" s="352"/>
      <c r="AH3" s="352"/>
      <c r="AJ3" s="352"/>
      <c r="AK3" s="352"/>
      <c r="AL3" s="352"/>
      <c r="AM3" s="352"/>
      <c r="AN3" s="352"/>
      <c r="AO3" s="352"/>
      <c r="AP3" s="352"/>
      <c r="AR3" s="352"/>
      <c r="AS3" s="352"/>
      <c r="AT3" s="352"/>
      <c r="AU3" s="352"/>
      <c r="AV3" s="352"/>
      <c r="AW3" s="352"/>
      <c r="AX3" s="352"/>
      <c r="AZ3" s="352"/>
      <c r="BA3" s="352"/>
      <c r="BB3" s="352"/>
      <c r="BC3" s="352"/>
      <c r="BD3" s="352"/>
      <c r="BE3" s="352"/>
      <c r="BF3" s="352"/>
      <c r="BH3" s="352"/>
      <c r="BI3" s="352"/>
      <c r="BJ3" s="352"/>
      <c r="BK3" s="352"/>
      <c r="BL3" s="352"/>
      <c r="BM3" s="352"/>
      <c r="BN3" s="352"/>
      <c r="BP3" s="352"/>
      <c r="BQ3" s="352"/>
      <c r="BR3" s="352"/>
      <c r="BS3" s="352"/>
      <c r="BT3" s="352"/>
      <c r="BU3" s="352"/>
      <c r="BV3" s="352"/>
      <c r="BX3" s="352"/>
      <c r="BY3" s="352"/>
      <c r="BZ3" s="352"/>
      <c r="CA3" s="352"/>
      <c r="CB3" s="352"/>
      <c r="CC3" s="352"/>
      <c r="CD3" s="352"/>
      <c r="CF3" s="352"/>
      <c r="CG3" s="352"/>
      <c r="CH3" s="352"/>
      <c r="CI3" s="352"/>
      <c r="CJ3" s="352"/>
      <c r="CK3" s="352"/>
      <c r="CL3" s="352"/>
      <c r="CN3" s="352"/>
      <c r="CO3" s="352"/>
      <c r="CP3" s="352"/>
      <c r="CQ3" s="352"/>
      <c r="CR3" s="352"/>
      <c r="CS3" s="352"/>
      <c r="CT3" s="352"/>
      <c r="CV3" s="352"/>
      <c r="CW3" s="352"/>
      <c r="CX3" s="352"/>
      <c r="CY3" s="352"/>
      <c r="CZ3" s="352"/>
      <c r="DA3" s="352"/>
      <c r="DB3" s="352"/>
      <c r="DD3" s="352"/>
      <c r="DE3" s="352"/>
      <c r="DF3" s="352"/>
      <c r="DG3" s="352"/>
      <c r="DH3" s="352"/>
      <c r="DI3" s="352"/>
      <c r="DJ3" s="352"/>
      <c r="DL3" s="352"/>
      <c r="DM3" s="352"/>
      <c r="DN3" s="352"/>
      <c r="DO3" s="352"/>
      <c r="DP3" s="352"/>
      <c r="DQ3" s="352"/>
      <c r="DR3" s="352"/>
      <c r="DT3" s="352"/>
      <c r="DU3" s="352"/>
      <c r="DV3" s="352"/>
      <c r="DW3" s="352"/>
      <c r="DX3" s="352"/>
      <c r="DY3" s="352"/>
      <c r="DZ3" s="352"/>
      <c r="EB3" s="352"/>
      <c r="EC3" s="352"/>
      <c r="ED3" s="352"/>
      <c r="EE3" s="352"/>
      <c r="EF3" s="352"/>
      <c r="EG3" s="352"/>
      <c r="EH3" s="352"/>
      <c r="EJ3" s="352"/>
      <c r="EK3" s="352"/>
      <c r="EL3" s="352"/>
      <c r="EM3" s="352"/>
      <c r="EN3" s="352"/>
      <c r="EO3" s="352"/>
      <c r="EP3" s="352"/>
      <c r="ER3" s="352"/>
      <c r="ES3" s="352"/>
      <c r="ET3" s="352"/>
      <c r="EU3" s="352"/>
      <c r="EV3" s="352"/>
      <c r="EW3" s="352"/>
      <c r="EX3" s="352"/>
      <c r="EZ3" s="352"/>
      <c r="FA3" s="352"/>
      <c r="FB3" s="352"/>
      <c r="FC3" s="352"/>
      <c r="FD3" s="352"/>
      <c r="FE3" s="352"/>
      <c r="FF3" s="352"/>
      <c r="FH3" s="352"/>
      <c r="FI3" s="352"/>
      <c r="FJ3" s="352"/>
      <c r="FK3" s="352"/>
      <c r="FL3" s="352"/>
      <c r="FM3" s="352"/>
      <c r="FN3" s="352"/>
      <c r="FP3" s="352"/>
      <c r="FQ3" s="352"/>
      <c r="FR3" s="352"/>
      <c r="FS3" s="352"/>
      <c r="FT3" s="352"/>
      <c r="FU3" s="352"/>
      <c r="FV3" s="352"/>
      <c r="FX3" s="352"/>
      <c r="FY3" s="352"/>
      <c r="FZ3" s="352"/>
      <c r="GA3" s="352"/>
      <c r="GB3" s="352"/>
      <c r="GC3" s="352"/>
      <c r="GD3" s="352"/>
      <c r="GF3" s="352"/>
      <c r="GG3" s="352"/>
      <c r="GH3" s="352"/>
      <c r="GI3" s="352"/>
      <c r="GJ3" s="352"/>
      <c r="GK3" s="352"/>
      <c r="GL3" s="352"/>
      <c r="GN3" s="352"/>
      <c r="GO3" s="352"/>
      <c r="GP3" s="352"/>
      <c r="GQ3" s="352"/>
      <c r="GR3" s="352"/>
      <c r="GS3" s="352"/>
      <c r="GT3" s="352"/>
      <c r="GV3" s="352"/>
      <c r="GW3" s="352"/>
      <c r="GX3" s="352"/>
      <c r="GY3" s="352"/>
      <c r="GZ3" s="352"/>
      <c r="HA3" s="352"/>
      <c r="HB3" s="352"/>
      <c r="HD3" s="352"/>
      <c r="HE3" s="352"/>
      <c r="HF3" s="352"/>
      <c r="HG3" s="352"/>
      <c r="HH3" s="352"/>
      <c r="HI3" s="352"/>
      <c r="HJ3" s="352"/>
      <c r="HL3" s="352"/>
      <c r="HM3" s="352"/>
      <c r="HN3" s="352"/>
      <c r="HO3" s="352"/>
      <c r="HP3" s="352"/>
      <c r="HQ3" s="352"/>
      <c r="HR3" s="352"/>
      <c r="HT3" s="352"/>
      <c r="HU3" s="352"/>
      <c r="HV3" s="352"/>
      <c r="HW3" s="352"/>
      <c r="HX3" s="352"/>
      <c r="HY3" s="352"/>
      <c r="HZ3" s="352"/>
      <c r="IB3" s="352"/>
      <c r="IC3" s="352"/>
      <c r="ID3" s="352"/>
      <c r="IE3" s="352"/>
      <c r="IF3" s="352"/>
      <c r="IG3" s="352"/>
      <c r="IH3" s="352"/>
    </row>
    <row r="4" spans="1:9" ht="14.25">
      <c r="A4" s="18"/>
      <c r="B4" s="352"/>
      <c r="C4" s="353"/>
      <c r="D4" s="353"/>
      <c r="E4" s="353"/>
      <c r="F4" s="353"/>
      <c r="G4" s="353"/>
      <c r="H4" s="352"/>
      <c r="I4" s="354"/>
    </row>
    <row r="5" spans="1:9" ht="16.5" customHeight="1">
      <c r="A5" s="868" t="s">
        <v>346</v>
      </c>
      <c r="B5" s="869" t="s">
        <v>347</v>
      </c>
      <c r="C5" s="307">
        <v>2005</v>
      </c>
      <c r="D5" s="898">
        <v>2006</v>
      </c>
      <c r="E5" s="899"/>
      <c r="F5" s="899"/>
      <c r="G5" s="899"/>
      <c r="H5" s="900" t="s">
        <v>348</v>
      </c>
      <c r="I5" s="901"/>
    </row>
    <row r="6" spans="1:9" ht="16.5" customHeight="1">
      <c r="A6" s="868"/>
      <c r="B6" s="860"/>
      <c r="C6" s="381" t="s">
        <v>750</v>
      </c>
      <c r="D6" s="900" t="s">
        <v>730</v>
      </c>
      <c r="E6" s="901"/>
      <c r="F6" s="900" t="s">
        <v>750</v>
      </c>
      <c r="G6" s="901"/>
      <c r="H6" s="902" t="s">
        <v>349</v>
      </c>
      <c r="I6" s="874" t="s">
        <v>350</v>
      </c>
    </row>
    <row r="7" spans="1:9" ht="12" customHeight="1">
      <c r="A7" s="868"/>
      <c r="B7" s="861"/>
      <c r="C7" s="382">
        <v>1</v>
      </c>
      <c r="D7" s="381">
        <v>2</v>
      </c>
      <c r="E7" s="340">
        <v>3</v>
      </c>
      <c r="F7" s="381">
        <v>4</v>
      </c>
      <c r="G7" s="340">
        <v>5</v>
      </c>
      <c r="H7" s="873"/>
      <c r="I7" s="875"/>
    </row>
    <row r="8" spans="1:9" ht="12" customHeight="1">
      <c r="A8" s="384"/>
      <c r="B8" s="385"/>
      <c r="C8" s="386" t="s">
        <v>351</v>
      </c>
      <c r="D8" s="381" t="s">
        <v>352</v>
      </c>
      <c r="E8" s="383" t="s">
        <v>353</v>
      </c>
      <c r="F8" s="381" t="s">
        <v>352</v>
      </c>
      <c r="G8" s="383" t="s">
        <v>353</v>
      </c>
      <c r="H8" s="873"/>
      <c r="I8" s="875"/>
    </row>
    <row r="9" spans="1:11" s="11" customFormat="1" ht="19.5" customHeight="1">
      <c r="A9" s="394">
        <v>1</v>
      </c>
      <c r="B9" s="395" t="s">
        <v>354</v>
      </c>
      <c r="C9" s="396">
        <v>125</v>
      </c>
      <c r="D9" s="397">
        <f>D10+D15+D16+D17+D18</f>
        <v>139</v>
      </c>
      <c r="E9" s="398">
        <f aca="true" t="shared" si="0" ref="E9:E18">D9/$D$9%</f>
        <v>100</v>
      </c>
      <c r="F9" s="397">
        <f>F10+F15+F16+F17+F18</f>
        <v>139</v>
      </c>
      <c r="G9" s="398">
        <f>F9/$F$9%</f>
        <v>100</v>
      </c>
      <c r="H9" s="399">
        <f>F9/C9%-100</f>
        <v>11.200000000000003</v>
      </c>
      <c r="I9" s="399">
        <f>F9/D9%-100</f>
        <v>0</v>
      </c>
      <c r="K9" s="400"/>
    </row>
    <row r="10" spans="1:11" s="18" customFormat="1" ht="15" customHeight="1">
      <c r="A10" s="361"/>
      <c r="B10" s="401" t="s">
        <v>355</v>
      </c>
      <c r="C10" s="402">
        <v>79</v>
      </c>
      <c r="D10" s="403">
        <f>D11+D12+D13+D14</f>
        <v>92</v>
      </c>
      <c r="E10" s="408">
        <f t="shared" si="0"/>
        <v>66.18705035971223</v>
      </c>
      <c r="F10" s="403">
        <f>F11+F12+F13+F14</f>
        <v>92</v>
      </c>
      <c r="G10" s="408">
        <f aca="true" t="shared" si="1" ref="G10:G18">F10/$F$9%</f>
        <v>66.18705035971223</v>
      </c>
      <c r="H10" s="409">
        <f aca="true" t="shared" si="2" ref="H10:H36">F10/C10%-100</f>
        <v>16.45569620253164</v>
      </c>
      <c r="I10" s="409">
        <f aca="true" t="shared" si="3" ref="I10:I38">F10/D10%-100</f>
        <v>0</v>
      </c>
      <c r="K10" s="19"/>
    </row>
    <row r="11" spans="1:11" ht="15" customHeight="1">
      <c r="A11" s="361"/>
      <c r="B11" s="363" t="s">
        <v>356</v>
      </c>
      <c r="C11" s="362">
        <v>14</v>
      </c>
      <c r="D11" s="234">
        <v>15</v>
      </c>
      <c r="E11" s="408">
        <f t="shared" si="0"/>
        <v>10.79136690647482</v>
      </c>
      <c r="F11" s="234">
        <v>15</v>
      </c>
      <c r="G11" s="408">
        <f t="shared" si="1"/>
        <v>10.79136690647482</v>
      </c>
      <c r="H11" s="409">
        <f t="shared" si="2"/>
        <v>7.142857142857139</v>
      </c>
      <c r="I11" s="409">
        <f t="shared" si="3"/>
        <v>0</v>
      </c>
      <c r="K11" s="360"/>
    </row>
    <row r="12" spans="1:11" ht="15" customHeight="1">
      <c r="A12" s="361"/>
      <c r="B12" s="363" t="s">
        <v>357</v>
      </c>
      <c r="C12" s="362">
        <v>7</v>
      </c>
      <c r="D12" s="234">
        <v>10</v>
      </c>
      <c r="E12" s="408">
        <f t="shared" si="0"/>
        <v>7.194244604316547</v>
      </c>
      <c r="F12" s="234">
        <v>10</v>
      </c>
      <c r="G12" s="408">
        <f t="shared" si="1"/>
        <v>7.194244604316547</v>
      </c>
      <c r="H12" s="409">
        <f t="shared" si="2"/>
        <v>42.85714285714283</v>
      </c>
      <c r="I12" s="409">
        <f t="shared" si="3"/>
        <v>0</v>
      </c>
      <c r="K12" s="360"/>
    </row>
    <row r="13" spans="1:11" ht="15" customHeight="1">
      <c r="A13" s="361"/>
      <c r="B13" s="363" t="s">
        <v>358</v>
      </c>
      <c r="C13" s="362">
        <v>14</v>
      </c>
      <c r="D13" s="234">
        <v>15</v>
      </c>
      <c r="E13" s="408">
        <f t="shared" si="0"/>
        <v>10.79136690647482</v>
      </c>
      <c r="F13" s="234">
        <v>15</v>
      </c>
      <c r="G13" s="408">
        <f t="shared" si="1"/>
        <v>10.79136690647482</v>
      </c>
      <c r="H13" s="409">
        <f t="shared" si="2"/>
        <v>7.142857142857139</v>
      </c>
      <c r="I13" s="409">
        <f t="shared" si="3"/>
        <v>0</v>
      </c>
      <c r="K13" s="360"/>
    </row>
    <row r="14" spans="1:11" s="18" customFormat="1" ht="15" customHeight="1">
      <c r="A14" s="361"/>
      <c r="B14" s="363" t="s">
        <v>830</v>
      </c>
      <c r="C14" s="362">
        <v>44</v>
      </c>
      <c r="D14" s="234">
        <v>52</v>
      </c>
      <c r="E14" s="408">
        <f t="shared" si="0"/>
        <v>37.410071942446045</v>
      </c>
      <c r="F14" s="234">
        <v>52</v>
      </c>
      <c r="G14" s="408">
        <f t="shared" si="1"/>
        <v>37.410071942446045</v>
      </c>
      <c r="H14" s="409">
        <f t="shared" si="2"/>
        <v>18.181818181818187</v>
      </c>
      <c r="I14" s="409">
        <f t="shared" si="3"/>
        <v>0</v>
      </c>
      <c r="K14" s="19"/>
    </row>
    <row r="15" spans="1:11" s="18" customFormat="1" ht="15" customHeight="1">
      <c r="A15" s="361"/>
      <c r="B15" s="410" t="s">
        <v>359</v>
      </c>
      <c r="C15" s="362">
        <v>29</v>
      </c>
      <c r="D15" s="234">
        <v>29</v>
      </c>
      <c r="E15" s="408">
        <f t="shared" si="0"/>
        <v>20.863309352517987</v>
      </c>
      <c r="F15" s="234">
        <v>29</v>
      </c>
      <c r="G15" s="408">
        <f t="shared" si="1"/>
        <v>20.863309352517987</v>
      </c>
      <c r="H15" s="409">
        <f t="shared" si="2"/>
        <v>0</v>
      </c>
      <c r="I15" s="409">
        <f t="shared" si="3"/>
        <v>0</v>
      </c>
      <c r="K15" s="19"/>
    </row>
    <row r="16" spans="1:11" s="18" customFormat="1" ht="15" customHeight="1">
      <c r="A16" s="361"/>
      <c r="B16" s="410" t="s">
        <v>360</v>
      </c>
      <c r="C16" s="362">
        <v>4</v>
      </c>
      <c r="D16" s="234">
        <v>4</v>
      </c>
      <c r="E16" s="408">
        <f t="shared" si="0"/>
        <v>2.877697841726619</v>
      </c>
      <c r="F16" s="234">
        <v>4</v>
      </c>
      <c r="G16" s="408">
        <f t="shared" si="1"/>
        <v>2.877697841726619</v>
      </c>
      <c r="H16" s="409">
        <f t="shared" si="2"/>
        <v>0</v>
      </c>
      <c r="I16" s="409">
        <f t="shared" si="3"/>
        <v>0</v>
      </c>
      <c r="K16" s="19"/>
    </row>
    <row r="17" spans="1:11" s="18" customFormat="1" ht="15" customHeight="1">
      <c r="A17" s="361"/>
      <c r="B17" s="410" t="s">
        <v>361</v>
      </c>
      <c r="C17" s="362">
        <v>8</v>
      </c>
      <c r="D17" s="234">
        <v>8</v>
      </c>
      <c r="E17" s="408">
        <f t="shared" si="0"/>
        <v>5.755395683453238</v>
      </c>
      <c r="F17" s="234">
        <v>8</v>
      </c>
      <c r="G17" s="408">
        <f t="shared" si="1"/>
        <v>5.755395683453238</v>
      </c>
      <c r="H17" s="409">
        <f t="shared" si="2"/>
        <v>0</v>
      </c>
      <c r="I17" s="409">
        <f t="shared" si="3"/>
        <v>0</v>
      </c>
      <c r="K17" s="19"/>
    </row>
    <row r="18" spans="1:11" s="18" customFormat="1" ht="15" customHeight="1">
      <c r="A18" s="361"/>
      <c r="B18" s="410" t="s">
        <v>362</v>
      </c>
      <c r="C18" s="362">
        <v>5</v>
      </c>
      <c r="D18" s="234">
        <v>6</v>
      </c>
      <c r="E18" s="408">
        <f t="shared" si="0"/>
        <v>4.316546762589929</v>
      </c>
      <c r="F18" s="234">
        <v>6</v>
      </c>
      <c r="G18" s="408">
        <f t="shared" si="1"/>
        <v>4.316546762589929</v>
      </c>
      <c r="H18" s="409">
        <f t="shared" si="2"/>
        <v>20</v>
      </c>
      <c r="I18" s="409">
        <f t="shared" si="3"/>
        <v>0</v>
      </c>
      <c r="K18" s="19"/>
    </row>
    <row r="19" spans="1:9" s="11" customFormat="1" ht="31.5">
      <c r="A19" s="429">
        <v>2</v>
      </c>
      <c r="B19" s="430" t="s">
        <v>751</v>
      </c>
      <c r="C19" s="431">
        <v>69169.37</v>
      </c>
      <c r="D19" s="432">
        <f>D21+D22+D23+D24+D25+D26+D27+D28</f>
        <v>100565.98000000001</v>
      </c>
      <c r="E19" s="433">
        <f>D19/$D$19%</f>
        <v>100</v>
      </c>
      <c r="F19" s="432">
        <f>F21+F22+F23+F24+F25+F26+F27+F28</f>
        <v>113080.66</v>
      </c>
      <c r="G19" s="433">
        <f>F19/$F$19%</f>
        <v>99.99999999999999</v>
      </c>
      <c r="H19" s="433">
        <f t="shared" si="2"/>
        <v>63.48372119046337</v>
      </c>
      <c r="I19" s="433">
        <f t="shared" si="3"/>
        <v>12.444248044915383</v>
      </c>
    </row>
    <row r="20" spans="1:9" s="18" customFormat="1" ht="15" customHeight="1">
      <c r="A20" s="361"/>
      <c r="B20" s="401" t="s">
        <v>363</v>
      </c>
      <c r="C20" s="413">
        <v>56455.81</v>
      </c>
      <c r="D20" s="412">
        <f>D21+D22+D23+D24</f>
        <v>83275.67</v>
      </c>
      <c r="E20" s="409">
        <f aca="true" t="shared" si="4" ref="E20:E28">D20/$D$19%</f>
        <v>82.80699894735773</v>
      </c>
      <c r="F20" s="414">
        <f>F21+F22+F23+F24</f>
        <v>93487.06</v>
      </c>
      <c r="G20" s="409">
        <f aca="true" t="shared" si="5" ref="G20:G28">F20/$F$19%</f>
        <v>82.67289915004032</v>
      </c>
      <c r="H20" s="409">
        <f t="shared" si="2"/>
        <v>65.59333751477484</v>
      </c>
      <c r="I20" s="409">
        <f t="shared" si="3"/>
        <v>12.262152919334056</v>
      </c>
    </row>
    <row r="21" spans="1:9" ht="15" customHeight="1">
      <c r="A21" s="361"/>
      <c r="B21" s="363" t="s">
        <v>356</v>
      </c>
      <c r="C21" s="366">
        <v>47560.55</v>
      </c>
      <c r="D21" s="362">
        <v>70998.12</v>
      </c>
      <c r="E21" s="409">
        <f t="shared" si="4"/>
        <v>70.59854634738306</v>
      </c>
      <c r="F21" s="415">
        <v>80522.9</v>
      </c>
      <c r="G21" s="409">
        <f t="shared" si="5"/>
        <v>71.20837462391889</v>
      </c>
      <c r="H21" s="409">
        <f t="shared" si="2"/>
        <v>69.30607404666262</v>
      </c>
      <c r="I21" s="409">
        <f t="shared" si="3"/>
        <v>13.415538326930346</v>
      </c>
    </row>
    <row r="22" spans="1:9" ht="15" customHeight="1">
      <c r="A22" s="361"/>
      <c r="B22" s="363" t="s">
        <v>357</v>
      </c>
      <c r="C22" s="366">
        <v>1000.09</v>
      </c>
      <c r="D22" s="362">
        <v>1775.47</v>
      </c>
      <c r="E22" s="409">
        <f t="shared" si="4"/>
        <v>1.7654777490360059</v>
      </c>
      <c r="F22" s="415">
        <v>2150.89</v>
      </c>
      <c r="G22" s="409">
        <f t="shared" si="5"/>
        <v>1.9020847596750847</v>
      </c>
      <c r="H22" s="409">
        <f t="shared" si="2"/>
        <v>115.06964373206412</v>
      </c>
      <c r="I22" s="409">
        <f t="shared" si="3"/>
        <v>21.144823624167117</v>
      </c>
    </row>
    <row r="23" spans="1:9" ht="15" customHeight="1">
      <c r="A23" s="361"/>
      <c r="B23" s="363" t="s">
        <v>358</v>
      </c>
      <c r="C23" s="366">
        <v>4009.35</v>
      </c>
      <c r="D23" s="362">
        <v>5125.3</v>
      </c>
      <c r="E23" s="409">
        <f t="shared" si="4"/>
        <v>5.096455083518302</v>
      </c>
      <c r="F23" s="415">
        <v>5250.85</v>
      </c>
      <c r="G23" s="409">
        <f t="shared" si="5"/>
        <v>4.643455388392675</v>
      </c>
      <c r="H23" s="409">
        <f t="shared" si="2"/>
        <v>30.96511903425744</v>
      </c>
      <c r="I23" s="409">
        <f t="shared" si="3"/>
        <v>2.4496127055977297</v>
      </c>
    </row>
    <row r="24" spans="1:9" ht="15" customHeight="1">
      <c r="A24" s="361"/>
      <c r="B24" s="364" t="s">
        <v>830</v>
      </c>
      <c r="C24" s="369">
        <v>3885.82</v>
      </c>
      <c r="D24" s="365">
        <v>5376.78</v>
      </c>
      <c r="E24" s="393">
        <f t="shared" si="4"/>
        <v>5.346519767420354</v>
      </c>
      <c r="F24" s="416">
        <v>5562.42</v>
      </c>
      <c r="G24" s="393">
        <f t="shared" si="5"/>
        <v>4.918984378053683</v>
      </c>
      <c r="H24" s="393">
        <f t="shared" si="2"/>
        <v>43.14662027577191</v>
      </c>
      <c r="I24" s="393">
        <f t="shared" si="3"/>
        <v>3.4526240612411243</v>
      </c>
    </row>
    <row r="25" spans="1:9" ht="15" customHeight="1">
      <c r="A25" s="361"/>
      <c r="B25" s="370" t="s">
        <v>359</v>
      </c>
      <c r="C25" s="369">
        <v>5275.99</v>
      </c>
      <c r="D25" s="357">
        <v>5810.88</v>
      </c>
      <c r="E25" s="359">
        <f t="shared" si="4"/>
        <v>5.778176675651149</v>
      </c>
      <c r="F25" s="417">
        <v>5718.81</v>
      </c>
      <c r="G25" s="359">
        <f t="shared" si="5"/>
        <v>5.057283889216777</v>
      </c>
      <c r="H25" s="359">
        <f t="shared" si="2"/>
        <v>8.393116742071172</v>
      </c>
      <c r="I25" s="359">
        <f t="shared" si="3"/>
        <v>-1.584441599206997</v>
      </c>
    </row>
    <row r="26" spans="1:9" ht="15" customHeight="1">
      <c r="A26" s="361"/>
      <c r="B26" s="370" t="s">
        <v>360</v>
      </c>
      <c r="C26" s="369">
        <v>2298.38</v>
      </c>
      <c r="D26" s="357">
        <v>2321.71</v>
      </c>
      <c r="E26" s="359">
        <f t="shared" si="4"/>
        <v>2.3086435392962907</v>
      </c>
      <c r="F26" s="417">
        <v>2347.8</v>
      </c>
      <c r="G26" s="359">
        <f t="shared" si="5"/>
        <v>2.076217100253925</v>
      </c>
      <c r="H26" s="359">
        <f t="shared" si="2"/>
        <v>2.150210148017294</v>
      </c>
      <c r="I26" s="359">
        <f t="shared" si="3"/>
        <v>1.1237406911285177</v>
      </c>
    </row>
    <row r="27" spans="1:9" ht="15" customHeight="1">
      <c r="A27" s="361"/>
      <c r="B27" s="370" t="s">
        <v>361</v>
      </c>
      <c r="C27" s="369">
        <v>668.64</v>
      </c>
      <c r="D27" s="357">
        <v>772.43</v>
      </c>
      <c r="E27" s="359">
        <f t="shared" si="4"/>
        <v>0.7680828049405971</v>
      </c>
      <c r="F27" s="417">
        <v>772.67</v>
      </c>
      <c r="G27" s="359">
        <f t="shared" si="5"/>
        <v>0.683291024300707</v>
      </c>
      <c r="H27" s="359">
        <f t="shared" si="2"/>
        <v>15.558446996889202</v>
      </c>
      <c r="I27" s="359">
        <f t="shared" si="3"/>
        <v>0.03107077663995028</v>
      </c>
    </row>
    <row r="28" spans="1:9" ht="15" customHeight="1">
      <c r="A28" s="361"/>
      <c r="B28" s="370" t="s">
        <v>362</v>
      </c>
      <c r="C28" s="369">
        <v>4470.55</v>
      </c>
      <c r="D28" s="357">
        <v>8385.29</v>
      </c>
      <c r="E28" s="359">
        <f t="shared" si="4"/>
        <v>8.338098032754218</v>
      </c>
      <c r="F28" s="368">
        <v>10754.32</v>
      </c>
      <c r="G28" s="359">
        <f t="shared" si="5"/>
        <v>9.510308836188257</v>
      </c>
      <c r="H28" s="359">
        <f t="shared" si="2"/>
        <v>140.5592153090783</v>
      </c>
      <c r="I28" s="359">
        <f t="shared" si="3"/>
        <v>28.25221310175317</v>
      </c>
    </row>
    <row r="29" spans="1:9" s="391" customFormat="1" ht="21.75" customHeight="1">
      <c r="A29" s="394">
        <v>3</v>
      </c>
      <c r="B29" s="418" t="s">
        <v>364</v>
      </c>
      <c r="C29" s="878">
        <v>17459</v>
      </c>
      <c r="D29" s="871">
        <v>20376</v>
      </c>
      <c r="E29" s="872"/>
      <c r="F29" s="871">
        <v>20511</v>
      </c>
      <c r="G29" s="872"/>
      <c r="H29" s="390">
        <f t="shared" si="2"/>
        <v>17.48095538117876</v>
      </c>
      <c r="I29" s="390">
        <f t="shared" si="3"/>
        <v>0.6625441696113086</v>
      </c>
    </row>
    <row r="30" spans="1:9" s="391" customFormat="1" ht="19.5" customHeight="1">
      <c r="A30" s="387">
        <v>4</v>
      </c>
      <c r="B30" s="419" t="s">
        <v>365</v>
      </c>
      <c r="C30" s="420">
        <v>17</v>
      </c>
      <c r="D30" s="871">
        <v>17</v>
      </c>
      <c r="E30" s="872"/>
      <c r="F30" s="871">
        <v>18</v>
      </c>
      <c r="G30" s="872"/>
      <c r="H30" s="390">
        <f t="shared" si="2"/>
        <v>5.882352941176464</v>
      </c>
      <c r="I30" s="390">
        <f t="shared" si="3"/>
        <v>5.882352941176464</v>
      </c>
    </row>
    <row r="31" spans="1:9" s="391" customFormat="1" ht="19.5" customHeight="1">
      <c r="A31" s="394">
        <v>5</v>
      </c>
      <c r="B31" s="395" t="s">
        <v>366</v>
      </c>
      <c r="C31" s="421">
        <v>76</v>
      </c>
      <c r="D31" s="871">
        <v>82</v>
      </c>
      <c r="E31" s="872"/>
      <c r="F31" s="871">
        <v>81</v>
      </c>
      <c r="G31" s="872"/>
      <c r="H31" s="390">
        <f t="shared" si="2"/>
        <v>6.578947368421055</v>
      </c>
      <c r="I31" s="390">
        <f t="shared" si="3"/>
        <v>-1.2195121951219505</v>
      </c>
    </row>
    <row r="32" spans="1:9" s="391" customFormat="1" ht="19.5" customHeight="1">
      <c r="A32" s="387">
        <v>6</v>
      </c>
      <c r="B32" s="388" t="s">
        <v>367</v>
      </c>
      <c r="C32" s="422">
        <v>4750</v>
      </c>
      <c r="D32" s="871">
        <v>4972</v>
      </c>
      <c r="E32" s="872"/>
      <c r="F32" s="871">
        <v>9635</v>
      </c>
      <c r="G32" s="872"/>
      <c r="H32" s="390">
        <f t="shared" si="2"/>
        <v>102.84210526315789</v>
      </c>
      <c r="I32" s="390">
        <f t="shared" si="3"/>
        <v>93.78519710378117</v>
      </c>
    </row>
    <row r="33" spans="1:9" s="391" customFormat="1" ht="11.25" customHeight="1">
      <c r="A33" s="394">
        <v>7</v>
      </c>
      <c r="B33" s="423" t="s">
        <v>856</v>
      </c>
      <c r="C33" s="424"/>
      <c r="D33" s="862"/>
      <c r="E33" s="863"/>
      <c r="F33" s="862"/>
      <c r="G33" s="863"/>
      <c r="H33" s="424"/>
      <c r="I33" s="399"/>
    </row>
    <row r="34" spans="1:9" ht="12.75" customHeight="1">
      <c r="A34" s="361"/>
      <c r="B34" s="372" t="s">
        <v>853</v>
      </c>
      <c r="C34" s="373">
        <v>28.04</v>
      </c>
      <c r="D34" s="877">
        <v>26.73</v>
      </c>
      <c r="E34" s="870"/>
      <c r="F34" s="877">
        <v>75.83</v>
      </c>
      <c r="G34" s="870"/>
      <c r="H34" s="359">
        <f t="shared" si="2"/>
        <v>170.43509272467907</v>
      </c>
      <c r="I34" s="359">
        <f t="shared" si="3"/>
        <v>183.68873924429482</v>
      </c>
    </row>
    <row r="35" spans="1:9" ht="16.5" customHeight="1">
      <c r="A35" s="374"/>
      <c r="B35" s="375" t="s">
        <v>854</v>
      </c>
      <c r="C35" s="376">
        <v>10.33</v>
      </c>
      <c r="D35" s="877">
        <v>14.46</v>
      </c>
      <c r="E35" s="870"/>
      <c r="F35" s="877">
        <v>39.54</v>
      </c>
      <c r="G35" s="870"/>
      <c r="H35" s="359">
        <f t="shared" si="2"/>
        <v>282.7686350435624</v>
      </c>
      <c r="I35" s="359">
        <f t="shared" si="3"/>
        <v>173.4439834024896</v>
      </c>
    </row>
    <row r="36" spans="1:9" s="391" customFormat="1" ht="25.5" customHeight="1">
      <c r="A36" s="387">
        <v>8</v>
      </c>
      <c r="B36" s="418" t="s">
        <v>368</v>
      </c>
      <c r="C36" s="425">
        <v>0.25</v>
      </c>
      <c r="D36" s="659">
        <f>D30*D35/D19%</f>
        <v>0.24443653808176483</v>
      </c>
      <c r="E36" s="659"/>
      <c r="F36" s="659">
        <f>F30*F35/F19%</f>
        <v>0.6293914450092526</v>
      </c>
      <c r="G36" s="659"/>
      <c r="H36" s="390">
        <f t="shared" si="2"/>
        <v>151.75657800370104</v>
      </c>
      <c r="I36" s="390">
        <f t="shared" si="3"/>
        <v>157.4866466152941</v>
      </c>
    </row>
    <row r="37" spans="1:9" ht="25.5" customHeight="1">
      <c r="A37" s="356"/>
      <c r="B37" s="371" t="s">
        <v>369</v>
      </c>
      <c r="C37" s="350">
        <v>533538</v>
      </c>
      <c r="D37" s="595">
        <v>582948</v>
      </c>
      <c r="E37" s="469"/>
      <c r="F37" s="595">
        <v>582948</v>
      </c>
      <c r="G37" s="469"/>
      <c r="H37" s="359">
        <f>F37/C37%-100</f>
        <v>9.260821159879896</v>
      </c>
      <c r="I37" s="359">
        <f t="shared" si="3"/>
        <v>0</v>
      </c>
    </row>
    <row r="38" spans="1:9" s="391" customFormat="1" ht="27" customHeight="1">
      <c r="A38" s="426">
        <v>9</v>
      </c>
      <c r="B38" s="427" t="s">
        <v>370</v>
      </c>
      <c r="C38" s="355">
        <v>13</v>
      </c>
      <c r="D38" s="865">
        <f>D19/D37%</f>
        <v>17.251277987058884</v>
      </c>
      <c r="E38" s="866"/>
      <c r="F38" s="865">
        <f>F19/F37%</f>
        <v>19.398069810686376</v>
      </c>
      <c r="G38" s="866"/>
      <c r="H38" s="390">
        <f>F38/C38%-100</f>
        <v>49.21592162066443</v>
      </c>
      <c r="I38" s="390">
        <f t="shared" si="3"/>
        <v>12.44424804491537</v>
      </c>
    </row>
    <row r="39" ht="12.75">
      <c r="I39" s="19"/>
    </row>
    <row r="40" spans="2:9" ht="12.75">
      <c r="B40" s="378" t="s">
        <v>371</v>
      </c>
      <c r="D40" s="360"/>
      <c r="E40" s="360"/>
      <c r="F40" s="379"/>
      <c r="I40" s="19"/>
    </row>
    <row r="41" ht="12.75">
      <c r="I41" s="19"/>
    </row>
    <row r="42" ht="12.75">
      <c r="I42" s="19"/>
    </row>
    <row r="43" spans="4:9" ht="12.75">
      <c r="D43" s="360"/>
      <c r="E43" s="360"/>
      <c r="F43" s="379"/>
      <c r="I43" s="19"/>
    </row>
    <row r="44" spans="1:7" ht="15.75">
      <c r="A44" s="894" t="s">
        <v>372</v>
      </c>
      <c r="B44" s="894"/>
      <c r="C44" s="894"/>
      <c r="D44" s="894"/>
      <c r="E44" s="894"/>
      <c r="F44" s="346"/>
      <c r="G44" s="346"/>
    </row>
    <row r="45" spans="1:7" ht="21">
      <c r="A45" s="895" t="s">
        <v>346</v>
      </c>
      <c r="B45" s="896" t="s">
        <v>373</v>
      </c>
      <c r="C45" s="896" t="s">
        <v>374</v>
      </c>
      <c r="D45" s="434" t="s">
        <v>375</v>
      </c>
      <c r="E45" s="896" t="s">
        <v>376</v>
      </c>
      <c r="F45" s="346"/>
      <c r="G45" s="346"/>
    </row>
    <row r="46" spans="1:7" ht="21">
      <c r="A46" s="895"/>
      <c r="B46" s="897"/>
      <c r="C46" s="897"/>
      <c r="D46" s="434" t="s">
        <v>377</v>
      </c>
      <c r="E46" s="897"/>
      <c r="F46" s="346"/>
      <c r="G46" s="346"/>
    </row>
    <row r="47" spans="1:7" ht="25.5">
      <c r="A47" s="435">
        <v>1</v>
      </c>
      <c r="B47" s="436" t="s">
        <v>831</v>
      </c>
      <c r="C47" s="436" t="s">
        <v>378</v>
      </c>
      <c r="D47" s="435">
        <v>9</v>
      </c>
      <c r="E47" s="435" t="s">
        <v>379</v>
      </c>
      <c r="F47" s="346"/>
      <c r="G47" s="346"/>
    </row>
    <row r="48" spans="1:7" ht="25.5">
      <c r="A48" s="437">
        <v>2</v>
      </c>
      <c r="B48" s="439" t="s">
        <v>832</v>
      </c>
      <c r="C48" s="439" t="s">
        <v>380</v>
      </c>
      <c r="D48" s="437">
        <v>40</v>
      </c>
      <c r="E48" s="437" t="s">
        <v>381</v>
      </c>
      <c r="F48" s="346"/>
      <c r="G48" s="346"/>
    </row>
    <row r="49" spans="1:7" ht="25.5">
      <c r="A49" s="437">
        <v>3</v>
      </c>
      <c r="B49" s="439" t="s">
        <v>833</v>
      </c>
      <c r="C49" s="439" t="s">
        <v>380</v>
      </c>
      <c r="D49" s="437">
        <v>20</v>
      </c>
      <c r="E49" s="437" t="s">
        <v>719</v>
      </c>
      <c r="G49" s="19"/>
    </row>
    <row r="50" spans="1:7" ht="25.5">
      <c r="A50" s="437">
        <v>4</v>
      </c>
      <c r="B50" s="439" t="s">
        <v>834</v>
      </c>
      <c r="C50" s="439" t="s">
        <v>378</v>
      </c>
      <c r="D50" s="437">
        <v>6</v>
      </c>
      <c r="E50" s="437" t="s">
        <v>720</v>
      </c>
      <c r="G50" s="19"/>
    </row>
    <row r="51" spans="1:7" ht="25.5">
      <c r="A51" s="437">
        <v>5</v>
      </c>
      <c r="B51" s="439" t="s">
        <v>835</v>
      </c>
      <c r="C51" s="439" t="s">
        <v>380</v>
      </c>
      <c r="D51" s="437">
        <v>20</v>
      </c>
      <c r="E51" s="437" t="s">
        <v>721</v>
      </c>
      <c r="F51" s="19"/>
      <c r="G51" s="346"/>
    </row>
    <row r="52" spans="1:7" ht="25.5">
      <c r="A52" s="440">
        <v>6</v>
      </c>
      <c r="B52" s="441" t="s">
        <v>836</v>
      </c>
      <c r="C52" s="441" t="s">
        <v>380</v>
      </c>
      <c r="D52" s="440">
        <v>160</v>
      </c>
      <c r="E52" s="440" t="s">
        <v>752</v>
      </c>
      <c r="F52" s="19"/>
      <c r="G52" s="346"/>
    </row>
    <row r="53" spans="1:7" ht="12.75">
      <c r="A53" s="891" t="s">
        <v>351</v>
      </c>
      <c r="B53" s="892"/>
      <c r="C53" s="893"/>
      <c r="D53" s="263">
        <f>SUM(D47:D52)</f>
        <v>255</v>
      </c>
      <c r="E53" s="380"/>
      <c r="G53" s="19"/>
    </row>
    <row r="54" ht="12.75">
      <c r="G54" s="19"/>
    </row>
    <row r="55" ht="12.75">
      <c r="I55" s="19"/>
    </row>
    <row r="56" ht="12.75">
      <c r="I56" s="19"/>
    </row>
    <row r="57" ht="12.75">
      <c r="I57" s="19"/>
    </row>
    <row r="58" ht="12.75">
      <c r="I58" s="19"/>
    </row>
    <row r="59" ht="12.75">
      <c r="I59" s="19"/>
    </row>
    <row r="60" ht="12.75">
      <c r="I60" s="19"/>
    </row>
    <row r="61" ht="12.75">
      <c r="I61" s="19"/>
    </row>
    <row r="62" ht="12.75">
      <c r="I62" s="19"/>
    </row>
    <row r="63" ht="12.75">
      <c r="I63" s="19"/>
    </row>
    <row r="64" ht="12.75">
      <c r="I64" s="19"/>
    </row>
    <row r="65" ht="12.75">
      <c r="I65" s="19"/>
    </row>
    <row r="66" ht="12.75">
      <c r="I66" s="19"/>
    </row>
    <row r="67" ht="12.75">
      <c r="I67" s="19"/>
    </row>
    <row r="68" ht="12.75">
      <c r="I68" s="19"/>
    </row>
    <row r="69" ht="12.75">
      <c r="I69" s="19"/>
    </row>
    <row r="70" ht="12.75">
      <c r="I70" s="19"/>
    </row>
    <row r="71" ht="12.75">
      <c r="I71" s="19"/>
    </row>
    <row r="72" ht="12.75">
      <c r="I72" s="19"/>
    </row>
    <row r="73" ht="12.75">
      <c r="I73" s="19"/>
    </row>
    <row r="74" ht="12.75">
      <c r="I74" s="19"/>
    </row>
    <row r="75" ht="12.75">
      <c r="I75" s="19"/>
    </row>
    <row r="76" ht="12.75">
      <c r="I76" s="19"/>
    </row>
    <row r="77" ht="12.75">
      <c r="I77" s="19"/>
    </row>
    <row r="78" ht="12.75">
      <c r="I78" s="19"/>
    </row>
    <row r="79" ht="12.75">
      <c r="I79" s="19"/>
    </row>
    <row r="80" ht="12.75">
      <c r="I80" s="19"/>
    </row>
    <row r="81" ht="12.75">
      <c r="I81" s="19"/>
    </row>
    <row r="82" ht="12.75">
      <c r="I82" s="19"/>
    </row>
    <row r="83" ht="12.75">
      <c r="I83" s="19"/>
    </row>
    <row r="84" ht="12.75">
      <c r="I84" s="19"/>
    </row>
    <row r="85" ht="12.75">
      <c r="I85" s="19"/>
    </row>
    <row r="86" ht="12.75">
      <c r="I86" s="19"/>
    </row>
    <row r="87" ht="12.75">
      <c r="I87" s="19"/>
    </row>
    <row r="88" ht="12.75">
      <c r="I88" s="19"/>
    </row>
    <row r="89" ht="12.75">
      <c r="I89" s="19"/>
    </row>
    <row r="90" ht="12.75">
      <c r="I90" s="19"/>
    </row>
    <row r="91" ht="12.75">
      <c r="I91" s="19"/>
    </row>
    <row r="92" ht="12.75">
      <c r="I92" s="19"/>
    </row>
    <row r="93" ht="12.75">
      <c r="I93" s="19"/>
    </row>
    <row r="94" ht="12.75">
      <c r="I94" s="19"/>
    </row>
    <row r="95" ht="12.75">
      <c r="I95" s="19"/>
    </row>
    <row r="96" ht="12.75">
      <c r="I96" s="19"/>
    </row>
    <row r="97" ht="12.75">
      <c r="I97" s="19"/>
    </row>
    <row r="98" ht="12.75">
      <c r="I98" s="19"/>
    </row>
    <row r="99" ht="12.75">
      <c r="I99" s="19"/>
    </row>
    <row r="100" ht="12.75">
      <c r="I100" s="19"/>
    </row>
    <row r="101" ht="12.75">
      <c r="I101" s="19"/>
    </row>
    <row r="102" ht="12.75">
      <c r="I102" s="19"/>
    </row>
    <row r="103" ht="12.75">
      <c r="I103" s="19"/>
    </row>
    <row r="104" ht="12.75">
      <c r="I104" s="19"/>
    </row>
    <row r="105" ht="12.75">
      <c r="I105" s="19"/>
    </row>
    <row r="106" ht="12.75">
      <c r="I106" s="19"/>
    </row>
    <row r="107" ht="12.75">
      <c r="I107" s="19"/>
    </row>
    <row r="108" ht="12.75">
      <c r="I108" s="19"/>
    </row>
    <row r="109" ht="12.75">
      <c r="I109" s="19"/>
    </row>
    <row r="110" ht="12.75">
      <c r="I110" s="19"/>
    </row>
    <row r="111" ht="12.75">
      <c r="I111" s="19"/>
    </row>
    <row r="112" ht="12.75">
      <c r="I112" s="19"/>
    </row>
    <row r="113" ht="12.75">
      <c r="I113" s="19"/>
    </row>
    <row r="114" ht="12.75">
      <c r="I114" s="19"/>
    </row>
    <row r="115" ht="12.75">
      <c r="I115" s="19"/>
    </row>
    <row r="116" ht="12.75">
      <c r="I116" s="19"/>
    </row>
    <row r="117" ht="12.75">
      <c r="I117" s="19"/>
    </row>
    <row r="118" ht="12.75">
      <c r="I118" s="19"/>
    </row>
    <row r="119" ht="12.75">
      <c r="I119" s="19"/>
    </row>
    <row r="120" ht="12.75">
      <c r="I120" s="19"/>
    </row>
    <row r="121" ht="12.75">
      <c r="I121" s="19"/>
    </row>
    <row r="122" ht="12.75">
      <c r="I122" s="19"/>
    </row>
    <row r="123" ht="12.75">
      <c r="I123" s="19"/>
    </row>
    <row r="124" ht="12.75">
      <c r="I124" s="19"/>
    </row>
    <row r="125" ht="12.75">
      <c r="I125" s="19"/>
    </row>
    <row r="126" ht="12.75">
      <c r="I126" s="19"/>
    </row>
    <row r="127" ht="12.75">
      <c r="I127" s="19"/>
    </row>
    <row r="128" ht="12.75">
      <c r="I128" s="19"/>
    </row>
    <row r="129" ht="12.75">
      <c r="I129" s="19"/>
    </row>
    <row r="130" ht="12.75">
      <c r="I130" s="19"/>
    </row>
    <row r="131" ht="12.75">
      <c r="I131" s="19"/>
    </row>
    <row r="132" ht="12.75">
      <c r="I132" s="19"/>
    </row>
    <row r="133" ht="12.75">
      <c r="I133" s="19"/>
    </row>
    <row r="134" ht="12.75">
      <c r="I134" s="19"/>
    </row>
    <row r="135" ht="12.75">
      <c r="I135" s="19"/>
    </row>
    <row r="136" ht="12.75">
      <c r="I136" s="19"/>
    </row>
    <row r="137" ht="12.75">
      <c r="I137" s="19"/>
    </row>
    <row r="138" ht="12.75">
      <c r="I138" s="19"/>
    </row>
    <row r="139" ht="12.75">
      <c r="I139" s="19"/>
    </row>
    <row r="140" ht="12.75">
      <c r="I140" s="19"/>
    </row>
    <row r="141" ht="12.75">
      <c r="I141" s="19"/>
    </row>
    <row r="142" ht="12.75">
      <c r="I142" s="19"/>
    </row>
    <row r="143" ht="12.75">
      <c r="I143" s="19"/>
    </row>
  </sheetData>
  <mergeCells count="37">
    <mergeCell ref="A1:I1"/>
    <mergeCell ref="D38:E38"/>
    <mergeCell ref="F38:G38"/>
    <mergeCell ref="D36:E36"/>
    <mergeCell ref="F36:G36"/>
    <mergeCell ref="D37:E37"/>
    <mergeCell ref="F37:G37"/>
    <mergeCell ref="D35:E35"/>
    <mergeCell ref="F35:G35"/>
    <mergeCell ref="F33:G33"/>
    <mergeCell ref="D31:E31"/>
    <mergeCell ref="F31:G31"/>
    <mergeCell ref="D33:E33"/>
    <mergeCell ref="D32:E32"/>
    <mergeCell ref="F32:G32"/>
    <mergeCell ref="A2:I2"/>
    <mergeCell ref="D34:E34"/>
    <mergeCell ref="F34:G34"/>
    <mergeCell ref="D30:E30"/>
    <mergeCell ref="F30:G30"/>
    <mergeCell ref="D29:E29"/>
    <mergeCell ref="F29:G29"/>
    <mergeCell ref="A3:G3"/>
    <mergeCell ref="A5:A7"/>
    <mergeCell ref="B5:B7"/>
    <mergeCell ref="D5:G5"/>
    <mergeCell ref="H5:I5"/>
    <mergeCell ref="D6:E6"/>
    <mergeCell ref="F6:G6"/>
    <mergeCell ref="H6:H8"/>
    <mergeCell ref="I6:I8"/>
    <mergeCell ref="A53:C53"/>
    <mergeCell ref="A44:E44"/>
    <mergeCell ref="A45:A46"/>
    <mergeCell ref="B45:B46"/>
    <mergeCell ref="C45:C46"/>
    <mergeCell ref="E45:E46"/>
  </mergeCells>
  <printOptions/>
  <pageMargins left="1" right="1" top="1" bottom="1" header="0.5" footer="0.5"/>
  <pageSetup fitToHeight="1" fitToWidth="1"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showGridLines="0" workbookViewId="0" topLeftCell="A1">
      <selection activeCell="A2" sqref="A2:N2"/>
    </sheetView>
  </sheetViews>
  <sheetFormatPr defaultColWidth="9.140625" defaultRowHeight="12.75"/>
  <cols>
    <col min="1" max="1" width="23.421875" style="346" customWidth="1"/>
    <col min="2" max="2" width="9.8515625" style="346" bestFit="1" customWidth="1"/>
    <col min="3" max="3" width="8.00390625" style="346" customWidth="1"/>
    <col min="4" max="4" width="8.8515625" style="346" bestFit="1" customWidth="1"/>
    <col min="5" max="5" width="7.57421875" style="346" bestFit="1" customWidth="1"/>
    <col min="6" max="6" width="8.00390625" style="346" bestFit="1" customWidth="1"/>
    <col min="7" max="7" width="8.140625" style="346" bestFit="1" customWidth="1"/>
    <col min="8" max="8" width="7.421875" style="346" customWidth="1"/>
    <col min="9" max="9" width="8.421875" style="346" bestFit="1" customWidth="1"/>
    <col min="10" max="10" width="7.8515625" style="346" bestFit="1" customWidth="1"/>
    <col min="11" max="11" width="8.421875" style="346" bestFit="1" customWidth="1"/>
    <col min="12" max="14" width="9.57421875" style="346" bestFit="1" customWidth="1"/>
    <col min="15" max="16384" width="9.140625" style="346" customWidth="1"/>
  </cols>
  <sheetData>
    <row r="1" spans="1:14" ht="15.75">
      <c r="A1" s="864" t="s">
        <v>775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</row>
    <row r="2" spans="1:14" ht="18.75">
      <c r="A2" s="904" t="s">
        <v>857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</row>
    <row r="3" ht="15.75" customHeight="1"/>
    <row r="4" spans="1:14" ht="12.75">
      <c r="A4" s="905" t="s">
        <v>382</v>
      </c>
      <c r="B4" s="895" t="s">
        <v>383</v>
      </c>
      <c r="C4" s="895"/>
      <c r="D4" s="895"/>
      <c r="E4" s="895"/>
      <c r="F4" s="895"/>
      <c r="G4" s="895"/>
      <c r="H4" s="895"/>
      <c r="I4" s="895"/>
      <c r="J4" s="895"/>
      <c r="K4" s="895"/>
      <c r="L4" s="868" t="s">
        <v>348</v>
      </c>
      <c r="M4" s="868"/>
      <c r="N4" s="868"/>
    </row>
    <row r="5" spans="1:14" ht="18" customHeight="1">
      <c r="A5" s="906"/>
      <c r="B5" s="302">
        <v>2004</v>
      </c>
      <c r="C5" s="895">
        <v>2005</v>
      </c>
      <c r="D5" s="895"/>
      <c r="E5" s="895"/>
      <c r="F5" s="898">
        <v>2006</v>
      </c>
      <c r="G5" s="899"/>
      <c r="H5" s="899"/>
      <c r="I5" s="899"/>
      <c r="J5" s="899"/>
      <c r="K5" s="404"/>
      <c r="L5" s="868"/>
      <c r="M5" s="868"/>
      <c r="N5" s="868"/>
    </row>
    <row r="6" spans="1:14" ht="18" customHeight="1">
      <c r="A6" s="906"/>
      <c r="B6" s="457" t="s">
        <v>753</v>
      </c>
      <c r="C6" s="900" t="s">
        <v>754</v>
      </c>
      <c r="D6" s="438"/>
      <c r="E6" s="901"/>
      <c r="F6" s="900" t="s">
        <v>730</v>
      </c>
      <c r="G6" s="438"/>
      <c r="H6" s="901"/>
      <c r="I6" s="900" t="s">
        <v>754</v>
      </c>
      <c r="J6" s="438"/>
      <c r="K6" s="901"/>
      <c r="L6" s="868"/>
      <c r="M6" s="868"/>
      <c r="N6" s="868"/>
    </row>
    <row r="7" spans="1:14" ht="18" customHeight="1">
      <c r="A7" s="906"/>
      <c r="B7" s="458" t="s">
        <v>384</v>
      </c>
      <c r="C7" s="459" t="s">
        <v>385</v>
      </c>
      <c r="D7" s="458" t="s">
        <v>386</v>
      </c>
      <c r="E7" s="458" t="s">
        <v>384</v>
      </c>
      <c r="F7" s="459" t="s">
        <v>385</v>
      </c>
      <c r="G7" s="458" t="s">
        <v>386</v>
      </c>
      <c r="H7" s="458" t="s">
        <v>384</v>
      </c>
      <c r="I7" s="459" t="s">
        <v>385</v>
      </c>
      <c r="J7" s="458" t="s">
        <v>386</v>
      </c>
      <c r="K7" s="458" t="s">
        <v>384</v>
      </c>
      <c r="L7" s="868"/>
      <c r="M7" s="868"/>
      <c r="N7" s="868"/>
    </row>
    <row r="8" spans="1:14" ht="18" customHeight="1">
      <c r="A8" s="907"/>
      <c r="B8" s="381">
        <v>1</v>
      </c>
      <c r="C8" s="458">
        <v>2</v>
      </c>
      <c r="D8" s="458">
        <v>3</v>
      </c>
      <c r="E8" s="459">
        <v>4</v>
      </c>
      <c r="F8" s="458">
        <v>5</v>
      </c>
      <c r="G8" s="458">
        <v>6</v>
      </c>
      <c r="H8" s="459">
        <v>7</v>
      </c>
      <c r="I8" s="458">
        <v>8</v>
      </c>
      <c r="J8" s="458">
        <v>9</v>
      </c>
      <c r="K8" s="381">
        <v>10</v>
      </c>
      <c r="L8" s="460" t="s">
        <v>387</v>
      </c>
      <c r="M8" s="461" t="s">
        <v>388</v>
      </c>
      <c r="N8" s="460" t="s">
        <v>389</v>
      </c>
    </row>
    <row r="9" spans="1:14" ht="18" customHeight="1">
      <c r="A9" s="442" t="s">
        <v>390</v>
      </c>
      <c r="B9" s="462" t="s">
        <v>279</v>
      </c>
      <c r="C9" s="462" t="s">
        <v>279</v>
      </c>
      <c r="D9" s="462" t="s">
        <v>279</v>
      </c>
      <c r="E9" s="462" t="s">
        <v>279</v>
      </c>
      <c r="F9" s="463">
        <v>451.01</v>
      </c>
      <c r="G9" s="463">
        <v>432.81</v>
      </c>
      <c r="H9" s="463">
        <v>448.08</v>
      </c>
      <c r="I9" s="463">
        <v>522.45</v>
      </c>
      <c r="J9" s="464">
        <v>447.9</v>
      </c>
      <c r="K9" s="463">
        <v>508.2</v>
      </c>
      <c r="L9" s="465" t="s">
        <v>279</v>
      </c>
      <c r="M9" s="465" t="s">
        <v>279</v>
      </c>
      <c r="N9" s="465">
        <f>K9/H9%-100</f>
        <v>13.417246920192838</v>
      </c>
    </row>
    <row r="10" spans="1:14" ht="17.25" customHeight="1">
      <c r="A10" s="443" t="s">
        <v>391</v>
      </c>
      <c r="B10" s="466" t="s">
        <v>279</v>
      </c>
      <c r="C10" s="466" t="s">
        <v>279</v>
      </c>
      <c r="D10" s="466" t="s">
        <v>279</v>
      </c>
      <c r="E10" s="466" t="s">
        <v>279</v>
      </c>
      <c r="F10" s="467">
        <v>323.66</v>
      </c>
      <c r="G10" s="467">
        <v>312.67</v>
      </c>
      <c r="H10" s="467">
        <v>321.49</v>
      </c>
      <c r="I10" s="467">
        <v>380.9</v>
      </c>
      <c r="J10" s="467">
        <v>320.95</v>
      </c>
      <c r="K10" s="467">
        <v>380.9</v>
      </c>
      <c r="L10" s="468" t="s">
        <v>279</v>
      </c>
      <c r="M10" s="468" t="s">
        <v>279</v>
      </c>
      <c r="N10" s="468">
        <f aca="true" t="shared" si="0" ref="N10:N17">K10/H10%-100</f>
        <v>18.47957945814798</v>
      </c>
    </row>
    <row r="11" spans="1:14" ht="18" customHeight="1">
      <c r="A11" s="443" t="s">
        <v>392</v>
      </c>
      <c r="B11" s="466" t="s">
        <v>279</v>
      </c>
      <c r="C11" s="466" t="s">
        <v>279</v>
      </c>
      <c r="D11" s="466" t="s">
        <v>279</v>
      </c>
      <c r="E11" s="466" t="s">
        <v>279</v>
      </c>
      <c r="F11" s="467">
        <v>399.01</v>
      </c>
      <c r="G11" s="467">
        <v>394.58</v>
      </c>
      <c r="H11" s="467">
        <v>394.58</v>
      </c>
      <c r="I11" s="467">
        <v>404.45</v>
      </c>
      <c r="J11" s="467">
        <v>390.54</v>
      </c>
      <c r="K11" s="467">
        <v>404.24</v>
      </c>
      <c r="L11" s="468" t="s">
        <v>279</v>
      </c>
      <c r="M11" s="468" t="s">
        <v>279</v>
      </c>
      <c r="N11" s="468">
        <f t="shared" si="0"/>
        <v>2.448172740635627</v>
      </c>
    </row>
    <row r="12" spans="1:14" ht="18" customHeight="1">
      <c r="A12" s="443" t="s">
        <v>837</v>
      </c>
      <c r="B12" s="466" t="s">
        <v>279</v>
      </c>
      <c r="C12" s="466" t="s">
        <v>279</v>
      </c>
      <c r="D12" s="466" t="s">
        <v>279</v>
      </c>
      <c r="E12" s="466" t="s">
        <v>279</v>
      </c>
      <c r="F12" s="467">
        <v>274.3</v>
      </c>
      <c r="G12" s="467">
        <v>268</v>
      </c>
      <c r="H12" s="467">
        <v>274.26</v>
      </c>
      <c r="I12" s="467">
        <v>280.71</v>
      </c>
      <c r="J12" s="467">
        <v>274.31</v>
      </c>
      <c r="K12" s="467">
        <v>280.71</v>
      </c>
      <c r="L12" s="468" t="s">
        <v>279</v>
      </c>
      <c r="M12" s="468" t="s">
        <v>279</v>
      </c>
      <c r="N12" s="468">
        <f t="shared" si="0"/>
        <v>2.351782979654331</v>
      </c>
    </row>
    <row r="13" spans="1:14" ht="18" customHeight="1">
      <c r="A13" s="443" t="s">
        <v>359</v>
      </c>
      <c r="B13" s="466" t="s">
        <v>279</v>
      </c>
      <c r="C13" s="466" t="s">
        <v>279</v>
      </c>
      <c r="D13" s="466" t="s">
        <v>279</v>
      </c>
      <c r="E13" s="466" t="s">
        <v>279</v>
      </c>
      <c r="F13" s="467">
        <v>319.76</v>
      </c>
      <c r="G13" s="467">
        <v>314.69</v>
      </c>
      <c r="H13" s="467">
        <v>319.76</v>
      </c>
      <c r="I13" s="467">
        <v>317.22</v>
      </c>
      <c r="J13" s="467">
        <v>313.68</v>
      </c>
      <c r="K13" s="467">
        <v>314.69</v>
      </c>
      <c r="L13" s="468" t="s">
        <v>279</v>
      </c>
      <c r="M13" s="468" t="s">
        <v>279</v>
      </c>
      <c r="N13" s="468">
        <f t="shared" si="0"/>
        <v>-1.5855641731298533</v>
      </c>
    </row>
    <row r="14" spans="1:14" ht="18" customHeight="1">
      <c r="A14" s="443" t="s">
        <v>360</v>
      </c>
      <c r="B14" s="466" t="s">
        <v>279</v>
      </c>
      <c r="C14" s="466" t="s">
        <v>279</v>
      </c>
      <c r="D14" s="466" t="s">
        <v>279</v>
      </c>
      <c r="E14" s="466" t="s">
        <v>279</v>
      </c>
      <c r="F14" s="467">
        <v>180.96</v>
      </c>
      <c r="G14" s="467">
        <v>179.03</v>
      </c>
      <c r="H14" s="467">
        <v>179.03</v>
      </c>
      <c r="I14" s="467">
        <v>181.04</v>
      </c>
      <c r="J14" s="467">
        <v>179.03</v>
      </c>
      <c r="K14" s="467">
        <v>181.04</v>
      </c>
      <c r="L14" s="468" t="s">
        <v>279</v>
      </c>
      <c r="M14" s="468" t="s">
        <v>279</v>
      </c>
      <c r="N14" s="468">
        <f t="shared" si="0"/>
        <v>1.1227168630955617</v>
      </c>
    </row>
    <row r="15" spans="1:14" ht="18" customHeight="1">
      <c r="A15" s="443" t="s">
        <v>361</v>
      </c>
      <c r="B15" s="466" t="s">
        <v>279</v>
      </c>
      <c r="C15" s="466" t="s">
        <v>279</v>
      </c>
      <c r="D15" s="466" t="s">
        <v>279</v>
      </c>
      <c r="E15" s="466" t="s">
        <v>279</v>
      </c>
      <c r="F15" s="467">
        <v>150.72</v>
      </c>
      <c r="G15" s="467">
        <v>149.66</v>
      </c>
      <c r="H15" s="467">
        <v>149.66</v>
      </c>
      <c r="I15" s="467">
        <v>149.71</v>
      </c>
      <c r="J15" s="467">
        <v>149.66</v>
      </c>
      <c r="K15" s="467">
        <v>149.71</v>
      </c>
      <c r="L15" s="468" t="s">
        <v>279</v>
      </c>
      <c r="M15" s="468" t="s">
        <v>279</v>
      </c>
      <c r="N15" s="468">
        <f t="shared" si="0"/>
        <v>0.03340906053722392</v>
      </c>
    </row>
    <row r="16" spans="1:14" ht="18" customHeight="1">
      <c r="A16" s="444" t="s">
        <v>362</v>
      </c>
      <c r="B16" s="470" t="s">
        <v>279</v>
      </c>
      <c r="C16" s="470" t="s">
        <v>279</v>
      </c>
      <c r="D16" s="470" t="s">
        <v>279</v>
      </c>
      <c r="E16" s="470" t="s">
        <v>279</v>
      </c>
      <c r="F16" s="416">
        <v>429.27</v>
      </c>
      <c r="G16" s="416">
        <v>414.33</v>
      </c>
      <c r="H16" s="416">
        <v>429.27</v>
      </c>
      <c r="I16" s="416">
        <v>554.28</v>
      </c>
      <c r="J16" s="416">
        <v>429.27</v>
      </c>
      <c r="K16" s="416">
        <v>550.55</v>
      </c>
      <c r="L16" s="471" t="s">
        <v>279</v>
      </c>
      <c r="M16" s="471" t="s">
        <v>279</v>
      </c>
      <c r="N16" s="471">
        <f t="shared" si="0"/>
        <v>28.252614904372535</v>
      </c>
    </row>
    <row r="17" spans="1:14" ht="18" customHeight="1">
      <c r="A17" s="277" t="s">
        <v>245</v>
      </c>
      <c r="B17" s="445">
        <v>235.08</v>
      </c>
      <c r="C17" s="445">
        <v>307.98</v>
      </c>
      <c r="D17" s="445">
        <v>297.66</v>
      </c>
      <c r="E17" s="445">
        <v>302.39</v>
      </c>
      <c r="F17" s="446">
        <v>399.45</v>
      </c>
      <c r="G17" s="446">
        <v>387.59</v>
      </c>
      <c r="H17" s="446">
        <v>398.44</v>
      </c>
      <c r="I17" s="445">
        <v>448.69</v>
      </c>
      <c r="J17" s="445">
        <v>398.14</v>
      </c>
      <c r="K17" s="445">
        <v>447.43</v>
      </c>
      <c r="L17" s="445">
        <f>E17/B17%-100</f>
        <v>28.632805853326516</v>
      </c>
      <c r="M17" s="445">
        <f>K17/E17%-100</f>
        <v>47.96454909223189</v>
      </c>
      <c r="N17" s="445">
        <f t="shared" si="0"/>
        <v>12.295452263828935</v>
      </c>
    </row>
    <row r="18" spans="1:14" ht="18" customHeight="1">
      <c r="A18" s="14"/>
      <c r="B18" s="447"/>
      <c r="C18" s="448"/>
      <c r="D18" s="65"/>
      <c r="E18" s="65"/>
      <c r="F18" s="65"/>
      <c r="G18" s="65"/>
      <c r="H18" s="65"/>
      <c r="I18" s="449"/>
      <c r="J18" s="450"/>
      <c r="K18" s="450"/>
      <c r="L18" s="451"/>
      <c r="M18" s="451"/>
      <c r="N18" s="451"/>
    </row>
    <row r="19" spans="1:14" ht="18" customHeight="1">
      <c r="A19" s="14"/>
      <c r="B19" s="447"/>
      <c r="C19" s="448"/>
      <c r="D19" s="65"/>
      <c r="E19" s="65"/>
      <c r="F19" s="65"/>
      <c r="G19" s="65"/>
      <c r="H19" s="65"/>
      <c r="I19" s="449"/>
      <c r="J19" s="450"/>
      <c r="K19" s="450"/>
      <c r="L19" s="451"/>
      <c r="M19" s="451"/>
      <c r="N19" s="451"/>
    </row>
    <row r="20" spans="1:14" ht="18" customHeight="1">
      <c r="A20" s="898" t="s">
        <v>393</v>
      </c>
      <c r="B20" s="899"/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404"/>
    </row>
    <row r="21" spans="1:14" ht="18" customHeight="1">
      <c r="A21" s="405" t="s">
        <v>347</v>
      </c>
      <c r="B21" s="898">
        <v>2005</v>
      </c>
      <c r="C21" s="899"/>
      <c r="D21" s="404"/>
      <c r="E21" s="898">
        <v>2006</v>
      </c>
      <c r="F21" s="899"/>
      <c r="G21" s="899"/>
      <c r="H21" s="899"/>
      <c r="I21" s="899"/>
      <c r="J21" s="404"/>
      <c r="K21" s="900" t="s">
        <v>348</v>
      </c>
      <c r="L21" s="438"/>
      <c r="M21" s="438"/>
      <c r="N21" s="901"/>
    </row>
    <row r="22" spans="1:14" ht="18" customHeight="1">
      <c r="A22" s="406"/>
      <c r="B22" s="900" t="s">
        <v>754</v>
      </c>
      <c r="C22" s="438"/>
      <c r="D22" s="901"/>
      <c r="E22" s="900" t="s">
        <v>730</v>
      </c>
      <c r="F22" s="438"/>
      <c r="G22" s="901"/>
      <c r="H22" s="900" t="s">
        <v>754</v>
      </c>
      <c r="I22" s="438"/>
      <c r="J22" s="901"/>
      <c r="K22" s="347" t="s">
        <v>394</v>
      </c>
      <c r="L22" s="348"/>
      <c r="M22" s="347" t="s">
        <v>395</v>
      </c>
      <c r="N22" s="348"/>
    </row>
    <row r="23" spans="1:14" ht="31.5">
      <c r="A23" s="406"/>
      <c r="B23" s="458" t="s">
        <v>396</v>
      </c>
      <c r="C23" s="458" t="s">
        <v>755</v>
      </c>
      <c r="D23" s="458" t="s">
        <v>397</v>
      </c>
      <c r="E23" s="472" t="s">
        <v>396</v>
      </c>
      <c r="F23" s="472" t="s">
        <v>756</v>
      </c>
      <c r="G23" s="458" t="s">
        <v>397</v>
      </c>
      <c r="H23" s="472" t="s">
        <v>396</v>
      </c>
      <c r="I23" s="472" t="s">
        <v>755</v>
      </c>
      <c r="J23" s="458" t="s">
        <v>397</v>
      </c>
      <c r="K23" s="861"/>
      <c r="L23" s="903"/>
      <c r="M23" s="861"/>
      <c r="N23" s="903"/>
    </row>
    <row r="24" spans="1:14" ht="18" customHeight="1">
      <c r="A24" s="407"/>
      <c r="B24" s="473">
        <v>1</v>
      </c>
      <c r="C24" s="473">
        <v>2</v>
      </c>
      <c r="D24" s="460">
        <v>3</v>
      </c>
      <c r="E24" s="474">
        <v>4</v>
      </c>
      <c r="F24" s="474">
        <v>5</v>
      </c>
      <c r="G24" s="474">
        <v>6</v>
      </c>
      <c r="H24" s="474">
        <v>7</v>
      </c>
      <c r="I24" s="474">
        <v>8</v>
      </c>
      <c r="J24" s="460">
        <v>9</v>
      </c>
      <c r="K24" s="460" t="s">
        <v>398</v>
      </c>
      <c r="L24" s="461" t="s">
        <v>399</v>
      </c>
      <c r="M24" s="460" t="s">
        <v>400</v>
      </c>
      <c r="N24" s="460" t="s">
        <v>243</v>
      </c>
    </row>
    <row r="25" spans="1:14" ht="18" customHeight="1">
      <c r="A25" s="475" t="s">
        <v>351</v>
      </c>
      <c r="B25" s="476">
        <v>476.63</v>
      </c>
      <c r="C25" s="476">
        <v>175.59</v>
      </c>
      <c r="D25" s="477">
        <f>C25/$C$25%</f>
        <v>100</v>
      </c>
      <c r="E25" s="477">
        <v>454.36</v>
      </c>
      <c r="F25" s="477">
        <v>245.86</v>
      </c>
      <c r="G25" s="477">
        <f aca="true" t="shared" si="1" ref="G25:G33">F25/$F$25%</f>
        <v>100</v>
      </c>
      <c r="H25" s="477">
        <f>SUM(H26:H33)</f>
        <v>1364.99</v>
      </c>
      <c r="I25" s="477">
        <f>SUM(I26:I33)</f>
        <v>711.7600000000001</v>
      </c>
      <c r="J25" s="477">
        <f aca="true" t="shared" si="2" ref="J25:J33">I25/$I$25%</f>
        <v>100</v>
      </c>
      <c r="K25" s="477">
        <f aca="true" t="shared" si="3" ref="K25:K33">H25/B25%-100</f>
        <v>186.3835679667667</v>
      </c>
      <c r="L25" s="478">
        <f aca="true" t="shared" si="4" ref="L25:L33">H25/E25%-100</f>
        <v>200.42037151157672</v>
      </c>
      <c r="M25" s="478">
        <f aca="true" t="shared" si="5" ref="M25:M33">I25/C25%-100</f>
        <v>305.35338003303156</v>
      </c>
      <c r="N25" s="478">
        <f aca="true" t="shared" si="6" ref="N25:N33">I25/F25%-100</f>
        <v>189.49808834295942</v>
      </c>
    </row>
    <row r="26" spans="1:14" ht="18" customHeight="1">
      <c r="A26" s="479" t="s">
        <v>390</v>
      </c>
      <c r="B26" s="412">
        <v>328.51</v>
      </c>
      <c r="C26" s="412">
        <v>140.91</v>
      </c>
      <c r="D26" s="480">
        <f aca="true" t="shared" si="7" ref="D26:D33">C26/$C$25%</f>
        <v>80.2494447291987</v>
      </c>
      <c r="E26" s="481">
        <v>268.9</v>
      </c>
      <c r="F26" s="481">
        <v>193.59</v>
      </c>
      <c r="G26" s="480">
        <f t="shared" si="1"/>
        <v>78.73993329537134</v>
      </c>
      <c r="H26" s="482">
        <v>936.52</v>
      </c>
      <c r="I26" s="482">
        <v>563.84</v>
      </c>
      <c r="J26" s="480">
        <f t="shared" si="2"/>
        <v>79.21771383612453</v>
      </c>
      <c r="K26" s="480">
        <f t="shared" si="3"/>
        <v>185.0811238622873</v>
      </c>
      <c r="L26" s="483">
        <f t="shared" si="4"/>
        <v>248.2781703235404</v>
      </c>
      <c r="M26" s="483">
        <f t="shared" si="5"/>
        <v>300.1419345681641</v>
      </c>
      <c r="N26" s="483">
        <f t="shared" si="6"/>
        <v>191.25471356991585</v>
      </c>
    </row>
    <row r="27" spans="1:14" ht="18" customHeight="1">
      <c r="A27" s="479" t="s">
        <v>391</v>
      </c>
      <c r="B27" s="412">
        <v>3.82</v>
      </c>
      <c r="C27" s="412">
        <v>0.65</v>
      </c>
      <c r="D27" s="480">
        <f t="shared" si="7"/>
        <v>0.3701805341989863</v>
      </c>
      <c r="E27" s="481">
        <v>26.82</v>
      </c>
      <c r="F27" s="481">
        <v>7.99</v>
      </c>
      <c r="G27" s="480">
        <f t="shared" si="1"/>
        <v>3.2498169690067518</v>
      </c>
      <c r="H27" s="482">
        <v>33.13</v>
      </c>
      <c r="I27" s="482">
        <v>8.95</v>
      </c>
      <c r="J27" s="480">
        <f t="shared" si="2"/>
        <v>1.2574463302236705</v>
      </c>
      <c r="K27" s="480">
        <f t="shared" si="3"/>
        <v>767.2774869109949</v>
      </c>
      <c r="L27" s="483">
        <f t="shared" si="4"/>
        <v>23.527218493661465</v>
      </c>
      <c r="M27" s="483">
        <f t="shared" si="5"/>
        <v>1276.9230769230767</v>
      </c>
      <c r="N27" s="483">
        <f t="shared" si="6"/>
        <v>12.01501877346682</v>
      </c>
    </row>
    <row r="28" spans="1:14" ht="18" customHeight="1">
      <c r="A28" s="479" t="s">
        <v>392</v>
      </c>
      <c r="B28" s="412">
        <v>9.62</v>
      </c>
      <c r="C28" s="412">
        <v>2.18</v>
      </c>
      <c r="D28" s="480">
        <f t="shared" si="7"/>
        <v>1.2415285608519848</v>
      </c>
      <c r="E28" s="481">
        <v>39.46</v>
      </c>
      <c r="F28" s="481">
        <v>6.54</v>
      </c>
      <c r="G28" s="480">
        <f t="shared" si="1"/>
        <v>2.660050435207028</v>
      </c>
      <c r="H28" s="482">
        <v>76.23</v>
      </c>
      <c r="I28" s="482">
        <v>17.19</v>
      </c>
      <c r="J28" s="480">
        <f t="shared" si="2"/>
        <v>2.415139934809486</v>
      </c>
      <c r="K28" s="480">
        <f t="shared" si="3"/>
        <v>692.4116424116424</v>
      </c>
      <c r="L28" s="483">
        <f t="shared" si="4"/>
        <v>93.18297009630007</v>
      </c>
      <c r="M28" s="483">
        <f t="shared" si="5"/>
        <v>688.5321100917432</v>
      </c>
      <c r="N28" s="483">
        <f t="shared" si="6"/>
        <v>162.8440366972477</v>
      </c>
    </row>
    <row r="29" spans="1:14" ht="18" customHeight="1">
      <c r="A29" s="479" t="s">
        <v>837</v>
      </c>
      <c r="B29" s="412">
        <v>132.42</v>
      </c>
      <c r="C29" s="412">
        <v>31.28</v>
      </c>
      <c r="D29" s="480">
        <f t="shared" si="7"/>
        <v>17.814226322683524</v>
      </c>
      <c r="E29" s="481">
        <v>39.99</v>
      </c>
      <c r="F29" s="481">
        <v>8.24</v>
      </c>
      <c r="G29" s="480">
        <f t="shared" si="1"/>
        <v>3.351500854144635</v>
      </c>
      <c r="H29" s="482">
        <v>200.94</v>
      </c>
      <c r="I29" s="484">
        <v>59.5</v>
      </c>
      <c r="J29" s="480">
        <f t="shared" si="2"/>
        <v>8.359559402045631</v>
      </c>
      <c r="K29" s="480">
        <f t="shared" si="3"/>
        <v>51.744449478930704</v>
      </c>
      <c r="L29" s="483">
        <f t="shared" si="4"/>
        <v>402.47561890472616</v>
      </c>
      <c r="M29" s="483">
        <f t="shared" si="5"/>
        <v>90.21739130434781</v>
      </c>
      <c r="N29" s="483">
        <f t="shared" si="6"/>
        <v>622.0873786407767</v>
      </c>
    </row>
    <row r="30" spans="1:14" ht="18" customHeight="1">
      <c r="A30" s="479" t="s">
        <v>359</v>
      </c>
      <c r="B30" s="412">
        <v>0.71</v>
      </c>
      <c r="C30" s="412">
        <v>0.3</v>
      </c>
      <c r="D30" s="480">
        <f t="shared" si="7"/>
        <v>0.17085255424568596</v>
      </c>
      <c r="E30" s="481">
        <v>0.06</v>
      </c>
      <c r="F30" s="481">
        <v>0.17</v>
      </c>
      <c r="G30" s="480">
        <f t="shared" si="1"/>
        <v>0.06914504189376068</v>
      </c>
      <c r="H30" s="482">
        <v>1.02</v>
      </c>
      <c r="I30" s="482">
        <v>2.79</v>
      </c>
      <c r="J30" s="480">
        <f t="shared" si="2"/>
        <v>0.39198606271777</v>
      </c>
      <c r="K30" s="480">
        <f t="shared" si="3"/>
        <v>43.66197183098592</v>
      </c>
      <c r="L30" s="483">
        <f t="shared" si="4"/>
        <v>1600.0000000000002</v>
      </c>
      <c r="M30" s="483">
        <f t="shared" si="5"/>
        <v>830</v>
      </c>
      <c r="N30" s="483">
        <f t="shared" si="6"/>
        <v>1541.1764705882351</v>
      </c>
    </row>
    <row r="31" spans="1:18" ht="18" customHeight="1">
      <c r="A31" s="479" t="s">
        <v>360</v>
      </c>
      <c r="B31" s="412">
        <v>1.09</v>
      </c>
      <c r="C31" s="412">
        <v>0.04</v>
      </c>
      <c r="D31" s="480">
        <f t="shared" si="7"/>
        <v>0.022780340566091465</v>
      </c>
      <c r="E31" s="481">
        <v>2.34</v>
      </c>
      <c r="F31" s="481">
        <v>0.09</v>
      </c>
      <c r="G31" s="480">
        <f t="shared" si="1"/>
        <v>0.036606198649638</v>
      </c>
      <c r="H31" s="482">
        <v>5.7</v>
      </c>
      <c r="I31" s="482">
        <v>0.32</v>
      </c>
      <c r="J31" s="480">
        <f t="shared" si="2"/>
        <v>0.04495897493537147</v>
      </c>
      <c r="K31" s="480">
        <f t="shared" si="3"/>
        <v>422.9357798165138</v>
      </c>
      <c r="L31" s="483">
        <f t="shared" si="4"/>
        <v>143.58974358974362</v>
      </c>
      <c r="M31" s="483">
        <f t="shared" si="5"/>
        <v>700</v>
      </c>
      <c r="N31" s="483">
        <f t="shared" si="6"/>
        <v>255.5555555555556</v>
      </c>
      <c r="O31" s="8"/>
      <c r="P31" s="8"/>
      <c r="Q31" s="8"/>
      <c r="R31" s="8"/>
    </row>
    <row r="32" spans="1:18" ht="18" customHeight="1">
      <c r="A32" s="485" t="s">
        <v>361</v>
      </c>
      <c r="B32" s="411">
        <v>0.01</v>
      </c>
      <c r="C32" s="411">
        <v>0.02</v>
      </c>
      <c r="D32" s="452">
        <f t="shared" si="7"/>
        <v>0.011390170283045732</v>
      </c>
      <c r="E32" s="486">
        <v>0.97</v>
      </c>
      <c r="F32" s="486">
        <v>0.19</v>
      </c>
      <c r="G32" s="452">
        <f t="shared" si="1"/>
        <v>0.07727975270479134</v>
      </c>
      <c r="H32" s="487">
        <v>0.01</v>
      </c>
      <c r="I32" s="487">
        <v>0</v>
      </c>
      <c r="J32" s="452">
        <f t="shared" si="2"/>
        <v>0</v>
      </c>
      <c r="K32" s="452">
        <f t="shared" si="3"/>
        <v>0</v>
      </c>
      <c r="L32" s="488">
        <f t="shared" si="4"/>
        <v>-98.96907216494846</v>
      </c>
      <c r="M32" s="488">
        <f t="shared" si="5"/>
        <v>-100</v>
      </c>
      <c r="N32" s="488">
        <f t="shared" si="6"/>
        <v>-100</v>
      </c>
      <c r="O32" s="8"/>
      <c r="P32" s="8"/>
      <c r="Q32" s="8"/>
      <c r="R32" s="8"/>
    </row>
    <row r="33" spans="1:18" ht="18" customHeight="1">
      <c r="A33" s="455" t="s">
        <v>362</v>
      </c>
      <c r="B33" s="367">
        <v>0.45</v>
      </c>
      <c r="C33" s="367">
        <v>0.21</v>
      </c>
      <c r="D33" s="452">
        <f t="shared" si="7"/>
        <v>0.11959678797198017</v>
      </c>
      <c r="E33" s="456">
        <v>75.82</v>
      </c>
      <c r="F33" s="456">
        <v>29.05</v>
      </c>
      <c r="G33" s="453">
        <f t="shared" si="1"/>
        <v>11.815667453022044</v>
      </c>
      <c r="H33" s="377">
        <v>111.44</v>
      </c>
      <c r="I33" s="377">
        <v>59.17</v>
      </c>
      <c r="J33" s="452">
        <f t="shared" si="2"/>
        <v>8.31319545914353</v>
      </c>
      <c r="K33" s="452">
        <f t="shared" si="3"/>
        <v>24664.44444444444</v>
      </c>
      <c r="L33" s="454">
        <f t="shared" si="4"/>
        <v>46.97968873648114</v>
      </c>
      <c r="M33" s="454">
        <f t="shared" si="5"/>
        <v>28076.190476190477</v>
      </c>
      <c r="N33" s="454">
        <f t="shared" si="6"/>
        <v>103.6833046471601</v>
      </c>
      <c r="O33" s="8"/>
      <c r="P33" s="8"/>
      <c r="Q33" s="8"/>
      <c r="R33" s="8"/>
    </row>
    <row r="34" spans="1:18" ht="18" customHeight="1">
      <c r="A34" s="378" t="s">
        <v>401</v>
      </c>
      <c r="L34" s="19"/>
      <c r="M34" s="19"/>
      <c r="O34" s="8"/>
      <c r="P34" s="8"/>
      <c r="Q34" s="8"/>
      <c r="R34" s="8"/>
    </row>
    <row r="35" spans="12:18" ht="18" customHeight="1">
      <c r="L35" s="19"/>
      <c r="M35" s="19"/>
      <c r="O35" s="8"/>
      <c r="P35" s="8"/>
      <c r="Q35" s="8"/>
      <c r="R35" s="8"/>
    </row>
    <row r="36" spans="6:12" ht="18" customHeight="1">
      <c r="F36" s="19"/>
      <c r="G36" s="19"/>
      <c r="I36" s="8"/>
      <c r="J36" s="8"/>
      <c r="K36" s="8"/>
      <c r="L36" s="8"/>
    </row>
    <row r="37" spans="6:12" ht="18" customHeight="1">
      <c r="F37" s="19"/>
      <c r="G37" s="19"/>
      <c r="I37" s="8"/>
      <c r="J37" s="8"/>
      <c r="K37" s="8"/>
      <c r="L37" s="8"/>
    </row>
    <row r="38" spans="6:12" ht="18" customHeight="1">
      <c r="F38" s="19"/>
      <c r="G38" s="19"/>
      <c r="I38" s="8"/>
      <c r="J38" s="8"/>
      <c r="K38" s="8"/>
      <c r="L38" s="8"/>
    </row>
    <row r="39" spans="6:12" ht="18" customHeight="1">
      <c r="F39" s="19"/>
      <c r="G39" s="19"/>
      <c r="I39" s="8"/>
      <c r="J39" s="8"/>
      <c r="K39" s="8"/>
      <c r="L39" s="8"/>
    </row>
    <row r="40" spans="6:12" ht="18" customHeight="1">
      <c r="F40" s="19"/>
      <c r="G40" s="19"/>
      <c r="I40" s="8"/>
      <c r="J40" s="8"/>
      <c r="K40" s="8"/>
      <c r="L40" s="8"/>
    </row>
    <row r="41" spans="1:12" ht="18" customHeight="1">
      <c r="A41" s="25"/>
      <c r="F41" s="19"/>
      <c r="G41" s="19"/>
      <c r="I41" s="8"/>
      <c r="J41" s="8"/>
      <c r="K41" s="8"/>
      <c r="L41" s="8"/>
    </row>
    <row r="42" spans="1:12" ht="18" customHeight="1">
      <c r="A42" s="25"/>
      <c r="F42" s="19"/>
      <c r="G42" s="19"/>
      <c r="I42" s="8"/>
      <c r="J42" s="8"/>
      <c r="K42" s="8"/>
      <c r="L42" s="8"/>
    </row>
    <row r="43" spans="6:12" ht="12.75">
      <c r="F43" s="19"/>
      <c r="G43" s="19"/>
      <c r="I43" s="8"/>
      <c r="J43" s="8"/>
      <c r="K43" s="8"/>
      <c r="L43" s="8"/>
    </row>
    <row r="44" spans="6:12" ht="12.75">
      <c r="F44" s="19"/>
      <c r="G44" s="19"/>
      <c r="I44" s="8"/>
      <c r="J44" s="8"/>
      <c r="K44" s="8"/>
      <c r="L44" s="8"/>
    </row>
    <row r="45" spans="6:12" ht="18" customHeight="1">
      <c r="F45" s="19"/>
      <c r="G45" s="19"/>
      <c r="I45" s="8"/>
      <c r="J45" s="8"/>
      <c r="K45" s="8"/>
      <c r="L45" s="8"/>
    </row>
    <row r="46" spans="6:12" ht="12.75" customHeight="1">
      <c r="F46" s="19"/>
      <c r="G46" s="19"/>
      <c r="I46" s="8"/>
      <c r="J46" s="8"/>
      <c r="K46" s="8"/>
      <c r="L46" s="8"/>
    </row>
    <row r="47" spans="6:12" ht="12.75">
      <c r="F47" s="19"/>
      <c r="G47" s="19"/>
      <c r="I47" s="8"/>
      <c r="J47" s="8"/>
      <c r="K47" s="8"/>
      <c r="L47" s="8"/>
    </row>
    <row r="48" spans="12:18" ht="12.75">
      <c r="L48" s="19"/>
      <c r="M48" s="19"/>
      <c r="O48" s="8"/>
      <c r="P48" s="8"/>
      <c r="Q48" s="8"/>
      <c r="R48" s="8"/>
    </row>
    <row r="49" spans="12:18" ht="12.75">
      <c r="L49" s="19"/>
      <c r="M49" s="19"/>
      <c r="O49" s="8"/>
      <c r="P49" s="8"/>
      <c r="Q49" s="8"/>
      <c r="R49" s="8"/>
    </row>
    <row r="50" spans="12:18" ht="12.75">
      <c r="L50" s="19"/>
      <c r="M50" s="19"/>
      <c r="O50" s="8"/>
      <c r="P50" s="8"/>
      <c r="Q50" s="8"/>
      <c r="R50" s="8"/>
    </row>
    <row r="51" spans="12:18" ht="12.75">
      <c r="L51" s="19"/>
      <c r="M51" s="19"/>
      <c r="O51" s="8"/>
      <c r="P51" s="8"/>
      <c r="Q51" s="8"/>
      <c r="R51" s="8"/>
    </row>
    <row r="52" spans="12:18" ht="12.75">
      <c r="L52" s="19"/>
      <c r="M52" s="19"/>
      <c r="O52" s="8"/>
      <c r="P52" s="8"/>
      <c r="Q52" s="8"/>
      <c r="R52" s="8"/>
    </row>
    <row r="53" spans="12:18" ht="12.75">
      <c r="L53" s="19"/>
      <c r="M53" s="19"/>
      <c r="O53" s="8"/>
      <c r="P53" s="8"/>
      <c r="Q53" s="8"/>
      <c r="R53" s="8"/>
    </row>
    <row r="54" spans="12:18" ht="12.75">
      <c r="L54" s="19"/>
      <c r="M54" s="19"/>
      <c r="O54" s="8"/>
      <c r="P54" s="8"/>
      <c r="Q54" s="8"/>
      <c r="R54" s="8"/>
    </row>
    <row r="55" spans="12:18" ht="12.75">
      <c r="L55" s="19"/>
      <c r="M55" s="19"/>
      <c r="O55" s="8"/>
      <c r="P55" s="8"/>
      <c r="Q55" s="8"/>
      <c r="R55" s="8"/>
    </row>
    <row r="56" spans="12:18" ht="12.75">
      <c r="L56" s="19"/>
      <c r="M56" s="19"/>
      <c r="O56" s="8"/>
      <c r="P56" s="8"/>
      <c r="Q56" s="8"/>
      <c r="R56" s="8"/>
    </row>
    <row r="57" spans="12:18" ht="12.75">
      <c r="L57" s="19"/>
      <c r="M57" s="19"/>
      <c r="O57" s="8"/>
      <c r="P57" s="8"/>
      <c r="Q57" s="8"/>
      <c r="R57" s="8"/>
    </row>
    <row r="58" spans="12:18" ht="12.75">
      <c r="L58" s="19"/>
      <c r="M58" s="19"/>
      <c r="O58" s="8"/>
      <c r="P58" s="8"/>
      <c r="Q58" s="8"/>
      <c r="R58" s="8"/>
    </row>
    <row r="59" spans="12:18" ht="12.75">
      <c r="L59" s="19"/>
      <c r="M59" s="19"/>
      <c r="O59" s="8"/>
      <c r="P59" s="8"/>
      <c r="Q59" s="8"/>
      <c r="R59" s="8"/>
    </row>
    <row r="60" spans="12:18" ht="12.75">
      <c r="L60" s="19"/>
      <c r="M60" s="19"/>
      <c r="O60" s="8"/>
      <c r="P60" s="8"/>
      <c r="Q60" s="8"/>
      <c r="R60" s="8"/>
    </row>
    <row r="61" spans="12:18" ht="12.75">
      <c r="L61" s="19"/>
      <c r="M61" s="19"/>
      <c r="O61" s="8"/>
      <c r="P61" s="8"/>
      <c r="Q61" s="8"/>
      <c r="R61" s="8"/>
    </row>
    <row r="62" spans="12:18" ht="12.75">
      <c r="L62" s="19"/>
      <c r="M62" s="19"/>
      <c r="O62" s="8"/>
      <c r="P62" s="8"/>
      <c r="Q62" s="8"/>
      <c r="R62" s="8"/>
    </row>
    <row r="63" spans="12:18" ht="12.75">
      <c r="L63" s="19"/>
      <c r="M63" s="19"/>
      <c r="O63" s="8"/>
      <c r="P63" s="8"/>
      <c r="Q63" s="8"/>
      <c r="R63" s="8"/>
    </row>
    <row r="64" spans="12:13" ht="12.75">
      <c r="L64" s="19"/>
      <c r="M64" s="19"/>
    </row>
    <row r="65" spans="12:13" ht="12.75">
      <c r="L65" s="19"/>
      <c r="M65" s="19"/>
    </row>
    <row r="66" spans="12:13" ht="12.75">
      <c r="L66" s="19"/>
      <c r="M66" s="19"/>
    </row>
    <row r="67" spans="12:13" ht="12.75">
      <c r="L67" s="19"/>
      <c r="M67" s="19"/>
    </row>
    <row r="68" spans="12:13" ht="12.75">
      <c r="L68" s="19"/>
      <c r="M68" s="19"/>
    </row>
    <row r="69" spans="12:13" ht="12.75">
      <c r="L69" s="19"/>
      <c r="M69" s="19"/>
    </row>
    <row r="70" spans="12:13" ht="12.75">
      <c r="L70" s="19"/>
      <c r="M70" s="19"/>
    </row>
    <row r="71" spans="12:13" ht="12.75">
      <c r="L71" s="19"/>
      <c r="M71" s="19"/>
    </row>
    <row r="72" spans="12:13" ht="12.75">
      <c r="L72" s="19"/>
      <c r="M72" s="19"/>
    </row>
    <row r="73" spans="12:13" ht="12.75">
      <c r="L73" s="19"/>
      <c r="M73" s="19"/>
    </row>
    <row r="74" spans="12:13" ht="12.75">
      <c r="L74" s="19"/>
      <c r="M74" s="19"/>
    </row>
    <row r="75" spans="12:13" ht="12.75">
      <c r="L75" s="19"/>
      <c r="M75" s="19"/>
    </row>
    <row r="76" spans="12:13" ht="12.75">
      <c r="L76" s="19"/>
      <c r="M76" s="19"/>
    </row>
    <row r="77" spans="12:13" ht="12.75">
      <c r="L77" s="19"/>
      <c r="M77" s="19"/>
    </row>
    <row r="78" spans="12:13" ht="12.75">
      <c r="L78" s="19"/>
      <c r="M78" s="19"/>
    </row>
    <row r="79" spans="12:13" ht="12.75">
      <c r="L79" s="19"/>
      <c r="M79" s="19"/>
    </row>
    <row r="80" spans="12:13" ht="12.75">
      <c r="L80" s="19"/>
      <c r="M80" s="19"/>
    </row>
    <row r="81" spans="12:13" ht="12.75">
      <c r="L81" s="19"/>
      <c r="M81" s="19"/>
    </row>
    <row r="82" spans="12:13" ht="12.75">
      <c r="L82" s="19"/>
      <c r="M82" s="19"/>
    </row>
    <row r="83" spans="12:13" ht="12.75">
      <c r="L83" s="19"/>
      <c r="M83" s="19"/>
    </row>
    <row r="84" spans="12:13" ht="12.75">
      <c r="L84" s="19"/>
      <c r="M84" s="19"/>
    </row>
    <row r="85" spans="12:13" ht="12.75">
      <c r="L85" s="19"/>
      <c r="M85" s="19"/>
    </row>
    <row r="86" spans="12:13" ht="12.75">
      <c r="L86" s="19"/>
      <c r="M86" s="19"/>
    </row>
    <row r="87" spans="12:13" ht="12.75">
      <c r="L87" s="19"/>
      <c r="M87" s="19"/>
    </row>
    <row r="88" spans="12:13" ht="12.75">
      <c r="L88" s="19"/>
      <c r="M88" s="19"/>
    </row>
    <row r="89" spans="12:13" ht="12.75">
      <c r="L89" s="19"/>
      <c r="M89" s="19"/>
    </row>
    <row r="90" spans="12:13" ht="12.75">
      <c r="L90" s="19"/>
      <c r="M90" s="19"/>
    </row>
    <row r="91" spans="12:13" ht="12.75">
      <c r="L91" s="19"/>
      <c r="M91" s="19"/>
    </row>
    <row r="92" spans="12:13" ht="12.75">
      <c r="L92" s="19"/>
      <c r="M92" s="19"/>
    </row>
    <row r="93" spans="12:13" ht="12.75">
      <c r="L93" s="19"/>
      <c r="M93" s="19"/>
    </row>
    <row r="94" spans="12:13" ht="12.75">
      <c r="L94" s="19"/>
      <c r="M94" s="19"/>
    </row>
    <row r="95" spans="12:13" ht="12.75">
      <c r="L95" s="19"/>
      <c r="M95" s="19"/>
    </row>
    <row r="96" spans="12:13" ht="12.75">
      <c r="L96" s="19"/>
      <c r="M96" s="19"/>
    </row>
    <row r="97" spans="12:13" ht="12.75">
      <c r="L97" s="19"/>
      <c r="M97" s="19"/>
    </row>
    <row r="98" spans="12:13" ht="12.75">
      <c r="L98" s="19"/>
      <c r="M98" s="19"/>
    </row>
    <row r="99" spans="12:13" ht="12.75">
      <c r="L99" s="19"/>
      <c r="M99" s="19"/>
    </row>
    <row r="100" spans="12:13" ht="12.75">
      <c r="L100" s="19"/>
      <c r="M100" s="19"/>
    </row>
    <row r="101" spans="12:13" ht="12.75">
      <c r="L101" s="19"/>
      <c r="M101" s="19"/>
    </row>
    <row r="102" spans="12:13" ht="12.75">
      <c r="L102" s="19"/>
      <c r="M102" s="19"/>
    </row>
    <row r="103" spans="12:13" ht="12.75">
      <c r="L103" s="19"/>
      <c r="M103" s="19"/>
    </row>
    <row r="104" spans="12:13" ht="12.75">
      <c r="L104" s="19"/>
      <c r="M104" s="19"/>
    </row>
    <row r="105" spans="12:13" ht="12.75">
      <c r="L105" s="19"/>
      <c r="M105" s="19"/>
    </row>
    <row r="106" spans="12:13" ht="12.75">
      <c r="L106" s="19"/>
      <c r="M106" s="19"/>
    </row>
    <row r="107" spans="12:13" ht="12.75">
      <c r="L107" s="19"/>
      <c r="M107" s="19"/>
    </row>
    <row r="108" spans="12:13" ht="12.75">
      <c r="L108" s="19"/>
      <c r="M108" s="19"/>
    </row>
    <row r="109" spans="12:13" ht="12.75">
      <c r="L109" s="19"/>
      <c r="M109" s="19"/>
    </row>
    <row r="110" spans="12:13" ht="12.75">
      <c r="L110" s="19"/>
      <c r="M110" s="19"/>
    </row>
    <row r="111" spans="12:13" ht="12.75">
      <c r="L111" s="19"/>
      <c r="M111" s="19"/>
    </row>
    <row r="112" spans="12:13" ht="12.75">
      <c r="L112" s="19"/>
      <c r="M112" s="19"/>
    </row>
    <row r="113" spans="12:13" ht="12.75">
      <c r="L113" s="19"/>
      <c r="M113" s="19"/>
    </row>
    <row r="114" spans="12:13" ht="12.75">
      <c r="L114" s="19"/>
      <c r="M114" s="19"/>
    </row>
    <row r="115" spans="12:13" ht="12.75">
      <c r="L115" s="19"/>
      <c r="M115" s="19"/>
    </row>
    <row r="116" spans="12:13" ht="12.75">
      <c r="L116" s="19"/>
      <c r="M116" s="19"/>
    </row>
    <row r="117" spans="12:13" ht="12.75">
      <c r="L117" s="19"/>
      <c r="M117" s="19"/>
    </row>
    <row r="118" spans="12:13" ht="12.75">
      <c r="L118" s="19"/>
      <c r="M118" s="19"/>
    </row>
    <row r="119" spans="12:13" ht="12.75">
      <c r="L119" s="19"/>
      <c r="M119" s="19"/>
    </row>
    <row r="120" spans="12:13" ht="12.75">
      <c r="L120" s="19"/>
      <c r="M120" s="19"/>
    </row>
    <row r="121" spans="12:13" ht="12.75">
      <c r="L121" s="19"/>
      <c r="M121" s="19"/>
    </row>
    <row r="122" spans="12:13" ht="12.75">
      <c r="L122" s="19"/>
      <c r="M122" s="19"/>
    </row>
    <row r="123" spans="12:13" ht="12.75">
      <c r="L123" s="19"/>
      <c r="M123" s="19"/>
    </row>
    <row r="124" spans="12:13" ht="12.75">
      <c r="L124" s="19"/>
      <c r="M124" s="19"/>
    </row>
    <row r="125" spans="12:13" ht="12.75">
      <c r="L125" s="19"/>
      <c r="M125" s="19"/>
    </row>
    <row r="126" spans="12:13" ht="12.75">
      <c r="L126" s="19"/>
      <c r="M126" s="19"/>
    </row>
    <row r="127" spans="12:13" ht="12.75">
      <c r="L127" s="19"/>
      <c r="M127" s="19"/>
    </row>
    <row r="128" spans="12:13" ht="12.75">
      <c r="L128" s="19"/>
      <c r="M128" s="19"/>
    </row>
    <row r="129" spans="12:13" ht="12.75">
      <c r="L129" s="19"/>
      <c r="M129" s="19"/>
    </row>
    <row r="130" spans="12:13" ht="12.75">
      <c r="L130" s="19"/>
      <c r="M130" s="19"/>
    </row>
    <row r="131" spans="12:13" ht="12.75">
      <c r="L131" s="19"/>
      <c r="M131" s="19"/>
    </row>
    <row r="132" spans="12:13" ht="12.75">
      <c r="L132" s="19"/>
      <c r="M132" s="19"/>
    </row>
    <row r="133" spans="12:13" ht="12.75">
      <c r="L133" s="19"/>
      <c r="M133" s="19"/>
    </row>
    <row r="134" spans="12:13" ht="12.75">
      <c r="L134" s="19"/>
      <c r="M134" s="19"/>
    </row>
    <row r="135" spans="12:13" ht="12.75">
      <c r="L135" s="19"/>
      <c r="M135" s="19"/>
    </row>
    <row r="136" spans="12:13" ht="12.75">
      <c r="L136" s="19"/>
      <c r="M136" s="19"/>
    </row>
    <row r="137" spans="12:13" ht="12.75">
      <c r="L137" s="19"/>
      <c r="M137" s="19"/>
    </row>
    <row r="138" spans="12:13" ht="12.75">
      <c r="L138" s="19"/>
      <c r="M138" s="19"/>
    </row>
    <row r="139" spans="12:13" ht="12.75">
      <c r="L139" s="19"/>
      <c r="M139" s="19"/>
    </row>
    <row r="140" spans="12:13" ht="12.75">
      <c r="L140" s="19"/>
      <c r="M140" s="19"/>
    </row>
    <row r="141" spans="12:13" ht="12.75">
      <c r="L141" s="19"/>
      <c r="M141" s="19"/>
    </row>
    <row r="142" spans="12:13" ht="12.75">
      <c r="L142" s="19"/>
      <c r="M142" s="19"/>
    </row>
    <row r="143" spans="12:13" ht="12.75">
      <c r="L143" s="19"/>
      <c r="M143" s="19"/>
    </row>
    <row r="144" spans="12:13" ht="12.75">
      <c r="L144" s="19"/>
      <c r="M144" s="19"/>
    </row>
  </sheetData>
  <mergeCells count="20">
    <mergeCell ref="A1:N1"/>
    <mergeCell ref="A2:N2"/>
    <mergeCell ref="B22:D22"/>
    <mergeCell ref="A4:A8"/>
    <mergeCell ref="B4:K4"/>
    <mergeCell ref="L4:N7"/>
    <mergeCell ref="C5:E5"/>
    <mergeCell ref="F5:K5"/>
    <mergeCell ref="C6:E6"/>
    <mergeCell ref="F6:H6"/>
    <mergeCell ref="I6:K6"/>
    <mergeCell ref="A20:N20"/>
    <mergeCell ref="A21:A24"/>
    <mergeCell ref="B21:D21"/>
    <mergeCell ref="E21:J21"/>
    <mergeCell ref="K21:N21"/>
    <mergeCell ref="E22:G22"/>
    <mergeCell ref="H22:J22"/>
    <mergeCell ref="K22:L23"/>
    <mergeCell ref="M22:N23"/>
  </mergeCells>
  <printOptions/>
  <pageMargins left="1" right="1" top="1" bottom="1" header="0.5" footer="0.5"/>
  <pageSetup fitToHeight="1" fitToWidth="1" horizontalDpi="300" verticalDpi="3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showGridLines="0" workbookViewId="0" topLeftCell="F29">
      <selection activeCell="O42" sqref="O42"/>
    </sheetView>
  </sheetViews>
  <sheetFormatPr defaultColWidth="9.140625" defaultRowHeight="12.75"/>
  <cols>
    <col min="1" max="1" width="28.7109375" style="8" customWidth="1"/>
    <col min="2" max="2" width="7.8515625" style="8" customWidth="1"/>
    <col min="3" max="3" width="7.57421875" style="8" bestFit="1" customWidth="1"/>
    <col min="4" max="4" width="8.8515625" style="8" bestFit="1" customWidth="1"/>
    <col min="5" max="5" width="8.00390625" style="8" bestFit="1" customWidth="1"/>
    <col min="6" max="6" width="9.28125" style="8" bestFit="1" customWidth="1"/>
    <col min="7" max="7" width="8.8515625" style="8" bestFit="1" customWidth="1"/>
    <col min="8" max="8" width="9.00390625" style="8" bestFit="1" customWidth="1"/>
    <col min="9" max="12" width="8.421875" style="8" customWidth="1"/>
    <col min="13" max="16384" width="9.140625" style="8" customWidth="1"/>
  </cols>
  <sheetData>
    <row r="1" spans="1:12" ht="15.75">
      <c r="A1" s="883" t="s">
        <v>403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</row>
    <row r="2" spans="1:12" ht="20.25">
      <c r="A2" s="271" t="s">
        <v>858</v>
      </c>
      <c r="B2" s="489"/>
      <c r="C2" s="490"/>
      <c r="D2" s="490"/>
      <c r="E2" s="490"/>
      <c r="F2" s="490"/>
      <c r="G2" s="490"/>
      <c r="H2" s="490"/>
      <c r="I2" s="489"/>
      <c r="J2" s="489"/>
      <c r="K2" s="489"/>
      <c r="L2" s="489"/>
    </row>
    <row r="3" spans="1:12" ht="15.75">
      <c r="A3" s="508" t="s">
        <v>88</v>
      </c>
      <c r="B3" s="491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2" s="511" customFormat="1" ht="15.75">
      <c r="A4" s="509" t="s">
        <v>789</v>
      </c>
      <c r="B4" s="510"/>
      <c r="C4" s="515"/>
      <c r="D4" s="515"/>
      <c r="E4" s="515"/>
      <c r="F4" s="515"/>
      <c r="G4" s="515"/>
      <c r="H4" s="510"/>
      <c r="I4" s="510"/>
      <c r="J4" s="510"/>
      <c r="K4" s="510"/>
      <c r="L4" s="510"/>
    </row>
    <row r="5" spans="1:12" ht="12.75">
      <c r="A5" s="516"/>
      <c r="B5" s="304" t="s">
        <v>89</v>
      </c>
      <c r="C5" s="517" t="s">
        <v>90</v>
      </c>
      <c r="D5" s="911" t="s">
        <v>2</v>
      </c>
      <c r="E5" s="912"/>
      <c r="F5" s="911" t="s">
        <v>91</v>
      </c>
      <c r="G5" s="913"/>
      <c r="H5" s="912"/>
      <c r="I5" s="518"/>
      <c r="J5" s="519" t="s">
        <v>92</v>
      </c>
      <c r="K5" s="518"/>
      <c r="L5" s="520"/>
    </row>
    <row r="6" spans="1:12" ht="12.75">
      <c r="A6" s="341" t="s">
        <v>93</v>
      </c>
      <c r="B6" s="512" t="s">
        <v>94</v>
      </c>
      <c r="C6" s="513" t="s">
        <v>790</v>
      </c>
      <c r="D6" s="513" t="s">
        <v>733</v>
      </c>
      <c r="E6" s="513" t="s">
        <v>790</v>
      </c>
      <c r="F6" s="513" t="s">
        <v>722</v>
      </c>
      <c r="G6" s="513" t="s">
        <v>733</v>
      </c>
      <c r="H6" s="513" t="s">
        <v>790</v>
      </c>
      <c r="I6" s="514" t="s">
        <v>95</v>
      </c>
      <c r="J6" s="514" t="s">
        <v>95</v>
      </c>
      <c r="K6" s="514" t="s">
        <v>96</v>
      </c>
      <c r="L6" s="514" t="s">
        <v>96</v>
      </c>
    </row>
    <row r="7" spans="1:12" ht="12.75">
      <c r="A7" s="303">
        <v>1</v>
      </c>
      <c r="B7" s="305">
        <v>2</v>
      </c>
      <c r="C7" s="301" t="s">
        <v>97</v>
      </c>
      <c r="D7" s="301">
        <v>4</v>
      </c>
      <c r="E7" s="301">
        <v>5</v>
      </c>
      <c r="F7" s="301">
        <v>6</v>
      </c>
      <c r="G7" s="301">
        <v>7</v>
      </c>
      <c r="H7" s="300">
        <v>8</v>
      </c>
      <c r="I7" s="301" t="s">
        <v>98</v>
      </c>
      <c r="J7" s="301" t="s">
        <v>99</v>
      </c>
      <c r="K7" s="301" t="s">
        <v>100</v>
      </c>
      <c r="L7" s="301" t="s">
        <v>101</v>
      </c>
    </row>
    <row r="8" spans="1:12" ht="12.75">
      <c r="A8" s="521"/>
      <c r="B8" s="234"/>
      <c r="C8" s="546"/>
      <c r="D8" s="493"/>
      <c r="E8" s="492"/>
      <c r="F8" s="493"/>
      <c r="G8" s="493"/>
      <c r="H8" s="494"/>
      <c r="I8" s="493"/>
      <c r="J8" s="493"/>
      <c r="K8" s="493"/>
      <c r="L8" s="492"/>
    </row>
    <row r="9" spans="1:12" ht="12.75">
      <c r="A9" s="522" t="s">
        <v>791</v>
      </c>
      <c r="B9" s="495">
        <v>100</v>
      </c>
      <c r="C9" s="547">
        <v>160.8</v>
      </c>
      <c r="D9" s="281">
        <v>173.8</v>
      </c>
      <c r="E9" s="523">
        <v>174.5</v>
      </c>
      <c r="F9" s="281">
        <v>184.8</v>
      </c>
      <c r="G9" s="281">
        <v>186.9</v>
      </c>
      <c r="H9" s="523">
        <v>186.9</v>
      </c>
      <c r="I9" s="496">
        <f>E9/C9*100-100</f>
        <v>8.519900497512438</v>
      </c>
      <c r="J9" s="496">
        <f>E9/D9*100-100</f>
        <v>0.4027617951668532</v>
      </c>
      <c r="K9" s="496">
        <f>H9/E9*100-100</f>
        <v>7.106017191977074</v>
      </c>
      <c r="L9" s="524">
        <f>H9/G9*100-100</f>
        <v>0</v>
      </c>
    </row>
    <row r="10" spans="1:12" ht="12.75">
      <c r="A10" s="525"/>
      <c r="B10" s="431"/>
      <c r="C10" s="548"/>
      <c r="D10" s="19"/>
      <c r="E10" s="526"/>
      <c r="F10" s="19"/>
      <c r="G10" s="19"/>
      <c r="H10" s="526"/>
      <c r="I10" s="497"/>
      <c r="J10" s="497"/>
      <c r="K10" s="497"/>
      <c r="L10" s="527"/>
    </row>
    <row r="11" spans="1:12" ht="12.75">
      <c r="A11" s="522" t="s">
        <v>792</v>
      </c>
      <c r="B11" s="495">
        <v>53.2</v>
      </c>
      <c r="C11" s="547">
        <v>155.9</v>
      </c>
      <c r="D11" s="281">
        <v>168.8</v>
      </c>
      <c r="E11" s="523">
        <v>169.3</v>
      </c>
      <c r="F11" s="281">
        <v>178</v>
      </c>
      <c r="G11" s="281">
        <v>181.9</v>
      </c>
      <c r="H11" s="523">
        <v>181.2</v>
      </c>
      <c r="I11" s="496">
        <f>E11/C11*100-100</f>
        <v>8.595253367543293</v>
      </c>
      <c r="J11" s="496">
        <f>E11/D11*100-100</f>
        <v>0.29620853080569987</v>
      </c>
      <c r="K11" s="496">
        <f>H11/E11*100-100</f>
        <v>7.028942705256938</v>
      </c>
      <c r="L11" s="524">
        <f>H11/G11*100-100</f>
        <v>-0.3848268279274407</v>
      </c>
    </row>
    <row r="12" spans="1:12" ht="12.75">
      <c r="A12" s="26"/>
      <c r="B12" s="431"/>
      <c r="C12" s="548"/>
      <c r="D12" s="19"/>
      <c r="E12" s="526"/>
      <c r="F12" s="19"/>
      <c r="G12" s="19"/>
      <c r="H12" s="526"/>
      <c r="I12" s="498"/>
      <c r="J12" s="498"/>
      <c r="K12" s="498"/>
      <c r="L12" s="528"/>
    </row>
    <row r="13" spans="1:12" ht="12.75">
      <c r="A13" s="525" t="s">
        <v>102</v>
      </c>
      <c r="B13" s="499">
        <v>18</v>
      </c>
      <c r="C13" s="548">
        <v>144.2</v>
      </c>
      <c r="D13" s="19">
        <v>165.4</v>
      </c>
      <c r="E13" s="526">
        <v>165.6</v>
      </c>
      <c r="F13" s="19">
        <v>172</v>
      </c>
      <c r="G13" s="19">
        <v>173.4</v>
      </c>
      <c r="H13" s="526">
        <v>174</v>
      </c>
      <c r="I13" s="498">
        <f aca="true" t="shared" si="0" ref="I13:I33">E13/C13*100-100</f>
        <v>14.840499306518737</v>
      </c>
      <c r="J13" s="498">
        <f aca="true" t="shared" si="1" ref="J13:J33">E13/D13*100-100</f>
        <v>0.12091898428052161</v>
      </c>
      <c r="K13" s="498">
        <f aca="true" t="shared" si="2" ref="K13:K33">H13/E13*100-100</f>
        <v>5.072463768115938</v>
      </c>
      <c r="L13" s="528">
        <f aca="true" t="shared" si="3" ref="L13:L33">H13/G13*100-100</f>
        <v>0.3460207612456827</v>
      </c>
    </row>
    <row r="14" spans="1:12" ht="12.75">
      <c r="A14" s="525" t="s">
        <v>793</v>
      </c>
      <c r="B14" s="499" t="s">
        <v>103</v>
      </c>
      <c r="C14" s="548">
        <v>141.8</v>
      </c>
      <c r="D14" s="19">
        <v>166.9</v>
      </c>
      <c r="E14" s="526">
        <v>167</v>
      </c>
      <c r="F14" s="19">
        <v>167.7</v>
      </c>
      <c r="G14" s="19">
        <v>168.1</v>
      </c>
      <c r="H14" s="526">
        <v>167.9</v>
      </c>
      <c r="I14" s="498">
        <f t="shared" si="0"/>
        <v>17.771509167842026</v>
      </c>
      <c r="J14" s="498">
        <f t="shared" si="1"/>
        <v>0.05991611743559133</v>
      </c>
      <c r="K14" s="498">
        <f t="shared" si="2"/>
        <v>0.5389221556886241</v>
      </c>
      <c r="L14" s="528">
        <f t="shared" si="3"/>
        <v>-0.11897679952409135</v>
      </c>
    </row>
    <row r="15" spans="1:12" ht="12.75" hidden="1">
      <c r="A15" s="525" t="s">
        <v>794</v>
      </c>
      <c r="B15" s="366">
        <v>1.79</v>
      </c>
      <c r="C15" s="548">
        <v>165.9</v>
      </c>
      <c r="D15" s="19">
        <v>177.3</v>
      </c>
      <c r="E15" s="526">
        <v>178.3</v>
      </c>
      <c r="F15" s="19">
        <v>216.9</v>
      </c>
      <c r="G15" s="19">
        <v>224.4</v>
      </c>
      <c r="H15" s="526">
        <v>228.5</v>
      </c>
      <c r="I15" s="498">
        <f t="shared" si="0"/>
        <v>7.474382157926456</v>
      </c>
      <c r="J15" s="498">
        <f t="shared" si="1"/>
        <v>0.5640157924421914</v>
      </c>
      <c r="K15" s="498">
        <f t="shared" si="2"/>
        <v>28.15479528883901</v>
      </c>
      <c r="L15" s="528">
        <f t="shared" si="3"/>
        <v>1.8270944741532986</v>
      </c>
    </row>
    <row r="16" spans="1:12" ht="12.75" hidden="1">
      <c r="A16" s="525" t="s">
        <v>795</v>
      </c>
      <c r="B16" s="366">
        <v>2.05</v>
      </c>
      <c r="C16" s="548">
        <v>142.1</v>
      </c>
      <c r="D16" s="19">
        <v>144.7</v>
      </c>
      <c r="E16" s="526">
        <v>145.3</v>
      </c>
      <c r="F16" s="19">
        <v>162.1</v>
      </c>
      <c r="G16" s="19">
        <v>164.5</v>
      </c>
      <c r="H16" s="526">
        <v>167</v>
      </c>
      <c r="I16" s="498">
        <f t="shared" si="0"/>
        <v>2.251935256861387</v>
      </c>
      <c r="J16" s="498">
        <f t="shared" si="1"/>
        <v>0.41465100207327055</v>
      </c>
      <c r="K16" s="498">
        <f t="shared" si="2"/>
        <v>14.93461803165863</v>
      </c>
      <c r="L16" s="528">
        <f t="shared" si="3"/>
        <v>1.5197568389057778</v>
      </c>
    </row>
    <row r="17" spans="1:12" ht="12.75">
      <c r="A17" s="525" t="s">
        <v>104</v>
      </c>
      <c r="B17" s="366">
        <v>2.73</v>
      </c>
      <c r="C17" s="548">
        <v>133.4</v>
      </c>
      <c r="D17" s="19">
        <v>139.5</v>
      </c>
      <c r="E17" s="526">
        <v>143.6</v>
      </c>
      <c r="F17" s="19">
        <v>169.7</v>
      </c>
      <c r="G17" s="19">
        <v>173.2</v>
      </c>
      <c r="H17" s="526">
        <v>173.9</v>
      </c>
      <c r="I17" s="498">
        <f t="shared" si="0"/>
        <v>7.646176911544217</v>
      </c>
      <c r="J17" s="498">
        <f t="shared" si="1"/>
        <v>2.9390681003584262</v>
      </c>
      <c r="K17" s="498">
        <f t="shared" si="2"/>
        <v>21.100278551532043</v>
      </c>
      <c r="L17" s="528">
        <f t="shared" si="3"/>
        <v>0.404157043879934</v>
      </c>
    </row>
    <row r="18" spans="1:12" ht="12.75">
      <c r="A18" s="525" t="s">
        <v>796</v>
      </c>
      <c r="B18" s="366">
        <v>7.89</v>
      </c>
      <c r="C18" s="548">
        <v>165.3</v>
      </c>
      <c r="D18" s="19">
        <v>175.6</v>
      </c>
      <c r="E18" s="526">
        <v>177.9</v>
      </c>
      <c r="F18" s="19">
        <v>187.6</v>
      </c>
      <c r="G18" s="19">
        <v>204.2</v>
      </c>
      <c r="H18" s="526">
        <v>195.8</v>
      </c>
      <c r="I18" s="498">
        <f t="shared" si="0"/>
        <v>7.622504537205074</v>
      </c>
      <c r="J18" s="498">
        <f t="shared" si="1"/>
        <v>1.3097949886104772</v>
      </c>
      <c r="K18" s="498">
        <f t="shared" si="2"/>
        <v>10.061832490163013</v>
      </c>
      <c r="L18" s="528">
        <f t="shared" si="3"/>
        <v>-4.113614103819771</v>
      </c>
    </row>
    <row r="19" spans="1:12" ht="12.75" hidden="1">
      <c r="A19" s="525" t="s">
        <v>105</v>
      </c>
      <c r="B19" s="366">
        <v>6.25</v>
      </c>
      <c r="C19" s="548">
        <v>168.6</v>
      </c>
      <c r="D19" s="19">
        <v>174.9</v>
      </c>
      <c r="E19" s="526">
        <v>180.4</v>
      </c>
      <c r="F19" s="19">
        <v>185.2</v>
      </c>
      <c r="G19" s="19">
        <v>207.6</v>
      </c>
      <c r="H19" s="526">
        <v>203.2</v>
      </c>
      <c r="I19" s="498">
        <f t="shared" si="0"/>
        <v>6.998813760379605</v>
      </c>
      <c r="J19" s="498">
        <f t="shared" si="1"/>
        <v>3.1446540880503164</v>
      </c>
      <c r="K19" s="498">
        <f t="shared" si="2"/>
        <v>12.638580931263846</v>
      </c>
      <c r="L19" s="528">
        <f t="shared" si="3"/>
        <v>-2.119460500963399</v>
      </c>
    </row>
    <row r="20" spans="1:12" ht="12.75" hidden="1">
      <c r="A20" s="525" t="s">
        <v>797</v>
      </c>
      <c r="B20" s="366">
        <v>5.15</v>
      </c>
      <c r="C20" s="548">
        <v>170.7</v>
      </c>
      <c r="D20" s="19">
        <v>177.5</v>
      </c>
      <c r="E20" s="526">
        <v>187.6</v>
      </c>
      <c r="F20" s="19">
        <v>185.9</v>
      </c>
      <c r="G20" s="19">
        <v>211.1</v>
      </c>
      <c r="H20" s="526">
        <v>209.7</v>
      </c>
      <c r="I20" s="498">
        <f t="shared" si="0"/>
        <v>9.900410076157002</v>
      </c>
      <c r="J20" s="498">
        <f t="shared" si="1"/>
        <v>5.690140845070431</v>
      </c>
      <c r="K20" s="498">
        <f t="shared" si="2"/>
        <v>11.780383795309163</v>
      </c>
      <c r="L20" s="528">
        <f t="shared" si="3"/>
        <v>-0.6631927996210436</v>
      </c>
    </row>
    <row r="21" spans="1:12" ht="12.75" hidden="1">
      <c r="A21" s="525" t="s">
        <v>798</v>
      </c>
      <c r="B21" s="366">
        <v>1.1</v>
      </c>
      <c r="C21" s="548">
        <v>173.6</v>
      </c>
      <c r="D21" s="19">
        <v>178.9</v>
      </c>
      <c r="E21" s="526">
        <v>158.1</v>
      </c>
      <c r="F21" s="19">
        <v>206.1</v>
      </c>
      <c r="G21" s="19">
        <v>216.2</v>
      </c>
      <c r="H21" s="526">
        <v>190.4</v>
      </c>
      <c r="I21" s="498">
        <f t="shared" si="0"/>
        <v>-8.92857142857143</v>
      </c>
      <c r="J21" s="498">
        <f t="shared" si="1"/>
        <v>-11.62660704304082</v>
      </c>
      <c r="K21" s="498">
        <f t="shared" si="2"/>
        <v>20.430107526881727</v>
      </c>
      <c r="L21" s="528">
        <f t="shared" si="3"/>
        <v>-11.93339500462534</v>
      </c>
    </row>
    <row r="22" spans="1:12" ht="12.75" hidden="1">
      <c r="A22" s="525" t="s">
        <v>106</v>
      </c>
      <c r="B22" s="366">
        <v>1.65</v>
      </c>
      <c r="C22" s="548">
        <v>151.9</v>
      </c>
      <c r="D22" s="19">
        <v>176.2</v>
      </c>
      <c r="E22" s="526">
        <v>165.6</v>
      </c>
      <c r="F22" s="19">
        <v>195</v>
      </c>
      <c r="G22" s="19">
        <v>188.1</v>
      </c>
      <c r="H22" s="526">
        <v>163.2</v>
      </c>
      <c r="I22" s="498">
        <f t="shared" si="0"/>
        <v>9.019091507570764</v>
      </c>
      <c r="J22" s="498">
        <f t="shared" si="1"/>
        <v>-6.015891032917139</v>
      </c>
      <c r="K22" s="498">
        <f t="shared" si="2"/>
        <v>-1.4492753623188435</v>
      </c>
      <c r="L22" s="528">
        <f t="shared" si="3"/>
        <v>-13.23763955342902</v>
      </c>
    </row>
    <row r="23" spans="1:12" ht="12.75" hidden="1">
      <c r="A23" s="525" t="s">
        <v>799</v>
      </c>
      <c r="B23" s="366">
        <v>1.59</v>
      </c>
      <c r="C23" s="548">
        <v>149.7</v>
      </c>
      <c r="D23" s="19">
        <v>174.6</v>
      </c>
      <c r="E23" s="526">
        <v>163.4</v>
      </c>
      <c r="F23" s="19">
        <v>194.8</v>
      </c>
      <c r="G23" s="19">
        <v>187.5</v>
      </c>
      <c r="H23" s="526">
        <v>161.9</v>
      </c>
      <c r="I23" s="498">
        <f t="shared" si="0"/>
        <v>9.151636606546433</v>
      </c>
      <c r="J23" s="498">
        <f t="shared" si="1"/>
        <v>-6.414662084765169</v>
      </c>
      <c r="K23" s="498">
        <f t="shared" si="2"/>
        <v>-0.9179926560587575</v>
      </c>
      <c r="L23" s="528">
        <f t="shared" si="3"/>
        <v>-13.653333333333322</v>
      </c>
    </row>
    <row r="24" spans="1:12" ht="12.75" hidden="1">
      <c r="A24" s="525" t="s">
        <v>800</v>
      </c>
      <c r="B24" s="431">
        <v>0.05</v>
      </c>
      <c r="C24" s="548">
        <v>206.6</v>
      </c>
      <c r="D24" s="19">
        <v>212.3</v>
      </c>
      <c r="E24" s="526">
        <v>216.9</v>
      </c>
      <c r="F24" s="19">
        <v>195.6</v>
      </c>
      <c r="G24" s="19">
        <v>196.7</v>
      </c>
      <c r="H24" s="526">
        <v>189.6</v>
      </c>
      <c r="I24" s="498">
        <f t="shared" si="0"/>
        <v>4.985479186834468</v>
      </c>
      <c r="J24" s="498">
        <f t="shared" si="1"/>
        <v>2.1667451719265216</v>
      </c>
      <c r="K24" s="498">
        <f t="shared" si="2"/>
        <v>-12.586445366528352</v>
      </c>
      <c r="L24" s="528">
        <f t="shared" si="3"/>
        <v>-3.6095577020843876</v>
      </c>
    </row>
    <row r="25" spans="1:12" ht="12.75">
      <c r="A25" s="525" t="s">
        <v>107</v>
      </c>
      <c r="B25" s="499">
        <v>1.85</v>
      </c>
      <c r="C25" s="548">
        <v>145.1</v>
      </c>
      <c r="D25" s="19">
        <v>144.5</v>
      </c>
      <c r="E25" s="526">
        <v>144.3</v>
      </c>
      <c r="F25" s="19">
        <v>167.8</v>
      </c>
      <c r="G25" s="19">
        <v>176.9</v>
      </c>
      <c r="H25" s="526">
        <v>182.8</v>
      </c>
      <c r="I25" s="498">
        <f t="shared" si="0"/>
        <v>-0.5513439007580843</v>
      </c>
      <c r="J25" s="498">
        <f t="shared" si="1"/>
        <v>-0.13840830449825603</v>
      </c>
      <c r="K25" s="498">
        <f t="shared" si="2"/>
        <v>26.68052668052667</v>
      </c>
      <c r="L25" s="528">
        <f t="shared" si="3"/>
        <v>3.3352176370831046</v>
      </c>
    </row>
    <row r="26" spans="1:12" ht="12.75">
      <c r="A26" s="525" t="s">
        <v>108</v>
      </c>
      <c r="B26" s="499">
        <v>5.21</v>
      </c>
      <c r="C26" s="548">
        <v>164.7</v>
      </c>
      <c r="D26" s="19">
        <v>171.9</v>
      </c>
      <c r="E26" s="526">
        <v>170.7</v>
      </c>
      <c r="F26" s="19">
        <v>179.8</v>
      </c>
      <c r="G26" s="19">
        <v>183.3</v>
      </c>
      <c r="H26" s="526">
        <v>182.8</v>
      </c>
      <c r="I26" s="498">
        <f t="shared" si="0"/>
        <v>3.6429872495446176</v>
      </c>
      <c r="J26" s="498">
        <f t="shared" si="1"/>
        <v>-0.6980802792321157</v>
      </c>
      <c r="K26" s="498">
        <f t="shared" si="2"/>
        <v>7.088459285295841</v>
      </c>
      <c r="L26" s="528">
        <f t="shared" si="3"/>
        <v>-0.2727768685215466</v>
      </c>
    </row>
    <row r="27" spans="1:12" ht="12.75">
      <c r="A27" s="525" t="s">
        <v>109</v>
      </c>
      <c r="B27" s="499">
        <v>4.05</v>
      </c>
      <c r="C27" s="548">
        <v>149.9</v>
      </c>
      <c r="D27" s="19">
        <v>156.5</v>
      </c>
      <c r="E27" s="526">
        <v>156.9</v>
      </c>
      <c r="F27" s="19">
        <v>168.4</v>
      </c>
      <c r="G27" s="19">
        <v>169.8</v>
      </c>
      <c r="H27" s="526">
        <v>170</v>
      </c>
      <c r="I27" s="498">
        <f t="shared" si="0"/>
        <v>4.669779853235497</v>
      </c>
      <c r="J27" s="498">
        <f t="shared" si="1"/>
        <v>0.2555910543131006</v>
      </c>
      <c r="K27" s="498">
        <f t="shared" si="2"/>
        <v>8.349267049075834</v>
      </c>
      <c r="L27" s="528">
        <f t="shared" si="3"/>
        <v>0.11778563015312216</v>
      </c>
    </row>
    <row r="28" spans="1:12" ht="12.75">
      <c r="A28" s="525" t="s">
        <v>110</v>
      </c>
      <c r="B28" s="499">
        <v>3.07</v>
      </c>
      <c r="C28" s="548">
        <v>151.1</v>
      </c>
      <c r="D28" s="19">
        <v>146.8</v>
      </c>
      <c r="E28" s="526">
        <v>147.2</v>
      </c>
      <c r="F28" s="19">
        <v>149.7</v>
      </c>
      <c r="G28" s="19">
        <v>149.8</v>
      </c>
      <c r="H28" s="526">
        <v>149.8</v>
      </c>
      <c r="I28" s="498">
        <f t="shared" si="0"/>
        <v>-2.5810721376571877</v>
      </c>
      <c r="J28" s="498">
        <f t="shared" si="1"/>
        <v>0.27247956403269313</v>
      </c>
      <c r="K28" s="498">
        <f t="shared" si="2"/>
        <v>1.7663043478260931</v>
      </c>
      <c r="L28" s="528">
        <f t="shared" si="3"/>
        <v>0</v>
      </c>
    </row>
    <row r="29" spans="1:12" ht="12.75">
      <c r="A29" s="525" t="s">
        <v>111</v>
      </c>
      <c r="B29" s="499">
        <v>1.21</v>
      </c>
      <c r="C29" s="548">
        <v>153.3</v>
      </c>
      <c r="D29" s="19">
        <v>163.6</v>
      </c>
      <c r="E29" s="526">
        <v>163.6</v>
      </c>
      <c r="F29" s="19">
        <v>164.3</v>
      </c>
      <c r="G29" s="19">
        <v>163</v>
      </c>
      <c r="H29" s="526">
        <v>162.4</v>
      </c>
      <c r="I29" s="498">
        <f t="shared" si="0"/>
        <v>6.718851924331375</v>
      </c>
      <c r="J29" s="498">
        <f t="shared" si="1"/>
        <v>0</v>
      </c>
      <c r="K29" s="498">
        <f t="shared" si="2"/>
        <v>-0.7334963325183423</v>
      </c>
      <c r="L29" s="528">
        <f t="shared" si="3"/>
        <v>-0.3680981595092021</v>
      </c>
    </row>
    <row r="30" spans="1:12" ht="12.75">
      <c r="A30" s="525" t="s">
        <v>112</v>
      </c>
      <c r="B30" s="366">
        <v>2.28</v>
      </c>
      <c r="C30" s="548">
        <v>164.1</v>
      </c>
      <c r="D30" s="19">
        <v>177.4</v>
      </c>
      <c r="E30" s="526">
        <v>178.5</v>
      </c>
      <c r="F30" s="19">
        <v>186.1</v>
      </c>
      <c r="G30" s="19">
        <v>186.1</v>
      </c>
      <c r="H30" s="526">
        <v>189.7</v>
      </c>
      <c r="I30" s="498">
        <f t="shared" si="0"/>
        <v>8.775137111517367</v>
      </c>
      <c r="J30" s="498">
        <f t="shared" si="1"/>
        <v>0.6200676437429564</v>
      </c>
      <c r="K30" s="498">
        <f t="shared" si="2"/>
        <v>6.274509803921575</v>
      </c>
      <c r="L30" s="528">
        <f t="shared" si="3"/>
        <v>1.9344438473938794</v>
      </c>
    </row>
    <row r="31" spans="1:12" ht="12.75" hidden="1">
      <c r="A31" s="525" t="s">
        <v>113</v>
      </c>
      <c r="B31" s="366">
        <v>0.75</v>
      </c>
      <c r="C31" s="548">
        <v>135.2</v>
      </c>
      <c r="D31" s="19">
        <v>141.6</v>
      </c>
      <c r="E31" s="526">
        <v>141.8</v>
      </c>
      <c r="F31" s="19">
        <v>143.3</v>
      </c>
      <c r="G31" s="19">
        <v>143.3</v>
      </c>
      <c r="H31" s="526">
        <v>143</v>
      </c>
      <c r="I31" s="498">
        <f t="shared" si="0"/>
        <v>4.881656804733737</v>
      </c>
      <c r="J31" s="498">
        <f t="shared" si="1"/>
        <v>0.14124293785312148</v>
      </c>
      <c r="K31" s="498">
        <f t="shared" si="2"/>
        <v>0.8462623413258115</v>
      </c>
      <c r="L31" s="528">
        <f t="shared" si="3"/>
        <v>-0.2093510118632338</v>
      </c>
    </row>
    <row r="32" spans="1:12" ht="12.75" hidden="1">
      <c r="A32" s="525" t="s">
        <v>114</v>
      </c>
      <c r="B32" s="366">
        <v>1.53</v>
      </c>
      <c r="C32" s="548">
        <v>175.7</v>
      </c>
      <c r="D32" s="19">
        <v>191.6</v>
      </c>
      <c r="E32" s="526">
        <v>193</v>
      </c>
      <c r="F32" s="19">
        <v>203.1</v>
      </c>
      <c r="G32" s="19">
        <v>203.1</v>
      </c>
      <c r="H32" s="526">
        <v>208.2</v>
      </c>
      <c r="I32" s="498">
        <f t="shared" si="0"/>
        <v>9.846328969834957</v>
      </c>
      <c r="J32" s="498">
        <f t="shared" si="1"/>
        <v>0.7306889352818331</v>
      </c>
      <c r="K32" s="498">
        <f t="shared" si="2"/>
        <v>7.875647668393768</v>
      </c>
      <c r="L32" s="528">
        <f t="shared" si="3"/>
        <v>2.5110782865583445</v>
      </c>
    </row>
    <row r="33" spans="1:12" ht="12.75">
      <c r="A33" s="525" t="s">
        <v>115</v>
      </c>
      <c r="B33" s="366">
        <v>6.91</v>
      </c>
      <c r="C33" s="548">
        <v>186.9</v>
      </c>
      <c r="D33" s="19">
        <v>202.4</v>
      </c>
      <c r="E33" s="526">
        <v>202.8</v>
      </c>
      <c r="F33" s="19">
        <v>208.4</v>
      </c>
      <c r="G33" s="19">
        <v>208.5</v>
      </c>
      <c r="H33" s="526">
        <v>209</v>
      </c>
      <c r="I33" s="498">
        <f t="shared" si="0"/>
        <v>8.507223113964685</v>
      </c>
      <c r="J33" s="498">
        <f t="shared" si="1"/>
        <v>0.19762845849801636</v>
      </c>
      <c r="K33" s="498">
        <f t="shared" si="2"/>
        <v>3.057199211045372</v>
      </c>
      <c r="L33" s="528">
        <f t="shared" si="3"/>
        <v>0.23980815347721318</v>
      </c>
    </row>
    <row r="34" spans="1:12" ht="12.75">
      <c r="A34" s="26"/>
      <c r="B34" s="366"/>
      <c r="C34" s="548"/>
      <c r="D34" s="19"/>
      <c r="E34" s="526"/>
      <c r="F34" s="19"/>
      <c r="G34" s="19"/>
      <c r="H34" s="526"/>
      <c r="I34" s="497"/>
      <c r="J34" s="497"/>
      <c r="K34" s="497"/>
      <c r="L34" s="527"/>
    </row>
    <row r="35" spans="1:12" ht="12.75">
      <c r="A35" s="186" t="s">
        <v>801</v>
      </c>
      <c r="B35" s="495">
        <v>46.8</v>
      </c>
      <c r="C35" s="547">
        <v>166.7</v>
      </c>
      <c r="D35" s="281">
        <v>179.7</v>
      </c>
      <c r="E35" s="523">
        <v>180.5</v>
      </c>
      <c r="F35" s="281">
        <v>192.7</v>
      </c>
      <c r="G35" s="281">
        <v>192.7</v>
      </c>
      <c r="H35" s="523">
        <v>193.4</v>
      </c>
      <c r="I35" s="496">
        <f>E35/C35*100-100</f>
        <v>8.278344331133795</v>
      </c>
      <c r="J35" s="496">
        <f>E35/D35*100-100</f>
        <v>0.44518642181414236</v>
      </c>
      <c r="K35" s="496">
        <f>H35/E35*100-100</f>
        <v>7.146814404432149</v>
      </c>
      <c r="L35" s="524">
        <f>H35/G35*100-100</f>
        <v>0.3632589517384588</v>
      </c>
    </row>
    <row r="36" spans="1:12" ht="12.75">
      <c r="A36" s="26"/>
      <c r="B36" s="499"/>
      <c r="C36" s="548"/>
      <c r="D36" s="19"/>
      <c r="E36" s="526"/>
      <c r="F36" s="19"/>
      <c r="G36" s="19"/>
      <c r="H36" s="526"/>
      <c r="I36" s="498"/>
      <c r="J36" s="498"/>
      <c r="K36" s="498"/>
      <c r="L36" s="528"/>
    </row>
    <row r="37" spans="1:12" ht="12.75">
      <c r="A37" s="525" t="s">
        <v>116</v>
      </c>
      <c r="B37" s="499">
        <v>8.92</v>
      </c>
      <c r="C37" s="548">
        <v>140.7</v>
      </c>
      <c r="D37" s="19">
        <v>144.5</v>
      </c>
      <c r="E37" s="526">
        <v>145.1</v>
      </c>
      <c r="F37" s="19">
        <v>147.2</v>
      </c>
      <c r="G37" s="19">
        <v>147.5</v>
      </c>
      <c r="H37" s="526">
        <v>148.4</v>
      </c>
      <c r="I37" s="498">
        <f aca="true" t="shared" si="4" ref="I37:I61">E37/C37*100-100</f>
        <v>3.1272210376688037</v>
      </c>
      <c r="J37" s="498">
        <f aca="true" t="shared" si="5" ref="J37:J61">E37/D37*100-100</f>
        <v>0.4152249134948107</v>
      </c>
      <c r="K37" s="498">
        <f aca="true" t="shared" si="6" ref="K37:K61">H37/E37*100-100</f>
        <v>2.274293590627167</v>
      </c>
      <c r="L37" s="528">
        <f aca="true" t="shared" si="7" ref="L37:L61">H37/G37*100-100</f>
        <v>0.6101694915254399</v>
      </c>
    </row>
    <row r="38" spans="1:12" ht="12.75">
      <c r="A38" s="525" t="s">
        <v>802</v>
      </c>
      <c r="B38" s="499" t="s">
        <v>117</v>
      </c>
      <c r="C38" s="548">
        <v>130.6</v>
      </c>
      <c r="D38" s="19">
        <v>133.3</v>
      </c>
      <c r="E38" s="526">
        <v>133.5</v>
      </c>
      <c r="F38" s="19">
        <v>135.4</v>
      </c>
      <c r="G38" s="19">
        <v>136</v>
      </c>
      <c r="H38" s="526">
        <v>136.6</v>
      </c>
      <c r="I38" s="498">
        <f t="shared" si="4"/>
        <v>2.2205206738131693</v>
      </c>
      <c r="J38" s="498">
        <f t="shared" si="5"/>
        <v>0.1500375093773414</v>
      </c>
      <c r="K38" s="498">
        <f t="shared" si="6"/>
        <v>2.3220973782771495</v>
      </c>
      <c r="L38" s="528">
        <f t="shared" si="7"/>
        <v>0.44117647058823195</v>
      </c>
    </row>
    <row r="39" spans="1:12" ht="12.75">
      <c r="A39" s="525" t="s">
        <v>803</v>
      </c>
      <c r="B39" s="499" t="s">
        <v>118</v>
      </c>
      <c r="C39" s="548">
        <v>139.5</v>
      </c>
      <c r="D39" s="19">
        <v>143.4</v>
      </c>
      <c r="E39" s="526">
        <v>144.4</v>
      </c>
      <c r="F39" s="19">
        <v>146.1</v>
      </c>
      <c r="G39" s="19">
        <v>146.3</v>
      </c>
      <c r="H39" s="526">
        <v>147.5</v>
      </c>
      <c r="I39" s="498">
        <f t="shared" si="4"/>
        <v>3.5125448028673816</v>
      </c>
      <c r="J39" s="498">
        <f t="shared" si="5"/>
        <v>0.697350069735009</v>
      </c>
      <c r="K39" s="498">
        <f t="shared" si="6"/>
        <v>2.1468144044321207</v>
      </c>
      <c r="L39" s="528">
        <f t="shared" si="7"/>
        <v>0.8202323991797584</v>
      </c>
    </row>
    <row r="40" spans="1:12" ht="12.75" hidden="1">
      <c r="A40" s="525" t="s">
        <v>804</v>
      </c>
      <c r="B40" s="366">
        <v>0.89</v>
      </c>
      <c r="C40" s="548">
        <v>179.4</v>
      </c>
      <c r="D40" s="19">
        <v>185.4</v>
      </c>
      <c r="E40" s="526">
        <v>185.4</v>
      </c>
      <c r="F40" s="19">
        <v>190.2</v>
      </c>
      <c r="G40" s="19">
        <v>190.2</v>
      </c>
      <c r="H40" s="526">
        <v>190.2</v>
      </c>
      <c r="I40" s="498">
        <f t="shared" si="4"/>
        <v>3.344481605351163</v>
      </c>
      <c r="J40" s="498">
        <f t="shared" si="5"/>
        <v>0</v>
      </c>
      <c r="K40" s="498">
        <f t="shared" si="6"/>
        <v>2.5889967637540394</v>
      </c>
      <c r="L40" s="528">
        <f t="shared" si="7"/>
        <v>0</v>
      </c>
    </row>
    <row r="41" spans="1:12" ht="12.75">
      <c r="A41" s="525" t="s">
        <v>119</v>
      </c>
      <c r="B41" s="366">
        <v>2.2</v>
      </c>
      <c r="C41" s="548">
        <v>133.3</v>
      </c>
      <c r="D41" s="19">
        <v>136.2</v>
      </c>
      <c r="E41" s="526">
        <v>137.4</v>
      </c>
      <c r="F41" s="19">
        <v>140</v>
      </c>
      <c r="G41" s="19">
        <v>140</v>
      </c>
      <c r="H41" s="526">
        <v>140.6</v>
      </c>
      <c r="I41" s="498">
        <f t="shared" si="4"/>
        <v>3.0757689422355554</v>
      </c>
      <c r="J41" s="498">
        <f t="shared" si="5"/>
        <v>0.881057268722472</v>
      </c>
      <c r="K41" s="498">
        <f t="shared" si="6"/>
        <v>2.3289665211062527</v>
      </c>
      <c r="L41" s="528">
        <f t="shared" si="7"/>
        <v>0.4285714285714164</v>
      </c>
    </row>
    <row r="42" spans="1:12" ht="12.75">
      <c r="A42" s="525" t="s">
        <v>120</v>
      </c>
      <c r="B42" s="366">
        <v>14.87</v>
      </c>
      <c r="C42" s="548">
        <v>171.4</v>
      </c>
      <c r="D42" s="19">
        <v>193.9</v>
      </c>
      <c r="E42" s="526">
        <v>194.7</v>
      </c>
      <c r="F42" s="19">
        <v>213.5</v>
      </c>
      <c r="G42" s="19">
        <v>213.6</v>
      </c>
      <c r="H42" s="526">
        <v>214.3</v>
      </c>
      <c r="I42" s="498">
        <f t="shared" si="4"/>
        <v>13.59393232205366</v>
      </c>
      <c r="J42" s="498">
        <f t="shared" si="5"/>
        <v>0.41258380608559264</v>
      </c>
      <c r="K42" s="498">
        <f t="shared" si="6"/>
        <v>10.066769388803309</v>
      </c>
      <c r="L42" s="528">
        <f t="shared" si="7"/>
        <v>0.32771535580525324</v>
      </c>
    </row>
    <row r="43" spans="1:12" ht="12.75" hidden="1">
      <c r="A43" s="525" t="s">
        <v>805</v>
      </c>
      <c r="B43" s="366">
        <v>3.5</v>
      </c>
      <c r="C43" s="548">
        <v>135.6</v>
      </c>
      <c r="D43" s="19">
        <v>139.7</v>
      </c>
      <c r="E43" s="526">
        <v>141.1</v>
      </c>
      <c r="F43" s="19">
        <v>144.6</v>
      </c>
      <c r="G43" s="19">
        <v>144.6</v>
      </c>
      <c r="H43" s="526">
        <v>148.1</v>
      </c>
      <c r="I43" s="498">
        <f t="shared" si="4"/>
        <v>4.056047197640126</v>
      </c>
      <c r="J43" s="498">
        <f t="shared" si="5"/>
        <v>1.0021474588403692</v>
      </c>
      <c r="K43" s="498">
        <f t="shared" si="6"/>
        <v>4.9610205527994395</v>
      </c>
      <c r="L43" s="528">
        <f t="shared" si="7"/>
        <v>2.4204702627939128</v>
      </c>
    </row>
    <row r="44" spans="1:12" ht="12.75" hidden="1">
      <c r="A44" s="525" t="s">
        <v>806</v>
      </c>
      <c r="B44" s="366">
        <v>4.19</v>
      </c>
      <c r="C44" s="548">
        <v>148.3</v>
      </c>
      <c r="D44" s="19">
        <v>154.9</v>
      </c>
      <c r="E44" s="526">
        <v>154.9</v>
      </c>
      <c r="F44" s="19">
        <v>161.8</v>
      </c>
      <c r="G44" s="19">
        <v>161.8</v>
      </c>
      <c r="H44" s="526">
        <v>161.8</v>
      </c>
      <c r="I44" s="498">
        <f t="shared" si="4"/>
        <v>4.450438300741737</v>
      </c>
      <c r="J44" s="498">
        <f t="shared" si="5"/>
        <v>0</v>
      </c>
      <c r="K44" s="498">
        <f t="shared" si="6"/>
        <v>4.454486765655275</v>
      </c>
      <c r="L44" s="528">
        <f t="shared" si="7"/>
        <v>0</v>
      </c>
    </row>
    <row r="45" spans="1:12" ht="12.75" hidden="1">
      <c r="A45" s="525" t="s">
        <v>807</v>
      </c>
      <c r="B45" s="366">
        <v>1.26</v>
      </c>
      <c r="C45" s="548">
        <v>141.3</v>
      </c>
      <c r="D45" s="19">
        <v>143.9</v>
      </c>
      <c r="E45" s="526">
        <v>144.9</v>
      </c>
      <c r="F45" s="19">
        <v>160.3</v>
      </c>
      <c r="G45" s="19">
        <v>160.3</v>
      </c>
      <c r="H45" s="526">
        <v>158.8</v>
      </c>
      <c r="I45" s="498">
        <f t="shared" si="4"/>
        <v>2.5477707006369457</v>
      </c>
      <c r="J45" s="498">
        <f t="shared" si="5"/>
        <v>0.6949270326615675</v>
      </c>
      <c r="K45" s="498">
        <f t="shared" si="6"/>
        <v>9.592822636300895</v>
      </c>
      <c r="L45" s="528">
        <f t="shared" si="7"/>
        <v>-0.9357454772301992</v>
      </c>
    </row>
    <row r="46" spans="1:12" ht="12.75">
      <c r="A46" s="525" t="s">
        <v>808</v>
      </c>
      <c r="B46" s="499" t="s">
        <v>121</v>
      </c>
      <c r="C46" s="548">
        <v>216.2</v>
      </c>
      <c r="D46" s="19">
        <v>263.8</v>
      </c>
      <c r="E46" s="526">
        <v>264.7</v>
      </c>
      <c r="F46" s="19">
        <v>300.9</v>
      </c>
      <c r="G46" s="19">
        <v>301</v>
      </c>
      <c r="H46" s="526">
        <v>301.2</v>
      </c>
      <c r="I46" s="498">
        <f t="shared" si="4"/>
        <v>22.432932469935253</v>
      </c>
      <c r="J46" s="498">
        <f t="shared" si="5"/>
        <v>0.34116755117511843</v>
      </c>
      <c r="K46" s="498">
        <f t="shared" si="6"/>
        <v>13.789195315451465</v>
      </c>
      <c r="L46" s="528">
        <f t="shared" si="7"/>
        <v>0.0664451827242516</v>
      </c>
    </row>
    <row r="47" spans="1:12" ht="12.75">
      <c r="A47" s="525" t="s">
        <v>809</v>
      </c>
      <c r="B47" s="366">
        <v>4.03</v>
      </c>
      <c r="C47" s="548">
        <v>186.9</v>
      </c>
      <c r="D47" s="19">
        <v>216.9</v>
      </c>
      <c r="E47" s="526">
        <v>218.4</v>
      </c>
      <c r="F47" s="19">
        <v>254.6</v>
      </c>
      <c r="G47" s="19">
        <v>254.6</v>
      </c>
      <c r="H47" s="526">
        <v>254.7</v>
      </c>
      <c r="I47" s="498">
        <f t="shared" si="4"/>
        <v>16.853932584269657</v>
      </c>
      <c r="J47" s="498">
        <f t="shared" si="5"/>
        <v>0.6915629322268302</v>
      </c>
      <c r="K47" s="498">
        <f t="shared" si="6"/>
        <v>16.62087912087911</v>
      </c>
      <c r="L47" s="528">
        <f t="shared" si="7"/>
        <v>0.039277297721909576</v>
      </c>
    </row>
    <row r="48" spans="1:12" ht="12.75" hidden="1">
      <c r="A48" s="525" t="s">
        <v>810</v>
      </c>
      <c r="B48" s="366">
        <v>3.61</v>
      </c>
      <c r="C48" s="548">
        <v>194.1</v>
      </c>
      <c r="D48" s="19">
        <v>227.5</v>
      </c>
      <c r="E48" s="526">
        <v>229.2</v>
      </c>
      <c r="F48" s="19">
        <v>269.5</v>
      </c>
      <c r="G48" s="19">
        <v>269.5</v>
      </c>
      <c r="H48" s="526">
        <v>269.7</v>
      </c>
      <c r="I48" s="498">
        <f t="shared" si="4"/>
        <v>18.083462132921184</v>
      </c>
      <c r="J48" s="498">
        <f t="shared" si="5"/>
        <v>0.7472527472527304</v>
      </c>
      <c r="K48" s="498">
        <f t="shared" si="6"/>
        <v>17.670157068062835</v>
      </c>
      <c r="L48" s="528">
        <f t="shared" si="7"/>
        <v>0.07421150278292998</v>
      </c>
    </row>
    <row r="49" spans="1:12" ht="12.75" hidden="1">
      <c r="A49" s="525" t="s">
        <v>811</v>
      </c>
      <c r="B49" s="366">
        <v>2.54</v>
      </c>
      <c r="C49" s="548">
        <v>204.5</v>
      </c>
      <c r="D49" s="19">
        <v>246.4</v>
      </c>
      <c r="E49" s="526">
        <v>246.4</v>
      </c>
      <c r="F49" s="19">
        <v>301.7</v>
      </c>
      <c r="G49" s="19">
        <v>301.7</v>
      </c>
      <c r="H49" s="526">
        <v>301.7</v>
      </c>
      <c r="I49" s="498">
        <f t="shared" si="4"/>
        <v>20.488997555012233</v>
      </c>
      <c r="J49" s="498">
        <f t="shared" si="5"/>
        <v>0</v>
      </c>
      <c r="K49" s="498">
        <f t="shared" si="6"/>
        <v>22.443181818181813</v>
      </c>
      <c r="L49" s="528">
        <f t="shared" si="7"/>
        <v>0</v>
      </c>
    </row>
    <row r="50" spans="1:12" ht="12.75" hidden="1">
      <c r="A50" s="525" t="s">
        <v>812</v>
      </c>
      <c r="B50" s="366">
        <v>1.07</v>
      </c>
      <c r="C50" s="548">
        <v>168</v>
      </c>
      <c r="D50" s="19">
        <v>178.3</v>
      </c>
      <c r="E50" s="526">
        <v>185.2</v>
      </c>
      <c r="F50" s="19">
        <v>184.5</v>
      </c>
      <c r="G50" s="19">
        <v>184.5</v>
      </c>
      <c r="H50" s="526">
        <v>185</v>
      </c>
      <c r="I50" s="498">
        <f t="shared" si="4"/>
        <v>10.238095238095227</v>
      </c>
      <c r="J50" s="498">
        <f t="shared" si="5"/>
        <v>3.8698822209758674</v>
      </c>
      <c r="K50" s="498">
        <f t="shared" si="6"/>
        <v>-0.10799136069114468</v>
      </c>
      <c r="L50" s="528">
        <f t="shared" si="7"/>
        <v>0.27100271002709064</v>
      </c>
    </row>
    <row r="51" spans="1:12" ht="12.75" hidden="1">
      <c r="A51" s="525" t="s">
        <v>813</v>
      </c>
      <c r="B51" s="366">
        <v>0.42</v>
      </c>
      <c r="C51" s="548">
        <v>123.4</v>
      </c>
      <c r="D51" s="19">
        <v>126.6</v>
      </c>
      <c r="E51" s="526">
        <v>126.6</v>
      </c>
      <c r="F51" s="19">
        <v>126.6</v>
      </c>
      <c r="G51" s="19">
        <v>126.6</v>
      </c>
      <c r="H51" s="526">
        <v>126.6</v>
      </c>
      <c r="I51" s="498">
        <f t="shared" si="4"/>
        <v>2.5931928687195978</v>
      </c>
      <c r="J51" s="498">
        <f t="shared" si="5"/>
        <v>0</v>
      </c>
      <c r="K51" s="498">
        <f t="shared" si="6"/>
        <v>0</v>
      </c>
      <c r="L51" s="528">
        <f t="shared" si="7"/>
        <v>0</v>
      </c>
    </row>
    <row r="52" spans="1:12" ht="12.75">
      <c r="A52" s="525" t="s">
        <v>122</v>
      </c>
      <c r="B52" s="366">
        <v>8.03</v>
      </c>
      <c r="C52" s="548">
        <v>172.1</v>
      </c>
      <c r="D52" s="19">
        <v>175</v>
      </c>
      <c r="E52" s="526">
        <v>175.9</v>
      </c>
      <c r="F52" s="19">
        <v>179.4</v>
      </c>
      <c r="G52" s="19">
        <v>179.4</v>
      </c>
      <c r="H52" s="526">
        <v>179.8</v>
      </c>
      <c r="I52" s="498">
        <f t="shared" si="4"/>
        <v>2.208018593840791</v>
      </c>
      <c r="J52" s="498">
        <f t="shared" si="5"/>
        <v>0.5142857142857054</v>
      </c>
      <c r="K52" s="498">
        <f t="shared" si="6"/>
        <v>2.2171688459351913</v>
      </c>
      <c r="L52" s="528">
        <f t="shared" si="7"/>
        <v>0.22296544035673094</v>
      </c>
    </row>
    <row r="53" spans="1:12" ht="12.75" hidden="1">
      <c r="A53" s="525" t="s">
        <v>814</v>
      </c>
      <c r="B53" s="366">
        <v>6.21</v>
      </c>
      <c r="C53" s="548">
        <v>177.3</v>
      </c>
      <c r="D53" s="19">
        <v>180.4</v>
      </c>
      <c r="E53" s="526">
        <v>181.4</v>
      </c>
      <c r="F53" s="19">
        <v>185.5</v>
      </c>
      <c r="G53" s="19">
        <v>185.5</v>
      </c>
      <c r="H53" s="526">
        <v>185.7</v>
      </c>
      <c r="I53" s="498">
        <f t="shared" si="4"/>
        <v>2.3124647490129604</v>
      </c>
      <c r="J53" s="498">
        <f t="shared" si="5"/>
        <v>0.5543237250554398</v>
      </c>
      <c r="K53" s="498">
        <f t="shared" si="6"/>
        <v>2.370452039691287</v>
      </c>
      <c r="L53" s="528">
        <f t="shared" si="7"/>
        <v>0.1078167115902744</v>
      </c>
    </row>
    <row r="54" spans="1:12" ht="12.75" hidden="1">
      <c r="A54" s="525" t="s">
        <v>815</v>
      </c>
      <c r="B54" s="366">
        <v>1.82</v>
      </c>
      <c r="C54" s="548">
        <v>154.1</v>
      </c>
      <c r="D54" s="19">
        <v>156.4</v>
      </c>
      <c r="E54" s="526">
        <v>156.8</v>
      </c>
      <c r="F54" s="19">
        <v>158.2</v>
      </c>
      <c r="G54" s="19">
        <v>158.2</v>
      </c>
      <c r="H54" s="526">
        <v>159</v>
      </c>
      <c r="I54" s="498">
        <f t="shared" si="4"/>
        <v>1.7521090201168192</v>
      </c>
      <c r="J54" s="498">
        <f t="shared" si="5"/>
        <v>0.2557544757033128</v>
      </c>
      <c r="K54" s="498">
        <f t="shared" si="6"/>
        <v>1.4030612244897895</v>
      </c>
      <c r="L54" s="528">
        <f t="shared" si="7"/>
        <v>0.5056890012642157</v>
      </c>
    </row>
    <row r="55" spans="1:12" ht="12.75">
      <c r="A55" s="525" t="s">
        <v>123</v>
      </c>
      <c r="B55" s="366">
        <v>7.09</v>
      </c>
      <c r="C55" s="548">
        <v>189.1</v>
      </c>
      <c r="D55" s="19">
        <v>199.9</v>
      </c>
      <c r="E55" s="526">
        <v>199.8</v>
      </c>
      <c r="F55" s="19">
        <v>211.1</v>
      </c>
      <c r="G55" s="19">
        <v>211.1</v>
      </c>
      <c r="H55" s="526">
        <v>212</v>
      </c>
      <c r="I55" s="498">
        <f t="shared" si="4"/>
        <v>5.658381808566901</v>
      </c>
      <c r="J55" s="498">
        <f t="shared" si="5"/>
        <v>-0.050025012506253574</v>
      </c>
      <c r="K55" s="498">
        <f t="shared" si="6"/>
        <v>6.106106106106097</v>
      </c>
      <c r="L55" s="528">
        <f t="shared" si="7"/>
        <v>0.42633822832780766</v>
      </c>
    </row>
    <row r="56" spans="1:12" ht="12.75" hidden="1">
      <c r="A56" s="525" t="s">
        <v>816</v>
      </c>
      <c r="B56" s="366">
        <v>4.78</v>
      </c>
      <c r="C56" s="548">
        <v>210.2</v>
      </c>
      <c r="D56" s="19">
        <v>221</v>
      </c>
      <c r="E56" s="526">
        <v>221</v>
      </c>
      <c r="F56" s="19">
        <v>236.7</v>
      </c>
      <c r="G56" s="19">
        <v>236.7</v>
      </c>
      <c r="H56" s="526">
        <v>236.7</v>
      </c>
      <c r="I56" s="498">
        <f t="shared" si="4"/>
        <v>5.137963843958147</v>
      </c>
      <c r="J56" s="498">
        <f t="shared" si="5"/>
        <v>0</v>
      </c>
      <c r="K56" s="498">
        <f t="shared" si="6"/>
        <v>7.104072398190041</v>
      </c>
      <c r="L56" s="528">
        <f t="shared" si="7"/>
        <v>0</v>
      </c>
    </row>
    <row r="57" spans="1:12" ht="12.75" hidden="1">
      <c r="A57" s="525" t="s">
        <v>817</v>
      </c>
      <c r="B57" s="366">
        <v>1.63</v>
      </c>
      <c r="C57" s="548">
        <v>138.2</v>
      </c>
      <c r="D57" s="19">
        <v>151.2</v>
      </c>
      <c r="E57" s="526">
        <v>151.2</v>
      </c>
      <c r="F57" s="19">
        <v>150.1</v>
      </c>
      <c r="G57" s="19">
        <v>150.1</v>
      </c>
      <c r="H57" s="526">
        <v>150.1</v>
      </c>
      <c r="I57" s="498">
        <f t="shared" si="4"/>
        <v>9.40665701881332</v>
      </c>
      <c r="J57" s="498">
        <f t="shared" si="5"/>
        <v>0</v>
      </c>
      <c r="K57" s="498">
        <f t="shared" si="6"/>
        <v>-0.7275132275132279</v>
      </c>
      <c r="L57" s="528">
        <f t="shared" si="7"/>
        <v>0</v>
      </c>
    </row>
    <row r="58" spans="1:12" ht="12.75" hidden="1">
      <c r="A58" s="525" t="s">
        <v>818</v>
      </c>
      <c r="B58" s="366">
        <v>0.68</v>
      </c>
      <c r="C58" s="548">
        <v>170.5</v>
      </c>
      <c r="D58" s="19">
        <v>177.4</v>
      </c>
      <c r="E58" s="526">
        <v>175.9</v>
      </c>
      <c r="F58" s="19">
        <v>182.5</v>
      </c>
      <c r="G58" s="19">
        <v>182.7</v>
      </c>
      <c r="H58" s="526">
        <v>193</v>
      </c>
      <c r="I58" s="498">
        <f t="shared" si="4"/>
        <v>3.1671554252199456</v>
      </c>
      <c r="J58" s="498">
        <f t="shared" si="5"/>
        <v>-0.8455467869222133</v>
      </c>
      <c r="K58" s="498">
        <f t="shared" si="6"/>
        <v>9.721432632177368</v>
      </c>
      <c r="L58" s="528">
        <f t="shared" si="7"/>
        <v>5.637657361795291</v>
      </c>
    </row>
    <row r="59" spans="1:12" ht="12.75">
      <c r="A59" s="529" t="s">
        <v>124</v>
      </c>
      <c r="B59" s="369">
        <v>1.66</v>
      </c>
      <c r="C59" s="549">
        <v>154.8</v>
      </c>
      <c r="D59" s="530">
        <v>162.1</v>
      </c>
      <c r="E59" s="531">
        <v>162.7</v>
      </c>
      <c r="F59" s="530">
        <v>172.7</v>
      </c>
      <c r="G59" s="530">
        <v>172.7</v>
      </c>
      <c r="H59" s="531">
        <v>173.1</v>
      </c>
      <c r="I59" s="500">
        <f t="shared" si="4"/>
        <v>5.103359173126606</v>
      </c>
      <c r="J59" s="500">
        <f t="shared" si="5"/>
        <v>0.37014188772361933</v>
      </c>
      <c r="K59" s="500">
        <f t="shared" si="6"/>
        <v>6.392132759680408</v>
      </c>
      <c r="L59" s="532">
        <f t="shared" si="7"/>
        <v>0.23161551823973525</v>
      </c>
    </row>
    <row r="60" spans="1:12" ht="12.75">
      <c r="A60" s="533" t="s">
        <v>731</v>
      </c>
      <c r="B60" s="366">
        <v>2.7129871270971364</v>
      </c>
      <c r="C60" s="548">
        <v>282.4</v>
      </c>
      <c r="D60" s="19">
        <v>378.2</v>
      </c>
      <c r="E60" s="526">
        <v>379.2</v>
      </c>
      <c r="F60" s="19">
        <v>449</v>
      </c>
      <c r="G60" s="19">
        <v>449</v>
      </c>
      <c r="H60" s="526">
        <v>449</v>
      </c>
      <c r="I60" s="498">
        <f t="shared" si="4"/>
        <v>34.27762039660058</v>
      </c>
      <c r="J60" s="498">
        <f t="shared" si="5"/>
        <v>0.26441036488631653</v>
      </c>
      <c r="K60" s="498">
        <f t="shared" si="6"/>
        <v>18.407172995780584</v>
      </c>
      <c r="L60" s="528">
        <f t="shared" si="7"/>
        <v>0</v>
      </c>
    </row>
    <row r="61" spans="1:12" ht="12.75">
      <c r="A61" s="544" t="s">
        <v>732</v>
      </c>
      <c r="B61" s="369">
        <v>97.28701000738475</v>
      </c>
      <c r="C61" s="549">
        <v>157.5</v>
      </c>
      <c r="D61" s="530">
        <v>168.3</v>
      </c>
      <c r="E61" s="531">
        <v>169</v>
      </c>
      <c r="F61" s="530">
        <v>177.7</v>
      </c>
      <c r="G61" s="530">
        <v>179.8</v>
      </c>
      <c r="H61" s="531">
        <v>179.8</v>
      </c>
      <c r="I61" s="500">
        <f t="shared" si="4"/>
        <v>7.301587301587304</v>
      </c>
      <c r="J61" s="500">
        <f t="shared" si="5"/>
        <v>0.41592394533569177</v>
      </c>
      <c r="K61" s="500">
        <f t="shared" si="6"/>
        <v>6.390532544378715</v>
      </c>
      <c r="L61" s="532">
        <f t="shared" si="7"/>
        <v>0</v>
      </c>
    </row>
    <row r="62" spans="1:12" ht="12.75">
      <c r="A62" s="914" t="s">
        <v>125</v>
      </c>
      <c r="B62" s="910"/>
      <c r="C62" s="910"/>
      <c r="D62" s="910"/>
      <c r="E62" s="910"/>
      <c r="F62" s="910"/>
      <c r="G62" s="910"/>
      <c r="H62" s="910"/>
      <c r="I62" s="910"/>
      <c r="J62" s="910"/>
      <c r="K62" s="910"/>
      <c r="L62" s="915"/>
    </row>
    <row r="63" spans="1:12" ht="12.75">
      <c r="A63" s="202" t="s">
        <v>126</v>
      </c>
      <c r="B63" s="501">
        <v>100</v>
      </c>
      <c r="C63" s="535">
        <v>157.3</v>
      </c>
      <c r="D63" s="535">
        <v>167.4</v>
      </c>
      <c r="E63" s="535">
        <v>167.5</v>
      </c>
      <c r="F63" s="535">
        <v>177.1</v>
      </c>
      <c r="G63" s="535">
        <v>178.6</v>
      </c>
      <c r="H63" s="536">
        <v>178.5</v>
      </c>
      <c r="I63" s="502">
        <f aca="true" t="shared" si="8" ref="I63:I73">E63/C63*100-100</f>
        <v>6.484424666242845</v>
      </c>
      <c r="J63" s="502">
        <f aca="true" t="shared" si="9" ref="J63:J73">E63/D63*100-100</f>
        <v>0.05973715651134626</v>
      </c>
      <c r="K63" s="502">
        <f aca="true" t="shared" si="10" ref="K63:K73">H63/E63*100-100</f>
        <v>6.567164179104481</v>
      </c>
      <c r="L63" s="537">
        <f aca="true" t="shared" si="11" ref="L63:L73">H63/G63*100-100</f>
        <v>-0.05599104143337286</v>
      </c>
    </row>
    <row r="64" spans="1:12" ht="12.75">
      <c r="A64" s="26" t="s">
        <v>127</v>
      </c>
      <c r="B64" s="499">
        <v>51.53</v>
      </c>
      <c r="C64" s="19">
        <v>154.1</v>
      </c>
      <c r="D64" s="19">
        <v>161.3</v>
      </c>
      <c r="E64" s="19">
        <v>161.6</v>
      </c>
      <c r="F64" s="19">
        <v>169.8</v>
      </c>
      <c r="G64" s="19">
        <v>172.6</v>
      </c>
      <c r="H64" s="526">
        <v>171.3</v>
      </c>
      <c r="I64" s="498">
        <f t="shared" si="8"/>
        <v>4.866969500324458</v>
      </c>
      <c r="J64" s="498">
        <f t="shared" si="9"/>
        <v>0.185988840669566</v>
      </c>
      <c r="K64" s="498">
        <f t="shared" si="10"/>
        <v>6.002475247524757</v>
      </c>
      <c r="L64" s="528">
        <f t="shared" si="11"/>
        <v>-0.7531865585167878</v>
      </c>
    </row>
    <row r="65" spans="1:12" ht="12.75">
      <c r="A65" s="26" t="s">
        <v>128</v>
      </c>
      <c r="B65" s="503">
        <v>48.47</v>
      </c>
      <c r="C65" s="530">
        <v>160.8</v>
      </c>
      <c r="D65" s="530">
        <v>173.8</v>
      </c>
      <c r="E65" s="530">
        <v>173.9</v>
      </c>
      <c r="F65" s="530">
        <v>185</v>
      </c>
      <c r="G65" s="530">
        <v>185</v>
      </c>
      <c r="H65" s="531">
        <v>186.2</v>
      </c>
      <c r="I65" s="500">
        <f t="shared" si="8"/>
        <v>8.146766169154219</v>
      </c>
      <c r="J65" s="500">
        <f t="shared" si="9"/>
        <v>0.05753739930953827</v>
      </c>
      <c r="K65" s="500">
        <f t="shared" si="10"/>
        <v>7.0730304772857835</v>
      </c>
      <c r="L65" s="532">
        <f t="shared" si="11"/>
        <v>0.6486486486486456</v>
      </c>
    </row>
    <row r="66" spans="1:12" ht="12.75">
      <c r="A66" s="26" t="s">
        <v>129</v>
      </c>
      <c r="B66" s="362">
        <v>81.26</v>
      </c>
      <c r="C66" s="19">
        <v>155.3</v>
      </c>
      <c r="D66" s="19">
        <v>163.6</v>
      </c>
      <c r="E66" s="19">
        <v>163.7</v>
      </c>
      <c r="F66" s="19">
        <v>172.5</v>
      </c>
      <c r="G66" s="19">
        <v>174.2</v>
      </c>
      <c r="H66" s="526">
        <v>173.9</v>
      </c>
      <c r="I66" s="498">
        <f t="shared" si="8"/>
        <v>5.408886027044417</v>
      </c>
      <c r="J66" s="498">
        <f t="shared" si="9"/>
        <v>0.0611246943765309</v>
      </c>
      <c r="K66" s="498">
        <f t="shared" si="10"/>
        <v>6.230910201588273</v>
      </c>
      <c r="L66" s="528">
        <f t="shared" si="11"/>
        <v>-0.17221584385762867</v>
      </c>
    </row>
    <row r="67" spans="1:12" ht="12.75">
      <c r="A67" s="26" t="s">
        <v>130</v>
      </c>
      <c r="B67" s="365">
        <v>18.74</v>
      </c>
      <c r="C67" s="530">
        <v>166.3</v>
      </c>
      <c r="D67" s="530">
        <v>183.7</v>
      </c>
      <c r="E67" s="530">
        <v>183.9</v>
      </c>
      <c r="F67" s="530">
        <v>197.4</v>
      </c>
      <c r="G67" s="530">
        <v>197.7</v>
      </c>
      <c r="H67" s="531">
        <v>198.6</v>
      </c>
      <c r="I67" s="500">
        <f t="shared" si="8"/>
        <v>10.583283223090788</v>
      </c>
      <c r="J67" s="500">
        <f t="shared" si="9"/>
        <v>0.10887316276537717</v>
      </c>
      <c r="K67" s="500">
        <f t="shared" si="10"/>
        <v>7.99347471451874</v>
      </c>
      <c r="L67" s="532">
        <f t="shared" si="11"/>
        <v>0.455235204855839</v>
      </c>
    </row>
    <row r="68" spans="1:12" ht="12.75">
      <c r="A68" s="26" t="s">
        <v>131</v>
      </c>
      <c r="B68" s="362">
        <v>68.86</v>
      </c>
      <c r="C68" s="19">
        <v>154.6</v>
      </c>
      <c r="D68" s="19">
        <v>163.9</v>
      </c>
      <c r="E68" s="19">
        <v>164.5</v>
      </c>
      <c r="F68" s="19">
        <v>173.3</v>
      </c>
      <c r="G68" s="19">
        <v>175.4</v>
      </c>
      <c r="H68" s="526">
        <v>175.5</v>
      </c>
      <c r="I68" s="498">
        <f t="shared" si="8"/>
        <v>6.403622250970244</v>
      </c>
      <c r="J68" s="498">
        <f t="shared" si="9"/>
        <v>0.3660768761439783</v>
      </c>
      <c r="K68" s="498">
        <f t="shared" si="10"/>
        <v>6.686930091185417</v>
      </c>
      <c r="L68" s="528">
        <f t="shared" si="11"/>
        <v>0.05701254275940926</v>
      </c>
    </row>
    <row r="69" spans="1:12" ht="12.75">
      <c r="A69" s="26" t="s">
        <v>132</v>
      </c>
      <c r="B69" s="365">
        <v>31.14</v>
      </c>
      <c r="C69" s="530">
        <v>163.3</v>
      </c>
      <c r="D69" s="530">
        <v>175.1</v>
      </c>
      <c r="E69" s="530">
        <v>174.2</v>
      </c>
      <c r="F69" s="530">
        <v>185.7</v>
      </c>
      <c r="G69" s="530">
        <v>185.8</v>
      </c>
      <c r="H69" s="531">
        <v>185.2</v>
      </c>
      <c r="I69" s="500">
        <f t="shared" si="8"/>
        <v>6.674831598285351</v>
      </c>
      <c r="J69" s="500">
        <f t="shared" si="9"/>
        <v>-0.51399200456882</v>
      </c>
      <c r="K69" s="500">
        <f t="shared" si="10"/>
        <v>6.314580941446607</v>
      </c>
      <c r="L69" s="532">
        <f t="shared" si="11"/>
        <v>-0.3229278794402717</v>
      </c>
    </row>
    <row r="70" spans="1:12" ht="12.75">
      <c r="A70" s="26" t="s">
        <v>133</v>
      </c>
      <c r="B70" s="362">
        <v>17.03</v>
      </c>
      <c r="C70" s="19">
        <v>171.5</v>
      </c>
      <c r="D70" s="19">
        <v>199.3</v>
      </c>
      <c r="E70" s="19">
        <v>199.3</v>
      </c>
      <c r="F70" s="19">
        <v>221.9</v>
      </c>
      <c r="G70" s="19">
        <v>221.7</v>
      </c>
      <c r="H70" s="526">
        <v>221.7</v>
      </c>
      <c r="I70" s="498">
        <f t="shared" si="8"/>
        <v>16.209912536443156</v>
      </c>
      <c r="J70" s="498">
        <f t="shared" si="9"/>
        <v>0</v>
      </c>
      <c r="K70" s="498">
        <f t="shared" si="10"/>
        <v>11.239337681886582</v>
      </c>
      <c r="L70" s="528">
        <f t="shared" si="11"/>
        <v>0</v>
      </c>
    </row>
    <row r="71" spans="1:12" ht="12.75">
      <c r="A71" s="538" t="s">
        <v>134</v>
      </c>
      <c r="B71" s="365">
        <v>82.97</v>
      </c>
      <c r="C71" s="530">
        <v>154.4</v>
      </c>
      <c r="D71" s="530">
        <v>160.8</v>
      </c>
      <c r="E71" s="530">
        <v>161</v>
      </c>
      <c r="F71" s="530">
        <v>167.9</v>
      </c>
      <c r="G71" s="530">
        <v>169.8</v>
      </c>
      <c r="H71" s="531">
        <v>169.6</v>
      </c>
      <c r="I71" s="500">
        <f t="shared" si="8"/>
        <v>4.274611398963728</v>
      </c>
      <c r="J71" s="500">
        <f t="shared" si="9"/>
        <v>0.12437810945273498</v>
      </c>
      <c r="K71" s="500">
        <f t="shared" si="10"/>
        <v>5.341614906832291</v>
      </c>
      <c r="L71" s="532">
        <f t="shared" si="11"/>
        <v>-0.11778563015313637</v>
      </c>
    </row>
    <row r="72" spans="1:12" ht="12.75">
      <c r="A72" s="533" t="s">
        <v>731</v>
      </c>
      <c r="B72" s="504">
        <v>3.0403594784183583</v>
      </c>
      <c r="C72" s="539">
        <v>271.2</v>
      </c>
      <c r="D72" s="539">
        <v>360.1</v>
      </c>
      <c r="E72" s="539">
        <v>360.1</v>
      </c>
      <c r="F72" s="539">
        <v>418.3</v>
      </c>
      <c r="G72" s="539">
        <v>418.3</v>
      </c>
      <c r="H72" s="540">
        <v>418.3</v>
      </c>
      <c r="I72" s="498">
        <f t="shared" si="8"/>
        <v>32.780235988200616</v>
      </c>
      <c r="J72" s="498">
        <f t="shared" si="9"/>
        <v>0</v>
      </c>
      <c r="K72" s="498">
        <f t="shared" si="10"/>
        <v>16.162177173007493</v>
      </c>
      <c r="L72" s="528">
        <f t="shared" si="11"/>
        <v>0</v>
      </c>
    </row>
    <row r="73" spans="1:12" ht="13.5" thickBot="1">
      <c r="A73" s="534" t="s">
        <v>732</v>
      </c>
      <c r="B73" s="369">
        <v>96.95964052158165</v>
      </c>
      <c r="C73" s="530">
        <v>153.8</v>
      </c>
      <c r="D73" s="530">
        <v>161.3</v>
      </c>
      <c r="E73" s="530">
        <v>161.5</v>
      </c>
      <c r="F73" s="530">
        <v>169.6</v>
      </c>
      <c r="G73" s="530">
        <v>171.1</v>
      </c>
      <c r="H73" s="531">
        <v>171</v>
      </c>
      <c r="I73" s="500">
        <f t="shared" si="8"/>
        <v>5.006501950585161</v>
      </c>
      <c r="J73" s="500">
        <f t="shared" si="9"/>
        <v>0.12399256044636786</v>
      </c>
      <c r="K73" s="500">
        <f t="shared" si="10"/>
        <v>5.882352941176478</v>
      </c>
      <c r="L73" s="532">
        <f t="shared" si="11"/>
        <v>-0.05844535359437941</v>
      </c>
    </row>
    <row r="74" spans="1:12" ht="13.5" thickTop="1">
      <c r="A74" s="908" t="s">
        <v>135</v>
      </c>
      <c r="B74" s="909"/>
      <c r="C74" s="909"/>
      <c r="D74" s="909"/>
      <c r="E74" s="909"/>
      <c r="F74" s="909"/>
      <c r="G74" s="909"/>
      <c r="H74" s="910"/>
      <c r="I74" s="909"/>
      <c r="J74" s="909"/>
      <c r="K74" s="909"/>
      <c r="L74" s="541"/>
    </row>
    <row r="75" spans="1:12" ht="12.75">
      <c r="A75" s="26" t="s">
        <v>126</v>
      </c>
      <c r="B75" s="503">
        <v>100</v>
      </c>
      <c r="C75" s="530">
        <v>162.9</v>
      </c>
      <c r="D75" s="530">
        <v>177.4</v>
      </c>
      <c r="E75" s="530">
        <v>178.3</v>
      </c>
      <c r="F75" s="530">
        <v>188.6</v>
      </c>
      <c r="G75" s="530">
        <v>191.3</v>
      </c>
      <c r="H75" s="536">
        <v>191.4</v>
      </c>
      <c r="I75" s="500">
        <f>E75/C75*100-100</f>
        <v>9.453652547575203</v>
      </c>
      <c r="J75" s="500">
        <f>E75/D75*100-100</f>
        <v>0.507328072153328</v>
      </c>
      <c r="K75" s="500">
        <f>H75/E75*100-100</f>
        <v>7.347167694896228</v>
      </c>
      <c r="L75" s="532">
        <f>H75/G75*100-100</f>
        <v>0.05227391531626324</v>
      </c>
    </row>
    <row r="76" spans="1:12" ht="12.75">
      <c r="A76" s="26" t="s">
        <v>127</v>
      </c>
      <c r="B76" s="499">
        <v>54.98</v>
      </c>
      <c r="C76" s="19">
        <v>156.3</v>
      </c>
      <c r="D76" s="19">
        <v>172.5</v>
      </c>
      <c r="E76" s="19">
        <v>173.3</v>
      </c>
      <c r="F76" s="19">
        <v>181.6</v>
      </c>
      <c r="G76" s="19">
        <v>186.3</v>
      </c>
      <c r="H76" s="526">
        <v>186.1</v>
      </c>
      <c r="I76" s="498">
        <f>E76/C76*100-100</f>
        <v>10.876519513755596</v>
      </c>
      <c r="J76" s="498">
        <f>E76/D76*100-100</f>
        <v>0.46376811594204526</v>
      </c>
      <c r="K76" s="498">
        <f>H76/E76*100-100</f>
        <v>7.386035776110788</v>
      </c>
      <c r="L76" s="528">
        <f>H76/G76*100-100</f>
        <v>-0.10735373054214392</v>
      </c>
    </row>
    <row r="77" spans="1:12" ht="12.75">
      <c r="A77" s="177" t="s">
        <v>128</v>
      </c>
      <c r="B77" s="503">
        <v>45.02</v>
      </c>
      <c r="C77" s="530">
        <v>170.9</v>
      </c>
      <c r="D77" s="530">
        <v>183.3</v>
      </c>
      <c r="E77" s="530">
        <v>184.3</v>
      </c>
      <c r="F77" s="530">
        <v>197.3</v>
      </c>
      <c r="G77" s="530">
        <v>197.4</v>
      </c>
      <c r="H77" s="531">
        <v>197.8</v>
      </c>
      <c r="I77" s="500">
        <f>E77/C77*100-100</f>
        <v>7.840842598010539</v>
      </c>
      <c r="J77" s="500">
        <f>E77/D77*100-100</f>
        <v>0.5455537370431074</v>
      </c>
      <c r="K77" s="500">
        <f>H77/E77*100-100</f>
        <v>7.325013564839949</v>
      </c>
      <c r="L77" s="532">
        <f>H77/G77*100-100</f>
        <v>0.2026342451874541</v>
      </c>
    </row>
    <row r="78" spans="1:12" ht="12.75">
      <c r="A78" s="533" t="s">
        <v>731</v>
      </c>
      <c r="B78" s="504">
        <v>2.5436097629598367</v>
      </c>
      <c r="C78" s="539">
        <v>283.1</v>
      </c>
      <c r="D78" s="539">
        <v>380.6</v>
      </c>
      <c r="E78" s="539">
        <v>380.6</v>
      </c>
      <c r="F78" s="539">
        <v>451.6</v>
      </c>
      <c r="G78" s="539">
        <v>451.6</v>
      </c>
      <c r="H78" s="540">
        <v>451.5</v>
      </c>
      <c r="I78" s="498">
        <f>E78/C78*100-100</f>
        <v>34.440127163546464</v>
      </c>
      <c r="J78" s="498">
        <f>E78/D78*100-100</f>
        <v>0</v>
      </c>
      <c r="K78" s="498">
        <f>H78/E78*100-100</f>
        <v>18.628481345244353</v>
      </c>
      <c r="L78" s="528">
        <f>H78/G78*100-100</f>
        <v>-0.02214348981399894</v>
      </c>
    </row>
    <row r="79" spans="1:12" ht="13.5" thickBot="1">
      <c r="A79" s="534" t="s">
        <v>732</v>
      </c>
      <c r="B79" s="369">
        <v>97.45639023704015</v>
      </c>
      <c r="C79" s="530">
        <v>159.7</v>
      </c>
      <c r="D79" s="530">
        <v>172</v>
      </c>
      <c r="E79" s="530">
        <v>173</v>
      </c>
      <c r="F79" s="530">
        <v>181.8</v>
      </c>
      <c r="G79" s="530">
        <v>184.5</v>
      </c>
      <c r="H79" s="531">
        <v>184.6</v>
      </c>
      <c r="I79" s="500">
        <f>E79/C79*100-100</f>
        <v>8.32811521603007</v>
      </c>
      <c r="J79" s="500">
        <f>E79/D79*100-100</f>
        <v>0.581395348837205</v>
      </c>
      <c r="K79" s="500">
        <f>H79/E79*100-100</f>
        <v>6.705202312138738</v>
      </c>
      <c r="L79" s="532">
        <f>H79/G79*100-100</f>
        <v>0.05420054200541813</v>
      </c>
    </row>
    <row r="80" spans="1:12" ht="13.5" thickTop="1">
      <c r="A80" s="542" t="s">
        <v>136</v>
      </c>
      <c r="B80" s="505"/>
      <c r="C80" s="506"/>
      <c r="D80" s="507"/>
      <c r="E80" s="507"/>
      <c r="F80" s="507"/>
      <c r="G80" s="507"/>
      <c r="H80" s="507"/>
      <c r="I80" s="507"/>
      <c r="J80" s="507"/>
      <c r="K80" s="507"/>
      <c r="L80" s="33"/>
    </row>
    <row r="81" spans="1:12" ht="12.75">
      <c r="A81" s="202" t="s">
        <v>126</v>
      </c>
      <c r="B81" s="501">
        <v>100</v>
      </c>
      <c r="C81" s="535">
        <v>161</v>
      </c>
      <c r="D81" s="535">
        <v>175.1</v>
      </c>
      <c r="E81" s="535">
        <v>175.9</v>
      </c>
      <c r="F81" s="535">
        <v>187.2</v>
      </c>
      <c r="G81" s="535">
        <v>188.7</v>
      </c>
      <c r="H81" s="536">
        <v>188.6</v>
      </c>
      <c r="I81" s="502">
        <f>E81/C81*100-100</f>
        <v>9.254658385093165</v>
      </c>
      <c r="J81" s="502">
        <f>E81/D81*100-100</f>
        <v>0.456881781838959</v>
      </c>
      <c r="K81" s="502">
        <f>H81/E81*100-100</f>
        <v>7.220011370096643</v>
      </c>
      <c r="L81" s="537">
        <f>H81/G81*100-100</f>
        <v>-0.052994170641227356</v>
      </c>
    </row>
    <row r="82" spans="1:12" ht="12.75">
      <c r="A82" s="26" t="s">
        <v>127</v>
      </c>
      <c r="B82" s="499">
        <v>53.04</v>
      </c>
      <c r="C82" s="19">
        <v>157.5</v>
      </c>
      <c r="D82" s="19">
        <v>171.1</v>
      </c>
      <c r="E82" s="19">
        <v>171.4</v>
      </c>
      <c r="F82" s="19">
        <v>182.2</v>
      </c>
      <c r="G82" s="19">
        <v>185</v>
      </c>
      <c r="H82" s="526">
        <v>184.2</v>
      </c>
      <c r="I82" s="498">
        <f>E82/C82*100-100</f>
        <v>8.825396825396822</v>
      </c>
      <c r="J82" s="498">
        <f>E82/D82*100-100</f>
        <v>0.17533606078316666</v>
      </c>
      <c r="K82" s="498">
        <f>H82/E82*100-100</f>
        <v>7.467911318553092</v>
      </c>
      <c r="L82" s="528">
        <f>H82/G82*100-100</f>
        <v>-0.4324324324324351</v>
      </c>
    </row>
    <row r="83" spans="1:12" ht="12.75">
      <c r="A83" s="26" t="s">
        <v>128</v>
      </c>
      <c r="B83" s="366">
        <v>46.96</v>
      </c>
      <c r="C83" s="543">
        <v>165</v>
      </c>
      <c r="D83" s="530">
        <v>179.6</v>
      </c>
      <c r="E83" s="530">
        <v>181.1</v>
      </c>
      <c r="F83" s="530">
        <v>192.9</v>
      </c>
      <c r="G83" s="530">
        <v>193</v>
      </c>
      <c r="H83" s="531">
        <v>193.5</v>
      </c>
      <c r="I83" s="500">
        <f>E83/C83*100-100</f>
        <v>9.757575757575765</v>
      </c>
      <c r="J83" s="500">
        <f>E83/D83*100-100</f>
        <v>0.8351893095768474</v>
      </c>
      <c r="K83" s="500">
        <f>H83/E83*100-100</f>
        <v>6.847045831032574</v>
      </c>
      <c r="L83" s="532">
        <f>H83/G83*100-100</f>
        <v>0.2590673575129472</v>
      </c>
    </row>
    <row r="84" spans="1:12" ht="12.75">
      <c r="A84" s="533" t="s">
        <v>731</v>
      </c>
      <c r="B84" s="504">
        <v>2.332799605862791</v>
      </c>
      <c r="C84" s="19">
        <v>298.9</v>
      </c>
      <c r="D84" s="19">
        <v>401.3</v>
      </c>
      <c r="E84" s="19">
        <v>406.7</v>
      </c>
      <c r="F84" s="19">
        <v>492.7</v>
      </c>
      <c r="G84" s="19">
        <v>492.7</v>
      </c>
      <c r="H84" s="526">
        <v>492.7</v>
      </c>
      <c r="I84" s="498">
        <f>E84/C84*100-100</f>
        <v>36.065573770491795</v>
      </c>
      <c r="J84" s="498">
        <f>E84/D84*100-100</f>
        <v>1.345626713182142</v>
      </c>
      <c r="K84" s="498">
        <f>H84/E84*100-100</f>
        <v>21.145807720678647</v>
      </c>
      <c r="L84" s="528">
        <f>H84/G84*100-100</f>
        <v>0</v>
      </c>
    </row>
    <row r="85" spans="1:12" ht="12.75">
      <c r="A85" s="544" t="s">
        <v>732</v>
      </c>
      <c r="B85" s="369">
        <v>97.66720039413721</v>
      </c>
      <c r="C85" s="530">
        <v>157.8</v>
      </c>
      <c r="D85" s="530">
        <v>169.7</v>
      </c>
      <c r="E85" s="530">
        <v>170.4</v>
      </c>
      <c r="F85" s="545">
        <v>179.9</v>
      </c>
      <c r="G85" s="530">
        <v>181.5</v>
      </c>
      <c r="H85" s="531">
        <v>181.3</v>
      </c>
      <c r="I85" s="500">
        <f>E85/C85*100-100</f>
        <v>7.984790874524705</v>
      </c>
      <c r="J85" s="500">
        <f>E85/D85*100-100</f>
        <v>0.41249263406011494</v>
      </c>
      <c r="K85" s="500">
        <f>H85/E85*100-100</f>
        <v>6.396713615023472</v>
      </c>
      <c r="L85" s="532">
        <f>H85/G85*100-100</f>
        <v>-0.11019283746556141</v>
      </c>
    </row>
    <row r="86" spans="1:2" ht="12.75">
      <c r="A86" s="8" t="s">
        <v>137</v>
      </c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</sheetData>
  <mergeCells count="5">
    <mergeCell ref="A74:K74"/>
    <mergeCell ref="A1:L1"/>
    <mergeCell ref="D5:E5"/>
    <mergeCell ref="F5:H5"/>
    <mergeCell ref="A62:L62"/>
  </mergeCells>
  <printOptions/>
  <pageMargins left="1" right="1" top="1" bottom="1" header="0.5" footer="0.5"/>
  <pageSetup fitToHeight="1" fitToWidth="1" horizontalDpi="300" verticalDpi="3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GridLines="0" workbookViewId="0" topLeftCell="A1">
      <selection activeCell="F7" sqref="F7"/>
    </sheetView>
  </sheetViews>
  <sheetFormatPr defaultColWidth="9.140625" defaultRowHeight="12.75"/>
  <cols>
    <col min="1" max="1" width="36.8515625" style="8" bestFit="1" customWidth="1"/>
    <col min="2" max="2" width="9.140625" style="8" customWidth="1"/>
    <col min="3" max="4" width="0" style="8" hidden="1" customWidth="1"/>
    <col min="5" max="16384" width="9.140625" style="8" customWidth="1"/>
  </cols>
  <sheetData>
    <row r="1" spans="1:14" ht="15.75">
      <c r="A1" s="864" t="s">
        <v>138</v>
      </c>
      <c r="B1" s="864"/>
      <c r="C1" s="864"/>
      <c r="D1" s="864"/>
      <c r="E1" s="864"/>
      <c r="F1" s="864"/>
      <c r="G1" s="864"/>
      <c r="H1" s="864"/>
      <c r="I1" s="864"/>
      <c r="J1" s="864"/>
      <c r="K1" s="346"/>
      <c r="L1" s="346"/>
      <c r="M1" s="346"/>
      <c r="N1" s="346"/>
    </row>
    <row r="2" spans="1:14" ht="18.75">
      <c r="A2" s="917" t="s">
        <v>859</v>
      </c>
      <c r="B2" s="917"/>
      <c r="C2" s="917"/>
      <c r="D2" s="917"/>
      <c r="E2" s="917"/>
      <c r="F2" s="917"/>
      <c r="G2" s="917"/>
      <c r="H2" s="917"/>
      <c r="I2" s="917"/>
      <c r="J2" s="917"/>
      <c r="K2" s="346"/>
      <c r="L2" s="346"/>
      <c r="M2" s="346"/>
      <c r="N2" s="346"/>
    </row>
    <row r="3" spans="1:14" s="260" customFormat="1" ht="15.75">
      <c r="A3" s="918" t="s">
        <v>88</v>
      </c>
      <c r="B3" s="918"/>
      <c r="C3" s="918"/>
      <c r="D3" s="918"/>
      <c r="E3" s="918"/>
      <c r="F3" s="918"/>
      <c r="G3" s="918"/>
      <c r="H3" s="918"/>
      <c r="I3" s="918"/>
      <c r="J3" s="918"/>
      <c r="K3" s="349"/>
      <c r="L3" s="349"/>
      <c r="M3" s="349"/>
      <c r="N3" s="349"/>
    </row>
    <row r="4" spans="1:14" s="511" customFormat="1" ht="15.75">
      <c r="A4" s="919" t="s">
        <v>789</v>
      </c>
      <c r="B4" s="919"/>
      <c r="C4" s="919"/>
      <c r="D4" s="919"/>
      <c r="E4" s="919"/>
      <c r="F4" s="919"/>
      <c r="G4" s="919"/>
      <c r="H4" s="919"/>
      <c r="I4" s="919"/>
      <c r="J4" s="919"/>
      <c r="K4" s="570"/>
      <c r="L4" s="570"/>
      <c r="M4" s="570"/>
      <c r="N4" s="570"/>
    </row>
    <row r="5" spans="1:14" ht="12.75">
      <c r="A5" s="920" t="s">
        <v>139</v>
      </c>
      <c r="B5" s="306" t="s">
        <v>89</v>
      </c>
      <c r="C5" s="571"/>
      <c r="D5" s="571"/>
      <c r="E5" s="306" t="s">
        <v>140</v>
      </c>
      <c r="F5" s="572" t="s">
        <v>90</v>
      </c>
      <c r="G5" s="572" t="s">
        <v>2</v>
      </c>
      <c r="H5" s="572" t="s">
        <v>91</v>
      </c>
      <c r="I5" s="898" t="s">
        <v>141</v>
      </c>
      <c r="J5" s="404"/>
      <c r="K5" s="346"/>
      <c r="L5" s="346"/>
      <c r="M5" s="346"/>
      <c r="N5" s="346"/>
    </row>
    <row r="6" spans="1:14" ht="12.75">
      <c r="A6" s="921"/>
      <c r="B6" s="303" t="s">
        <v>94</v>
      </c>
      <c r="C6" s="573"/>
      <c r="D6" s="573"/>
      <c r="E6" s="303" t="s">
        <v>89</v>
      </c>
      <c r="F6" s="513" t="s">
        <v>790</v>
      </c>
      <c r="G6" s="513" t="s">
        <v>790</v>
      </c>
      <c r="H6" s="513" t="s">
        <v>790</v>
      </c>
      <c r="I6" s="574" t="s">
        <v>2</v>
      </c>
      <c r="J6" s="574" t="s">
        <v>91</v>
      </c>
      <c r="K6" s="346"/>
      <c r="L6" s="346"/>
      <c r="M6" s="346"/>
      <c r="N6" s="346"/>
    </row>
    <row r="7" spans="1:14" ht="12.75">
      <c r="A7" s="558" t="s">
        <v>142</v>
      </c>
      <c r="B7" s="446">
        <v>100</v>
      </c>
      <c r="C7" s="550"/>
      <c r="D7" s="357"/>
      <c r="E7" s="446">
        <v>100</v>
      </c>
      <c r="F7" s="389">
        <f>(F33*$E33+F9*$E9)/$E7</f>
        <v>158.66474</v>
      </c>
      <c r="G7" s="389">
        <f>(G33*$E33+G9*$E9)/$E7</f>
        <v>165.65828999999997</v>
      </c>
      <c r="H7" s="389">
        <f>(H33*$E33+H9*$E9)/$E7</f>
        <v>176.20828999999998</v>
      </c>
      <c r="I7" s="428">
        <f>FIXED(G7/F7*100-100,1)*1</f>
        <v>4.4</v>
      </c>
      <c r="J7" s="559">
        <f>FIXED(H7/G7*100-100,1)*1</f>
        <v>6.4</v>
      </c>
      <c r="K7" s="346"/>
      <c r="M7" s="346"/>
      <c r="N7" s="346"/>
    </row>
    <row r="8" spans="1:14" ht="12.75">
      <c r="A8" s="558"/>
      <c r="B8" s="446"/>
      <c r="C8" s="550"/>
      <c r="D8" s="357"/>
      <c r="E8" s="446"/>
      <c r="F8" s="358"/>
      <c r="G8" s="358"/>
      <c r="H8" s="560"/>
      <c r="I8" s="428"/>
      <c r="J8" s="559"/>
      <c r="K8" s="346"/>
      <c r="M8" s="346"/>
      <c r="N8" s="346"/>
    </row>
    <row r="9" spans="1:14" ht="12.75">
      <c r="A9" s="558" t="s">
        <v>143</v>
      </c>
      <c r="B9" s="446">
        <v>53.2</v>
      </c>
      <c r="C9" s="550"/>
      <c r="D9" s="550"/>
      <c r="E9" s="446">
        <f>ROUND(45.5276235019,2)</f>
        <v>45.53</v>
      </c>
      <c r="F9" s="389">
        <f>(F31*$E31+F28*$E28+F27*$E27+F26*$E26+F25*$E25+F24*$E24+F23*$E23+F15*$E15+F14*$E14+F13*$E13)/$E9</f>
        <v>160.54671645069186</v>
      </c>
      <c r="G9" s="389">
        <f>(G31*$E31+G28*$E28+G27*$E27+G26*$E26+G25*$E25+G24*$E24+G23*$E23+G15*$E15+G14*$E14+G13*$E13)/$E9</f>
        <v>168.82670766527562</v>
      </c>
      <c r="H9" s="389">
        <f>(H31*$E31+H28*$E28+H27*$E27+H26*$E26+H25*$E25+H24*$E24+H23*$E23+H15*$E15+H14*$E14+H13*$E13)/$E9</f>
        <v>184.2137052492862</v>
      </c>
      <c r="I9" s="428">
        <f>FIXED(G9/F9*100-100,1)*1</f>
        <v>5.2</v>
      </c>
      <c r="J9" s="559">
        <f>FIXED(H9/G9*100-100,1)*1</f>
        <v>9.1</v>
      </c>
      <c r="K9" s="346"/>
      <c r="M9" s="346"/>
      <c r="N9" s="346"/>
    </row>
    <row r="10" spans="1:14" ht="12.75">
      <c r="A10" s="561"/>
      <c r="B10" s="431"/>
      <c r="C10" s="366"/>
      <c r="D10" s="366"/>
      <c r="E10" s="431"/>
      <c r="F10" s="408"/>
      <c r="G10" s="408"/>
      <c r="H10" s="562"/>
      <c r="I10" s="551"/>
      <c r="J10" s="563"/>
      <c r="K10" s="346"/>
      <c r="M10" s="346"/>
      <c r="N10" s="346"/>
    </row>
    <row r="11" spans="1:14" ht="12.75">
      <c r="A11" s="564" t="s">
        <v>102</v>
      </c>
      <c r="B11" s="366"/>
      <c r="C11" s="362"/>
      <c r="D11" s="362"/>
      <c r="E11" s="366"/>
      <c r="F11" s="408"/>
      <c r="G11" s="408"/>
      <c r="H11" s="562"/>
      <c r="I11" s="552"/>
      <c r="J11" s="563"/>
      <c r="K11" s="346"/>
      <c r="M11" s="346"/>
      <c r="N11" s="346"/>
    </row>
    <row r="12" spans="1:14" ht="12.75">
      <c r="A12" s="565" t="s">
        <v>144</v>
      </c>
      <c r="B12" s="366">
        <v>14.16</v>
      </c>
      <c r="C12" s="366"/>
      <c r="D12" s="366"/>
      <c r="E12" s="366">
        <v>0</v>
      </c>
      <c r="F12" s="19">
        <v>141.8</v>
      </c>
      <c r="G12" s="19">
        <v>167</v>
      </c>
      <c r="H12" s="526">
        <v>167.9</v>
      </c>
      <c r="I12" s="408">
        <f aca="true" t="shared" si="0" ref="I12:J31">FIXED(G12/F12*100-100,1)*1</f>
        <v>17.8</v>
      </c>
      <c r="J12" s="562">
        <f t="shared" si="0"/>
        <v>0.5</v>
      </c>
      <c r="K12" s="346"/>
      <c r="L12" s="553"/>
      <c r="M12" s="346"/>
      <c r="N12" s="346"/>
    </row>
    <row r="13" spans="1:14" ht="12.75">
      <c r="A13" s="565" t="s">
        <v>145</v>
      </c>
      <c r="B13" s="366">
        <v>1.79</v>
      </c>
      <c r="C13" s="366">
        <v>1.79</v>
      </c>
      <c r="D13" s="366">
        <v>0.8261940952937737</v>
      </c>
      <c r="E13" s="366">
        <v>2.62</v>
      </c>
      <c r="F13" s="19">
        <v>165.9</v>
      </c>
      <c r="G13" s="19">
        <v>178.3</v>
      </c>
      <c r="H13" s="526">
        <v>228.5</v>
      </c>
      <c r="I13" s="408">
        <f t="shared" si="0"/>
        <v>7.5</v>
      </c>
      <c r="J13" s="562">
        <f t="shared" si="0"/>
        <v>28.2</v>
      </c>
      <c r="K13" s="346"/>
      <c r="L13" s="553"/>
      <c r="M13" s="346"/>
      <c r="N13" s="346"/>
    </row>
    <row r="14" spans="1:14" ht="12.75">
      <c r="A14" s="565" t="s">
        <v>146</v>
      </c>
      <c r="B14" s="366">
        <v>2.05</v>
      </c>
      <c r="C14" s="366">
        <v>2.05</v>
      </c>
      <c r="D14" s="366">
        <v>0.946199941537562</v>
      </c>
      <c r="E14" s="366">
        <v>3</v>
      </c>
      <c r="F14" s="19">
        <v>142.1</v>
      </c>
      <c r="G14" s="19">
        <v>145.3</v>
      </c>
      <c r="H14" s="526">
        <v>167</v>
      </c>
      <c r="I14" s="408">
        <f t="shared" si="0"/>
        <v>2.3</v>
      </c>
      <c r="J14" s="562">
        <f t="shared" si="0"/>
        <v>14.9</v>
      </c>
      <c r="K14" s="346"/>
      <c r="L14" s="553"/>
      <c r="M14" s="346"/>
      <c r="N14" s="346"/>
    </row>
    <row r="15" spans="1:14" ht="12.75">
      <c r="A15" s="564" t="s">
        <v>104</v>
      </c>
      <c r="B15" s="366">
        <v>2.73</v>
      </c>
      <c r="C15" s="366">
        <v>2.73</v>
      </c>
      <c r="D15" s="366">
        <v>1.2600613855597778</v>
      </c>
      <c r="E15" s="366">
        <v>3.99</v>
      </c>
      <c r="F15" s="19">
        <v>133.4</v>
      </c>
      <c r="G15" s="19">
        <v>143.6</v>
      </c>
      <c r="H15" s="526">
        <v>173.9</v>
      </c>
      <c r="I15" s="408">
        <f t="shared" si="0"/>
        <v>7.6</v>
      </c>
      <c r="J15" s="562">
        <f t="shared" si="0"/>
        <v>21.1</v>
      </c>
      <c r="K15" s="346"/>
      <c r="L15" s="553"/>
      <c r="M15" s="346"/>
      <c r="N15" s="360"/>
    </row>
    <row r="16" spans="1:14" ht="12.75">
      <c r="A16" s="566" t="s">
        <v>147</v>
      </c>
      <c r="B16" s="366">
        <v>7.89</v>
      </c>
      <c r="C16" s="366"/>
      <c r="D16" s="366"/>
      <c r="E16" s="366">
        <v>0</v>
      </c>
      <c r="F16" s="19">
        <v>165.3</v>
      </c>
      <c r="G16" s="19">
        <v>177.9</v>
      </c>
      <c r="H16" s="526">
        <v>195.8</v>
      </c>
      <c r="I16" s="408">
        <f t="shared" si="0"/>
        <v>7.6</v>
      </c>
      <c r="J16" s="562">
        <f t="shared" si="0"/>
        <v>10.1</v>
      </c>
      <c r="K16" s="346"/>
      <c r="L16" s="553"/>
      <c r="M16" s="346"/>
      <c r="N16" s="346"/>
    </row>
    <row r="17" spans="1:14" ht="12.75" hidden="1">
      <c r="A17" s="525" t="s">
        <v>148</v>
      </c>
      <c r="B17" s="366"/>
      <c r="C17" s="366"/>
      <c r="D17" s="366"/>
      <c r="E17" s="366">
        <v>0</v>
      </c>
      <c r="F17" s="19">
        <v>168.6</v>
      </c>
      <c r="G17" s="19">
        <v>180.4</v>
      </c>
      <c r="H17" s="526">
        <v>203.2</v>
      </c>
      <c r="I17" s="408">
        <f t="shared" si="0"/>
        <v>7</v>
      </c>
      <c r="J17" s="562">
        <f t="shared" si="0"/>
        <v>12.6</v>
      </c>
      <c r="K17" s="346"/>
      <c r="L17" s="553"/>
      <c r="M17" s="346"/>
      <c r="N17" s="346"/>
    </row>
    <row r="18" spans="1:14" ht="12.75" hidden="1">
      <c r="A18" s="567" t="s">
        <v>149</v>
      </c>
      <c r="B18" s="366"/>
      <c r="C18" s="366"/>
      <c r="D18" s="366"/>
      <c r="E18" s="366">
        <v>0</v>
      </c>
      <c r="F18" s="19">
        <v>170.7</v>
      </c>
      <c r="G18" s="19">
        <v>187.6</v>
      </c>
      <c r="H18" s="526">
        <v>209.7</v>
      </c>
      <c r="I18" s="408">
        <f t="shared" si="0"/>
        <v>9.9</v>
      </c>
      <c r="J18" s="562">
        <f t="shared" si="0"/>
        <v>11.8</v>
      </c>
      <c r="K18" s="346"/>
      <c r="L18" s="553"/>
      <c r="M18" s="346"/>
      <c r="N18" s="346"/>
    </row>
    <row r="19" spans="1:14" ht="12.75" hidden="1">
      <c r="A19" s="567" t="s">
        <v>150</v>
      </c>
      <c r="B19" s="366"/>
      <c r="C19" s="366"/>
      <c r="D19" s="366"/>
      <c r="E19" s="366">
        <v>0</v>
      </c>
      <c r="F19" s="19">
        <v>173.6</v>
      </c>
      <c r="G19" s="19">
        <v>158.1</v>
      </c>
      <c r="H19" s="526">
        <v>190.4</v>
      </c>
      <c r="I19" s="408">
        <f t="shared" si="0"/>
        <v>-8.9</v>
      </c>
      <c r="J19" s="562">
        <f t="shared" si="0"/>
        <v>20.4</v>
      </c>
      <c r="K19" s="346"/>
      <c r="L19" s="553"/>
      <c r="M19" s="346"/>
      <c r="N19" s="346"/>
    </row>
    <row r="20" spans="1:14" ht="12.75" hidden="1">
      <c r="A20" s="525" t="s">
        <v>151</v>
      </c>
      <c r="B20" s="366"/>
      <c r="C20" s="366"/>
      <c r="D20" s="366"/>
      <c r="E20" s="366">
        <v>0</v>
      </c>
      <c r="F20" s="19">
        <v>151.9</v>
      </c>
      <c r="G20" s="19">
        <v>165.6</v>
      </c>
      <c r="H20" s="526">
        <v>163.2</v>
      </c>
      <c r="I20" s="408">
        <f t="shared" si="0"/>
        <v>9</v>
      </c>
      <c r="J20" s="562">
        <f t="shared" si="0"/>
        <v>-1.4</v>
      </c>
      <c r="K20" s="346"/>
      <c r="L20" s="553"/>
      <c r="M20" s="346"/>
      <c r="N20" s="346"/>
    </row>
    <row r="21" spans="1:14" ht="12.75" hidden="1">
      <c r="A21" s="567" t="s">
        <v>152</v>
      </c>
      <c r="B21" s="366"/>
      <c r="C21" s="366"/>
      <c r="D21" s="366"/>
      <c r="E21" s="366">
        <v>0</v>
      </c>
      <c r="F21" s="19">
        <v>149.7</v>
      </c>
      <c r="G21" s="19">
        <v>163.4</v>
      </c>
      <c r="H21" s="526">
        <v>161.9</v>
      </c>
      <c r="I21" s="408">
        <f t="shared" si="0"/>
        <v>9.2</v>
      </c>
      <c r="J21" s="562">
        <f t="shared" si="0"/>
        <v>-0.9</v>
      </c>
      <c r="K21" s="346"/>
      <c r="L21" s="553"/>
      <c r="M21" s="346"/>
      <c r="N21" s="346"/>
    </row>
    <row r="22" spans="1:14" ht="12.75" hidden="1">
      <c r="A22" s="567" t="s">
        <v>153</v>
      </c>
      <c r="B22" s="366"/>
      <c r="C22" s="366"/>
      <c r="D22" s="366"/>
      <c r="E22" s="366">
        <v>0</v>
      </c>
      <c r="F22" s="19">
        <v>206.6</v>
      </c>
      <c r="G22" s="19">
        <v>216.9</v>
      </c>
      <c r="H22" s="526">
        <v>189.6</v>
      </c>
      <c r="I22" s="408">
        <f t="shared" si="0"/>
        <v>5</v>
      </c>
      <c r="J22" s="562">
        <f t="shared" si="0"/>
        <v>-12.6</v>
      </c>
      <c r="K22" s="346"/>
      <c r="L22" s="553"/>
      <c r="M22" s="346"/>
      <c r="N22" s="346"/>
    </row>
    <row r="23" spans="1:12" ht="12.75">
      <c r="A23" s="564" t="s">
        <v>107</v>
      </c>
      <c r="B23" s="366">
        <v>1.85</v>
      </c>
      <c r="C23" s="366">
        <v>1.85</v>
      </c>
      <c r="D23" s="366">
        <v>0.8538877521192633</v>
      </c>
      <c r="E23" s="366">
        <v>2.7</v>
      </c>
      <c r="F23" s="19">
        <v>145.1</v>
      </c>
      <c r="G23" s="19">
        <v>144.3</v>
      </c>
      <c r="H23" s="526">
        <v>182.8</v>
      </c>
      <c r="I23" s="408">
        <f t="shared" si="0"/>
        <v>-0.6</v>
      </c>
      <c r="J23" s="562">
        <f t="shared" si="0"/>
        <v>26.7</v>
      </c>
      <c r="L23" s="553"/>
    </row>
    <row r="24" spans="1:12" ht="12.75">
      <c r="A24" s="564" t="s">
        <v>108</v>
      </c>
      <c r="B24" s="366">
        <v>5.21</v>
      </c>
      <c r="C24" s="366">
        <v>5.21</v>
      </c>
      <c r="D24" s="366">
        <v>2.404732534346682</v>
      </c>
      <c r="E24" s="366">
        <v>7.61</v>
      </c>
      <c r="F24" s="19">
        <v>164.7</v>
      </c>
      <c r="G24" s="19">
        <v>170.7</v>
      </c>
      <c r="H24" s="526">
        <v>182.8</v>
      </c>
      <c r="I24" s="408">
        <f t="shared" si="0"/>
        <v>3.6</v>
      </c>
      <c r="J24" s="562">
        <f t="shared" si="0"/>
        <v>7.1</v>
      </c>
      <c r="L24" s="553"/>
    </row>
    <row r="25" spans="1:12" ht="12.75">
      <c r="A25" s="564" t="s">
        <v>109</v>
      </c>
      <c r="B25" s="366">
        <v>4.05</v>
      </c>
      <c r="C25" s="366">
        <v>4.05</v>
      </c>
      <c r="D25" s="366">
        <v>1.8693218357205494</v>
      </c>
      <c r="E25" s="366">
        <v>5.92</v>
      </c>
      <c r="F25" s="19">
        <v>149.9</v>
      </c>
      <c r="G25" s="19">
        <v>156.9</v>
      </c>
      <c r="H25" s="526">
        <v>170</v>
      </c>
      <c r="I25" s="408">
        <f t="shared" si="0"/>
        <v>4.7</v>
      </c>
      <c r="J25" s="562">
        <f t="shared" si="0"/>
        <v>8.3</v>
      </c>
      <c r="L25" s="553"/>
    </row>
    <row r="26" spans="1:12" ht="12.75">
      <c r="A26" s="564" t="s">
        <v>110</v>
      </c>
      <c r="B26" s="366">
        <v>3.07</v>
      </c>
      <c r="C26" s="366">
        <v>3.07</v>
      </c>
      <c r="D26" s="366">
        <v>1.4169921075708856</v>
      </c>
      <c r="E26" s="366">
        <v>4.49</v>
      </c>
      <c r="F26" s="19">
        <v>151.1</v>
      </c>
      <c r="G26" s="19">
        <v>147.2</v>
      </c>
      <c r="H26" s="526">
        <v>149.8</v>
      </c>
      <c r="I26" s="408">
        <f t="shared" si="0"/>
        <v>-2.6</v>
      </c>
      <c r="J26" s="562">
        <f t="shared" si="0"/>
        <v>1.8</v>
      </c>
      <c r="L26" s="553"/>
    </row>
    <row r="27" spans="1:12" ht="12.75">
      <c r="A27" s="564" t="s">
        <v>111</v>
      </c>
      <c r="B27" s="366">
        <v>1.21</v>
      </c>
      <c r="C27" s="366">
        <v>1.21</v>
      </c>
      <c r="D27" s="366">
        <v>0.5584887459807074</v>
      </c>
      <c r="E27" s="366">
        <v>1.77</v>
      </c>
      <c r="F27" s="19">
        <v>153.3</v>
      </c>
      <c r="G27" s="19">
        <v>163.6</v>
      </c>
      <c r="H27" s="526">
        <v>162.4</v>
      </c>
      <c r="I27" s="408">
        <f t="shared" si="0"/>
        <v>6.7</v>
      </c>
      <c r="J27" s="562">
        <f t="shared" si="0"/>
        <v>-0.7</v>
      </c>
      <c r="L27" s="553"/>
    </row>
    <row r="28" spans="1:12" ht="12.75">
      <c r="A28" s="564" t="s">
        <v>112</v>
      </c>
      <c r="B28" s="366">
        <v>2.28</v>
      </c>
      <c r="C28" s="366">
        <v>2.28</v>
      </c>
      <c r="D28" s="366">
        <v>1.0523589593686056</v>
      </c>
      <c r="E28" s="366">
        <v>3.33</v>
      </c>
      <c r="F28" s="19">
        <v>164.1</v>
      </c>
      <c r="G28" s="19">
        <v>178.5</v>
      </c>
      <c r="H28" s="526">
        <v>189.7</v>
      </c>
      <c r="I28" s="408">
        <f t="shared" si="0"/>
        <v>8.8</v>
      </c>
      <c r="J28" s="562">
        <f t="shared" si="0"/>
        <v>6.3</v>
      </c>
      <c r="L28" s="553"/>
    </row>
    <row r="29" spans="1:12" ht="12.75" hidden="1">
      <c r="A29" s="525" t="s">
        <v>154</v>
      </c>
      <c r="B29" s="366"/>
      <c r="C29" s="366"/>
      <c r="D29" s="366"/>
      <c r="E29" s="366">
        <v>0</v>
      </c>
      <c r="F29" s="19">
        <v>135.2</v>
      </c>
      <c r="G29" s="19">
        <v>141.8</v>
      </c>
      <c r="H29" s="526">
        <v>143</v>
      </c>
      <c r="I29" s="408">
        <f t="shared" si="0"/>
        <v>4.9</v>
      </c>
      <c r="J29" s="562">
        <f t="shared" si="0"/>
        <v>0.8</v>
      </c>
      <c r="L29" s="553"/>
    </row>
    <row r="30" spans="1:12" ht="12.75" hidden="1">
      <c r="A30" s="525" t="s">
        <v>155</v>
      </c>
      <c r="B30" s="366"/>
      <c r="C30" s="366"/>
      <c r="D30" s="366"/>
      <c r="E30" s="366">
        <v>0</v>
      </c>
      <c r="F30" s="19">
        <v>175.7</v>
      </c>
      <c r="G30" s="19">
        <v>193</v>
      </c>
      <c r="H30" s="526">
        <v>208.2</v>
      </c>
      <c r="I30" s="408">
        <f t="shared" si="0"/>
        <v>9.8</v>
      </c>
      <c r="J30" s="562">
        <f t="shared" si="0"/>
        <v>7.9</v>
      </c>
      <c r="L30" s="553"/>
    </row>
    <row r="31" spans="1:12" ht="12.75">
      <c r="A31" s="564" t="s">
        <v>115</v>
      </c>
      <c r="B31" s="366">
        <v>6.91</v>
      </c>
      <c r="C31" s="366">
        <v>6.91</v>
      </c>
      <c r="D31" s="366">
        <v>3.189386144402221</v>
      </c>
      <c r="E31" s="366">
        <v>10.1</v>
      </c>
      <c r="F31" s="19">
        <v>186.9</v>
      </c>
      <c r="G31" s="19">
        <v>202.8</v>
      </c>
      <c r="H31" s="526">
        <v>209</v>
      </c>
      <c r="I31" s="408">
        <f t="shared" si="0"/>
        <v>8.5</v>
      </c>
      <c r="J31" s="562">
        <f t="shared" si="0"/>
        <v>3.1</v>
      </c>
      <c r="L31" s="553"/>
    </row>
    <row r="32" spans="1:12" ht="12.75">
      <c r="A32" s="564"/>
      <c r="B32" s="366"/>
      <c r="C32" s="366"/>
      <c r="D32" s="366"/>
      <c r="E32" s="366"/>
      <c r="F32" s="408"/>
      <c r="G32" s="408"/>
      <c r="H32" s="562"/>
      <c r="I32" s="408"/>
      <c r="J32" s="562"/>
      <c r="L32" s="553"/>
    </row>
    <row r="33" spans="1:12" ht="12.75">
      <c r="A33" s="558" t="s">
        <v>156</v>
      </c>
      <c r="B33" s="446">
        <v>46.8</v>
      </c>
      <c r="C33" s="550"/>
      <c r="D33" s="550"/>
      <c r="E33" s="446">
        <v>54.47</v>
      </c>
      <c r="F33" s="389">
        <f>(F57*$E57+F53*$E53+F50*$E50+F49*$E49+F43*$E43+F42*$E42+F41*$E41+F39*$E39+F35*$E35)/$E33</f>
        <v>157.09164677804296</v>
      </c>
      <c r="G33" s="389">
        <f>(G57*$E57+G53*$E53+G50*$E50+G49*$E49+G43*$E43+G42*$E42+G41*$E41+G39*$E39+G35*$E35)/$E33</f>
        <v>163.0098953552414</v>
      </c>
      <c r="H33" s="389">
        <f>(H57*$E57+H53*$E53+H50*$E50+H49*$E49+H43*$E43+H42*$E42+H41*$E41+H39*$E39+H35*$E35)/$E33</f>
        <v>169.51677987883238</v>
      </c>
      <c r="I33" s="428">
        <f>FIXED(G33/F33*100-100,1)*1</f>
        <v>3.8</v>
      </c>
      <c r="J33" s="559">
        <f>FIXED(H33/G33*100-100,1)*1</f>
        <v>4</v>
      </c>
      <c r="L33" s="553"/>
    </row>
    <row r="34" spans="1:12" ht="12.75">
      <c r="A34" s="561"/>
      <c r="B34" s="431"/>
      <c r="C34" s="366"/>
      <c r="D34" s="366"/>
      <c r="E34" s="431"/>
      <c r="F34" s="408"/>
      <c r="G34" s="408"/>
      <c r="H34" s="562"/>
      <c r="I34" s="552"/>
      <c r="J34" s="563"/>
      <c r="L34" s="553"/>
    </row>
    <row r="35" spans="1:12" ht="12.75">
      <c r="A35" s="564" t="s">
        <v>116</v>
      </c>
      <c r="B35" s="366">
        <v>8.92</v>
      </c>
      <c r="C35" s="366">
        <v>8.92</v>
      </c>
      <c r="D35" s="366">
        <v>4.117123648056124</v>
      </c>
      <c r="E35" s="366">
        <v>13.04</v>
      </c>
      <c r="F35" s="19">
        <v>140.7</v>
      </c>
      <c r="G35" s="19">
        <v>145.1</v>
      </c>
      <c r="H35" s="526">
        <v>148.4</v>
      </c>
      <c r="I35" s="408">
        <f aca="true" t="shared" si="1" ref="I35:J39">FIXED(G35/F35*100-100,1)*1</f>
        <v>3.1</v>
      </c>
      <c r="J35" s="562">
        <f t="shared" si="1"/>
        <v>2.3</v>
      </c>
      <c r="L35" s="553"/>
    </row>
    <row r="36" spans="1:12" ht="12.75" hidden="1">
      <c r="A36" s="525" t="s">
        <v>157</v>
      </c>
      <c r="B36" s="366"/>
      <c r="C36" s="366"/>
      <c r="D36" s="366"/>
      <c r="E36" s="366">
        <v>0</v>
      </c>
      <c r="F36" s="19">
        <v>130.6</v>
      </c>
      <c r="G36" s="19">
        <v>133.5</v>
      </c>
      <c r="H36" s="526">
        <v>136.6</v>
      </c>
      <c r="I36" s="408">
        <f t="shared" si="1"/>
        <v>2.2</v>
      </c>
      <c r="J36" s="562">
        <f t="shared" si="1"/>
        <v>2.3</v>
      </c>
      <c r="L36" s="553"/>
    </row>
    <row r="37" spans="1:12" ht="12.75" hidden="1">
      <c r="A37" s="525" t="s">
        <v>158</v>
      </c>
      <c r="B37" s="366"/>
      <c r="C37" s="366"/>
      <c r="D37" s="366"/>
      <c r="E37" s="366">
        <v>0</v>
      </c>
      <c r="F37" s="19">
        <v>139.5</v>
      </c>
      <c r="G37" s="19">
        <v>144.4</v>
      </c>
      <c r="H37" s="526">
        <v>147.5</v>
      </c>
      <c r="I37" s="408">
        <f t="shared" si="1"/>
        <v>3.5</v>
      </c>
      <c r="J37" s="562">
        <f t="shared" si="1"/>
        <v>2.1</v>
      </c>
      <c r="L37" s="553"/>
    </row>
    <row r="38" spans="1:12" ht="12.75" hidden="1">
      <c r="A38" s="525" t="s">
        <v>159</v>
      </c>
      <c r="B38" s="366"/>
      <c r="C38" s="366"/>
      <c r="D38" s="366"/>
      <c r="E38" s="366">
        <v>0</v>
      </c>
      <c r="F38" s="19">
        <v>179.4</v>
      </c>
      <c r="G38" s="19">
        <v>185.4</v>
      </c>
      <c r="H38" s="526">
        <v>190.2</v>
      </c>
      <c r="I38" s="408">
        <f t="shared" si="1"/>
        <v>3.3</v>
      </c>
      <c r="J38" s="562">
        <f t="shared" si="1"/>
        <v>2.6</v>
      </c>
      <c r="L38" s="553"/>
    </row>
    <row r="39" spans="1:12" ht="12.75">
      <c r="A39" s="564" t="s">
        <v>119</v>
      </c>
      <c r="B39" s="366">
        <v>2.2</v>
      </c>
      <c r="C39" s="366">
        <v>2.2</v>
      </c>
      <c r="D39" s="366">
        <v>1.0154340836012863</v>
      </c>
      <c r="E39" s="366">
        <v>3.22</v>
      </c>
      <c r="F39" s="19">
        <v>133.3</v>
      </c>
      <c r="G39" s="19">
        <v>137.4</v>
      </c>
      <c r="H39" s="526">
        <v>140.6</v>
      </c>
      <c r="I39" s="408">
        <f t="shared" si="1"/>
        <v>3.1</v>
      </c>
      <c r="J39" s="562">
        <f t="shared" si="1"/>
        <v>2.3</v>
      </c>
      <c r="L39" s="553"/>
    </row>
    <row r="40" spans="1:12" ht="12.75">
      <c r="A40" s="564" t="s">
        <v>120</v>
      </c>
      <c r="B40" s="366"/>
      <c r="C40" s="366"/>
      <c r="D40" s="366"/>
      <c r="E40" s="366"/>
      <c r="F40" s="19"/>
      <c r="G40" s="19"/>
      <c r="H40" s="526"/>
      <c r="I40" s="408"/>
      <c r="J40" s="562"/>
      <c r="L40" s="553"/>
    </row>
    <row r="41" spans="1:12" ht="12.75">
      <c r="A41" s="565" t="s">
        <v>160</v>
      </c>
      <c r="B41" s="366">
        <v>3.5</v>
      </c>
      <c r="C41" s="366">
        <v>3.5</v>
      </c>
      <c r="D41" s="366">
        <v>1.615463314820228</v>
      </c>
      <c r="E41" s="366">
        <v>5.12</v>
      </c>
      <c r="F41" s="19">
        <v>135.6</v>
      </c>
      <c r="G41" s="19">
        <v>141.1</v>
      </c>
      <c r="H41" s="526">
        <v>148.1</v>
      </c>
      <c r="I41" s="408">
        <f aca="true" t="shared" si="2" ref="I41:J53">FIXED(G41/F41*100-100,1)*1</f>
        <v>4.1</v>
      </c>
      <c r="J41" s="562">
        <f t="shared" si="2"/>
        <v>5</v>
      </c>
      <c r="L41" s="553"/>
    </row>
    <row r="42" spans="1:12" ht="12.75">
      <c r="A42" s="565" t="s">
        <v>161</v>
      </c>
      <c r="B42" s="366">
        <v>4.19</v>
      </c>
      <c r="C42" s="366">
        <v>4.19</v>
      </c>
      <c r="D42" s="366">
        <v>1.9339403683133587</v>
      </c>
      <c r="E42" s="366">
        <v>6.12</v>
      </c>
      <c r="F42" s="19">
        <v>148.3</v>
      </c>
      <c r="G42" s="19">
        <v>154.9</v>
      </c>
      <c r="H42" s="526">
        <v>161.8</v>
      </c>
      <c r="I42" s="408">
        <f t="shared" si="2"/>
        <v>4.5</v>
      </c>
      <c r="J42" s="562">
        <f t="shared" si="2"/>
        <v>4.5</v>
      </c>
      <c r="L42" s="553"/>
    </row>
    <row r="43" spans="1:12" ht="12.75">
      <c r="A43" s="565" t="s">
        <v>162</v>
      </c>
      <c r="B43" s="366">
        <v>1.26</v>
      </c>
      <c r="C43" s="366">
        <v>1.26</v>
      </c>
      <c r="D43" s="366">
        <v>0.5815667933352819</v>
      </c>
      <c r="E43" s="366">
        <v>1.84</v>
      </c>
      <c r="F43" s="19">
        <v>141.3</v>
      </c>
      <c r="G43" s="19">
        <v>144.9</v>
      </c>
      <c r="H43" s="526">
        <v>158.8</v>
      </c>
      <c r="I43" s="408">
        <f t="shared" si="2"/>
        <v>2.5</v>
      </c>
      <c r="J43" s="562">
        <f t="shared" si="2"/>
        <v>9.6</v>
      </c>
      <c r="L43" s="553"/>
    </row>
    <row r="44" spans="1:12" ht="12.75">
      <c r="A44" s="565" t="s">
        <v>163</v>
      </c>
      <c r="B44" s="366">
        <v>5.92</v>
      </c>
      <c r="C44" s="366"/>
      <c r="D44" s="366">
        <v>0</v>
      </c>
      <c r="E44" s="366">
        <v>0</v>
      </c>
      <c r="F44" s="19">
        <v>216.2</v>
      </c>
      <c r="G44" s="19">
        <v>264.7</v>
      </c>
      <c r="H44" s="526">
        <v>301.2</v>
      </c>
      <c r="I44" s="408">
        <f t="shared" si="2"/>
        <v>22.4</v>
      </c>
      <c r="J44" s="562">
        <f t="shared" si="2"/>
        <v>13.8</v>
      </c>
      <c r="L44" s="553"/>
    </row>
    <row r="45" spans="1:12" ht="12.75" hidden="1">
      <c r="A45" s="26" t="s">
        <v>164</v>
      </c>
      <c r="B45" s="366"/>
      <c r="C45" s="366"/>
      <c r="D45" s="366"/>
      <c r="E45" s="366">
        <v>0</v>
      </c>
      <c r="F45" s="19">
        <v>186.9</v>
      </c>
      <c r="G45" s="19">
        <v>218.4</v>
      </c>
      <c r="H45" s="526">
        <v>254.7</v>
      </c>
      <c r="I45" s="408">
        <f t="shared" si="2"/>
        <v>16.9</v>
      </c>
      <c r="J45" s="562">
        <f t="shared" si="2"/>
        <v>16.6</v>
      </c>
      <c r="L45" s="553"/>
    </row>
    <row r="46" spans="1:12" ht="12.75">
      <c r="A46" s="566" t="s">
        <v>165</v>
      </c>
      <c r="B46" s="366">
        <v>3.61</v>
      </c>
      <c r="C46" s="366"/>
      <c r="D46" s="366">
        <v>0</v>
      </c>
      <c r="E46" s="366">
        <v>0</v>
      </c>
      <c r="F46" s="19">
        <v>194.1</v>
      </c>
      <c r="G46" s="19">
        <v>229.2</v>
      </c>
      <c r="H46" s="526">
        <v>269.7</v>
      </c>
      <c r="I46" s="408">
        <f t="shared" si="2"/>
        <v>18.1</v>
      </c>
      <c r="J46" s="562">
        <f t="shared" si="2"/>
        <v>17.7</v>
      </c>
      <c r="L46" s="553"/>
    </row>
    <row r="47" spans="1:12" ht="12.75" hidden="1">
      <c r="A47" s="567" t="s">
        <v>166</v>
      </c>
      <c r="B47" s="366"/>
      <c r="C47" s="366"/>
      <c r="D47" s="366"/>
      <c r="E47" s="366">
        <v>0</v>
      </c>
      <c r="F47" s="19">
        <v>204.5</v>
      </c>
      <c r="G47" s="19">
        <v>246.4</v>
      </c>
      <c r="H47" s="526">
        <v>301.7</v>
      </c>
      <c r="I47" s="408">
        <f t="shared" si="2"/>
        <v>20.5</v>
      </c>
      <c r="J47" s="562">
        <f t="shared" si="2"/>
        <v>22.4</v>
      </c>
      <c r="L47" s="553"/>
    </row>
    <row r="48" spans="1:12" ht="12.75" hidden="1">
      <c r="A48" s="567" t="s">
        <v>167</v>
      </c>
      <c r="B48" s="366"/>
      <c r="C48" s="366"/>
      <c r="D48" s="366"/>
      <c r="E48" s="366">
        <v>0</v>
      </c>
      <c r="F48" s="19">
        <v>168</v>
      </c>
      <c r="G48" s="19">
        <v>185.2</v>
      </c>
      <c r="H48" s="526">
        <v>185</v>
      </c>
      <c r="I48" s="408">
        <f t="shared" si="2"/>
        <v>10.2</v>
      </c>
      <c r="J48" s="562">
        <f t="shared" si="2"/>
        <v>-0.1</v>
      </c>
      <c r="L48" s="553"/>
    </row>
    <row r="49" spans="1:12" ht="12.75">
      <c r="A49" s="564" t="s">
        <v>168</v>
      </c>
      <c r="B49" s="366">
        <v>0.42</v>
      </c>
      <c r="C49" s="366">
        <v>0.42</v>
      </c>
      <c r="D49" s="366">
        <v>0.19385559777842734</v>
      </c>
      <c r="E49" s="366">
        <v>0.61</v>
      </c>
      <c r="F49" s="19">
        <v>123.4</v>
      </c>
      <c r="G49" s="19">
        <v>126.6</v>
      </c>
      <c r="H49" s="526">
        <v>126.6</v>
      </c>
      <c r="I49" s="408">
        <f t="shared" si="2"/>
        <v>2.6</v>
      </c>
      <c r="J49" s="562">
        <f t="shared" si="2"/>
        <v>0</v>
      </c>
      <c r="K49" s="346"/>
      <c r="L49" s="553"/>
    </row>
    <row r="50" spans="1:12" ht="12.75">
      <c r="A50" s="564" t="s">
        <v>122</v>
      </c>
      <c r="B50" s="366">
        <v>8.03</v>
      </c>
      <c r="C50" s="366">
        <v>8.03</v>
      </c>
      <c r="D50" s="366">
        <v>3.7063344051446943</v>
      </c>
      <c r="E50" s="366">
        <v>11.74</v>
      </c>
      <c r="F50" s="19">
        <v>172.1</v>
      </c>
      <c r="G50" s="19">
        <v>175.9</v>
      </c>
      <c r="H50" s="526">
        <v>179.8</v>
      </c>
      <c r="I50" s="408">
        <f t="shared" si="2"/>
        <v>2.2</v>
      </c>
      <c r="J50" s="562">
        <f t="shared" si="2"/>
        <v>2.2</v>
      </c>
      <c r="K50" s="346"/>
      <c r="L50" s="553"/>
    </row>
    <row r="51" spans="1:12" ht="12.75" hidden="1">
      <c r="A51" s="525" t="s">
        <v>169</v>
      </c>
      <c r="B51" s="366"/>
      <c r="C51" s="366"/>
      <c r="D51" s="366"/>
      <c r="E51" s="366">
        <v>0</v>
      </c>
      <c r="F51" s="19">
        <v>177.3</v>
      </c>
      <c r="G51" s="19">
        <v>181.4</v>
      </c>
      <c r="H51" s="526">
        <v>185.7</v>
      </c>
      <c r="I51" s="408">
        <f t="shared" si="2"/>
        <v>2.3</v>
      </c>
      <c r="J51" s="562">
        <f t="shared" si="2"/>
        <v>2.4</v>
      </c>
      <c r="K51" s="346"/>
      <c r="L51" s="553"/>
    </row>
    <row r="52" spans="1:12" ht="12.75" hidden="1">
      <c r="A52" s="525" t="s">
        <v>170</v>
      </c>
      <c r="B52" s="366"/>
      <c r="C52" s="366"/>
      <c r="D52" s="366"/>
      <c r="E52" s="366">
        <v>0</v>
      </c>
      <c r="F52" s="19">
        <v>154.1</v>
      </c>
      <c r="G52" s="19">
        <v>156.8</v>
      </c>
      <c r="H52" s="526">
        <v>159</v>
      </c>
      <c r="I52" s="408">
        <f t="shared" si="2"/>
        <v>1.8</v>
      </c>
      <c r="J52" s="562">
        <f t="shared" si="2"/>
        <v>1.4</v>
      </c>
      <c r="K52" s="346"/>
      <c r="L52" s="553"/>
    </row>
    <row r="53" spans="1:12" ht="12.75">
      <c r="A53" s="564" t="s">
        <v>123</v>
      </c>
      <c r="B53" s="366">
        <v>7.09</v>
      </c>
      <c r="C53" s="366">
        <v>7.09</v>
      </c>
      <c r="D53" s="366">
        <v>3.2724671148786904</v>
      </c>
      <c r="E53" s="366">
        <v>10.36</v>
      </c>
      <c r="F53" s="19">
        <v>189.1</v>
      </c>
      <c r="G53" s="19">
        <v>199.8</v>
      </c>
      <c r="H53" s="526">
        <v>212</v>
      </c>
      <c r="I53" s="408">
        <f t="shared" si="2"/>
        <v>5.7</v>
      </c>
      <c r="J53" s="562">
        <f t="shared" si="2"/>
        <v>6.1</v>
      </c>
      <c r="K53" s="346"/>
      <c r="L53" s="553"/>
    </row>
    <row r="54" spans="1:12" ht="12.75" hidden="1">
      <c r="A54" s="525" t="s">
        <v>171</v>
      </c>
      <c r="B54" s="366"/>
      <c r="C54" s="366"/>
      <c r="D54" s="366"/>
      <c r="E54" s="366">
        <v>0</v>
      </c>
      <c r="F54" s="19">
        <v>210.2</v>
      </c>
      <c r="G54" s="19">
        <v>221</v>
      </c>
      <c r="H54" s="526">
        <v>236.7</v>
      </c>
      <c r="I54" s="408"/>
      <c r="J54" s="562"/>
      <c r="K54" s="346"/>
      <c r="L54" s="553"/>
    </row>
    <row r="55" spans="1:12" ht="12.75" hidden="1">
      <c r="A55" s="525" t="s">
        <v>172</v>
      </c>
      <c r="B55" s="366"/>
      <c r="C55" s="366"/>
      <c r="D55" s="366"/>
      <c r="E55" s="366">
        <v>0</v>
      </c>
      <c r="F55" s="19">
        <v>138.2</v>
      </c>
      <c r="G55" s="19">
        <v>151.2</v>
      </c>
      <c r="H55" s="526">
        <v>150.1</v>
      </c>
      <c r="I55" s="408"/>
      <c r="J55" s="562"/>
      <c r="K55" s="346"/>
      <c r="L55" s="553"/>
    </row>
    <row r="56" spans="1:12" ht="12.75" hidden="1">
      <c r="A56" s="525" t="s">
        <v>173</v>
      </c>
      <c r="B56" s="366"/>
      <c r="C56" s="366"/>
      <c r="D56" s="366"/>
      <c r="E56" s="366">
        <v>0</v>
      </c>
      <c r="F56" s="19">
        <v>170.5</v>
      </c>
      <c r="G56" s="19">
        <v>175.9</v>
      </c>
      <c r="H56" s="526">
        <v>193</v>
      </c>
      <c r="I56" s="408"/>
      <c r="J56" s="562"/>
      <c r="K56" s="346"/>
      <c r="L56" s="553"/>
    </row>
    <row r="57" spans="1:12" ht="12.75">
      <c r="A57" s="568" t="s">
        <v>124</v>
      </c>
      <c r="B57" s="369">
        <v>1.66</v>
      </c>
      <c r="C57" s="369">
        <v>1.66</v>
      </c>
      <c r="D57" s="369">
        <v>0.7661911721718795</v>
      </c>
      <c r="E57" s="369">
        <v>2.43</v>
      </c>
      <c r="F57" s="530">
        <v>154.8</v>
      </c>
      <c r="G57" s="530">
        <v>162.7</v>
      </c>
      <c r="H57" s="531">
        <v>173.1</v>
      </c>
      <c r="I57" s="392">
        <f>FIXED(G57/F57*100-100,1)*1</f>
        <v>5.1</v>
      </c>
      <c r="J57" s="569">
        <f>FIXED(H57/G57*100-100,1)*1</f>
        <v>6.4</v>
      </c>
      <c r="K57" s="346"/>
      <c r="L57" s="553"/>
    </row>
    <row r="58" spans="1:12" ht="13.5" hidden="1" thickTop="1">
      <c r="A58" s="346"/>
      <c r="B58" s="556">
        <v>31.58</v>
      </c>
      <c r="C58" s="556">
        <v>68.42</v>
      </c>
      <c r="D58" s="346"/>
      <c r="E58" s="346"/>
      <c r="F58" s="346"/>
      <c r="G58" s="346"/>
      <c r="H58" s="346"/>
      <c r="I58" s="346"/>
      <c r="J58" s="346"/>
      <c r="K58" s="346"/>
      <c r="L58" s="554"/>
    </row>
    <row r="59" spans="1:12" ht="12.75">
      <c r="A59" s="346"/>
      <c r="B59" s="557"/>
      <c r="C59" s="346"/>
      <c r="D59" s="346"/>
      <c r="E59" s="346"/>
      <c r="F59" s="346"/>
      <c r="G59" s="346"/>
      <c r="H59" s="346"/>
      <c r="I59" s="346"/>
      <c r="J59" s="346"/>
      <c r="K59" s="346"/>
      <c r="L59" s="554"/>
    </row>
    <row r="60" spans="1:11" ht="12.75">
      <c r="A60" s="346" t="s">
        <v>174</v>
      </c>
      <c r="B60" s="346"/>
      <c r="C60" s="346"/>
      <c r="D60" s="346"/>
      <c r="E60" s="346"/>
      <c r="F60" s="346"/>
      <c r="G60" s="346"/>
      <c r="H60" s="346"/>
      <c r="I60" s="346"/>
      <c r="J60" s="346"/>
      <c r="K60" s="346"/>
    </row>
    <row r="61" spans="1:11" ht="12.75" customHeight="1">
      <c r="A61" s="916" t="s">
        <v>175</v>
      </c>
      <c r="B61" s="916"/>
      <c r="C61" s="916"/>
      <c r="D61" s="916"/>
      <c r="E61" s="916"/>
      <c r="F61" s="916"/>
      <c r="G61" s="916"/>
      <c r="H61" s="916"/>
      <c r="I61" s="916"/>
      <c r="J61" s="916"/>
      <c r="K61" s="346"/>
    </row>
    <row r="62" spans="1:12" ht="12.75">
      <c r="A62" s="916"/>
      <c r="B62" s="916"/>
      <c r="C62" s="916"/>
      <c r="D62" s="916"/>
      <c r="E62" s="916"/>
      <c r="F62" s="916"/>
      <c r="G62" s="916"/>
      <c r="H62" s="916"/>
      <c r="I62" s="916"/>
      <c r="J62" s="916"/>
      <c r="K62" s="346"/>
      <c r="L62" s="554"/>
    </row>
    <row r="63" spans="1:12" ht="12.75">
      <c r="A63" s="346" t="s">
        <v>176</v>
      </c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554"/>
    </row>
    <row r="64" spans="1:12" ht="12.75">
      <c r="A64" s="346" t="s">
        <v>177</v>
      </c>
      <c r="L64" s="554"/>
    </row>
    <row r="65" ht="12.75">
      <c r="L65" s="554"/>
    </row>
    <row r="67" ht="12.75">
      <c r="L67" s="554"/>
    </row>
    <row r="68" ht="12.75">
      <c r="L68" s="555"/>
    </row>
    <row r="69" ht="12.75">
      <c r="L69" s="555"/>
    </row>
    <row r="70" ht="12.75">
      <c r="L70" s="554"/>
    </row>
    <row r="72" ht="12.75">
      <c r="L72" s="554"/>
    </row>
    <row r="73" ht="12.75">
      <c r="L73" s="554"/>
    </row>
    <row r="75" ht="12.75">
      <c r="L75" s="554"/>
    </row>
    <row r="76" ht="12.75">
      <c r="L76" s="554"/>
    </row>
    <row r="77" ht="12.75">
      <c r="L77" s="554"/>
    </row>
    <row r="79" ht="12.75">
      <c r="L79" s="554"/>
    </row>
  </sheetData>
  <mergeCells count="7">
    <mergeCell ref="I5:J5"/>
    <mergeCell ref="A61:J62"/>
    <mergeCell ref="A1:J1"/>
    <mergeCell ref="A2:J2"/>
    <mergeCell ref="A3:J3"/>
    <mergeCell ref="A4:J4"/>
    <mergeCell ref="A5:A6"/>
  </mergeCells>
  <printOptions/>
  <pageMargins left="1" right="1" top="1" bottom="1" header="0.5" footer="0.5"/>
  <pageSetup fitToHeight="1" fitToWidth="1"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workbookViewId="0" topLeftCell="A14">
      <selection activeCell="G7" sqref="A6:G7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7" ht="15.75">
      <c r="A1" s="927" t="s">
        <v>178</v>
      </c>
      <c r="B1" s="927"/>
      <c r="C1" s="927"/>
      <c r="D1" s="927"/>
      <c r="E1" s="927"/>
      <c r="F1" s="927"/>
      <c r="G1" s="927"/>
    </row>
    <row r="2" spans="1:7" ht="18.75">
      <c r="A2" s="890" t="s">
        <v>858</v>
      </c>
      <c r="B2" s="890"/>
      <c r="C2" s="890"/>
      <c r="D2" s="890"/>
      <c r="E2" s="890"/>
      <c r="F2" s="890"/>
      <c r="G2" s="890"/>
    </row>
    <row r="3" spans="1:9" s="578" customFormat="1" ht="15.75" customHeight="1">
      <c r="A3" s="926" t="s">
        <v>88</v>
      </c>
      <c r="B3" s="926"/>
      <c r="C3" s="926"/>
      <c r="D3" s="926"/>
      <c r="E3" s="926"/>
      <c r="F3" s="926"/>
      <c r="G3" s="926"/>
      <c r="H3" s="926"/>
      <c r="I3" s="926"/>
    </row>
    <row r="4" spans="1:9" s="578" customFormat="1" ht="13.5" customHeight="1">
      <c r="A4" s="928" t="s">
        <v>819</v>
      </c>
      <c r="B4" s="928"/>
      <c r="C4" s="928"/>
      <c r="D4" s="928"/>
      <c r="E4" s="928"/>
      <c r="F4" s="928"/>
      <c r="G4" s="928"/>
      <c r="H4" s="928"/>
      <c r="I4" s="928"/>
    </row>
    <row r="5" spans="1:9" ht="6.75" customHeight="1">
      <c r="A5" s="272"/>
      <c r="B5" s="7"/>
      <c r="C5" s="7"/>
      <c r="D5" s="7"/>
      <c r="E5" s="7"/>
      <c r="F5" s="7"/>
      <c r="G5" s="7"/>
      <c r="H5" s="7"/>
      <c r="I5" s="7"/>
    </row>
    <row r="6" spans="1:13" ht="15" customHeight="1">
      <c r="A6" s="922" t="s">
        <v>821</v>
      </c>
      <c r="B6" s="924" t="s">
        <v>179</v>
      </c>
      <c r="C6" s="925"/>
      <c r="D6" s="924" t="s">
        <v>726</v>
      </c>
      <c r="E6" s="925"/>
      <c r="F6" s="924" t="s">
        <v>727</v>
      </c>
      <c r="G6" s="925"/>
      <c r="H6" s="3" t="s">
        <v>180</v>
      </c>
      <c r="I6" s="4"/>
      <c r="J6" s="7"/>
      <c r="K6" s="7"/>
      <c r="L6" s="7"/>
      <c r="M6" s="7"/>
    </row>
    <row r="7" spans="1:13" ht="24.75" customHeight="1">
      <c r="A7" s="923"/>
      <c r="B7" s="579" t="s">
        <v>181</v>
      </c>
      <c r="C7" s="579" t="s">
        <v>182</v>
      </c>
      <c r="D7" s="579" t="s">
        <v>181</v>
      </c>
      <c r="E7" s="579" t="s">
        <v>182</v>
      </c>
      <c r="F7" s="579" t="s">
        <v>181</v>
      </c>
      <c r="G7" s="579" t="s">
        <v>182</v>
      </c>
      <c r="H7" s="5" t="s">
        <v>181</v>
      </c>
      <c r="I7" s="5" t="s">
        <v>182</v>
      </c>
      <c r="J7" s="7"/>
      <c r="K7" s="7"/>
      <c r="L7" s="7"/>
      <c r="M7" s="7"/>
    </row>
    <row r="8" spans="1:13" ht="24.75" customHeight="1">
      <c r="A8" s="273" t="s">
        <v>338</v>
      </c>
      <c r="B8" s="575">
        <v>154.2</v>
      </c>
      <c r="C8" s="274">
        <v>4.897959183673464</v>
      </c>
      <c r="D8" s="575">
        <v>159</v>
      </c>
      <c r="E8" s="274">
        <v>3.1128404669260874</v>
      </c>
      <c r="F8" s="575">
        <v>173</v>
      </c>
      <c r="G8" s="274">
        <v>8.80503144654088</v>
      </c>
      <c r="J8" s="7"/>
      <c r="K8" s="7"/>
      <c r="L8" s="7"/>
      <c r="M8" s="7"/>
    </row>
    <row r="9" spans="1:7" ht="24.75" customHeight="1">
      <c r="A9" s="273" t="s">
        <v>339</v>
      </c>
      <c r="B9" s="575">
        <v>152.5</v>
      </c>
      <c r="C9" s="274">
        <v>4.955264969029585</v>
      </c>
      <c r="D9" s="575">
        <v>159.5</v>
      </c>
      <c r="E9" s="274">
        <v>4.5901639344262435</v>
      </c>
      <c r="F9" s="576">
        <v>170.6</v>
      </c>
      <c r="G9" s="274">
        <v>6.959247648902817</v>
      </c>
    </row>
    <row r="10" spans="1:7" ht="24.75" customHeight="1">
      <c r="A10" s="273" t="s">
        <v>340</v>
      </c>
      <c r="B10" s="575">
        <v>152.7</v>
      </c>
      <c r="C10" s="274">
        <v>4.732510288065825</v>
      </c>
      <c r="D10" s="575">
        <v>161.4</v>
      </c>
      <c r="E10" s="274">
        <v>5.697445972495103</v>
      </c>
      <c r="F10" s="576">
        <v>170.8</v>
      </c>
      <c r="G10" s="274">
        <v>5.824039653035925</v>
      </c>
    </row>
    <row r="11" spans="1:7" ht="24.75" customHeight="1">
      <c r="A11" s="273" t="s">
        <v>341</v>
      </c>
      <c r="B11" s="575">
        <v>153.1</v>
      </c>
      <c r="C11" s="274">
        <v>4.362644853442404</v>
      </c>
      <c r="D11" s="575">
        <v>161.9</v>
      </c>
      <c r="E11" s="274">
        <v>5.7478772044415365</v>
      </c>
      <c r="F11" s="576">
        <v>174.3</v>
      </c>
      <c r="G11" s="274">
        <v>7.65904879555282</v>
      </c>
    </row>
    <row r="12" spans="1:7" ht="24.75" customHeight="1">
      <c r="A12" s="273" t="s">
        <v>342</v>
      </c>
      <c r="B12" s="575">
        <v>154.1</v>
      </c>
      <c r="C12" s="274">
        <v>1.7161716171617059</v>
      </c>
      <c r="D12" s="575">
        <v>163.1</v>
      </c>
      <c r="E12" s="274">
        <v>5.840363400389364</v>
      </c>
      <c r="F12" s="576">
        <v>176</v>
      </c>
      <c r="G12" s="274">
        <v>7.9092581238503925</v>
      </c>
    </row>
    <row r="13" spans="1:7" ht="24.75" customHeight="1">
      <c r="A13" s="273" t="s">
        <v>343</v>
      </c>
      <c r="B13" s="575">
        <v>154.1</v>
      </c>
      <c r="C13" s="274">
        <v>1.3149243918474554</v>
      </c>
      <c r="D13" s="575">
        <v>164</v>
      </c>
      <c r="E13" s="274">
        <v>6.424399740428299</v>
      </c>
      <c r="F13" s="576">
        <v>179</v>
      </c>
      <c r="G13" s="274">
        <v>9.146341463414643</v>
      </c>
    </row>
    <row r="14" spans="1:7" ht="24.75" customHeight="1">
      <c r="A14" s="273" t="s">
        <v>344</v>
      </c>
      <c r="B14" s="575">
        <v>155</v>
      </c>
      <c r="C14" s="274">
        <v>1.8396846254927794</v>
      </c>
      <c r="D14" s="575">
        <v>164.6</v>
      </c>
      <c r="E14" s="274">
        <v>6.193548387096783</v>
      </c>
      <c r="F14" s="576">
        <v>179.6</v>
      </c>
      <c r="G14" s="274">
        <v>9.113001215066816</v>
      </c>
    </row>
    <row r="15" spans="1:7" ht="24.75" customHeight="1">
      <c r="A15" s="273" t="s">
        <v>345</v>
      </c>
      <c r="B15" s="575">
        <v>156.4</v>
      </c>
      <c r="C15" s="274">
        <v>2.0221787345074915</v>
      </c>
      <c r="D15" s="575">
        <v>166.8</v>
      </c>
      <c r="E15" s="274">
        <v>6.649616368286445</v>
      </c>
      <c r="F15" s="576">
        <v>180.6</v>
      </c>
      <c r="G15" s="274">
        <v>8.273381294964025</v>
      </c>
    </row>
    <row r="16" spans="1:7" ht="24.75" customHeight="1">
      <c r="A16" s="273" t="s">
        <v>5</v>
      </c>
      <c r="B16" s="575">
        <v>159.1</v>
      </c>
      <c r="C16" s="274">
        <v>2.3809523809523796</v>
      </c>
      <c r="D16" s="575">
        <v>170.7</v>
      </c>
      <c r="E16" s="274">
        <v>7.29101194217472</v>
      </c>
      <c r="F16" s="576">
        <v>183.1</v>
      </c>
      <c r="G16" s="274">
        <v>7.2642062097246765</v>
      </c>
    </row>
    <row r="17" spans="1:7" ht="24.75" customHeight="1">
      <c r="A17" s="273" t="s">
        <v>335</v>
      </c>
      <c r="B17" s="575">
        <v>160.2</v>
      </c>
      <c r="C17" s="274">
        <v>2.626521460602177</v>
      </c>
      <c r="D17" s="575">
        <v>173.3</v>
      </c>
      <c r="E17" s="274">
        <v>8.177278401997512</v>
      </c>
      <c r="F17" s="576">
        <v>184.8</v>
      </c>
      <c r="G17" s="274">
        <v>6.635891517599532</v>
      </c>
    </row>
    <row r="18" spans="1:7" ht="24.75" customHeight="1">
      <c r="A18" s="273" t="s">
        <v>336</v>
      </c>
      <c r="B18" s="575">
        <v>161.2</v>
      </c>
      <c r="C18" s="274">
        <v>2.609802673456386</v>
      </c>
      <c r="D18" s="575">
        <v>173.8</v>
      </c>
      <c r="E18" s="274">
        <v>7.816377171215905</v>
      </c>
      <c r="F18" s="576">
        <v>186.9</v>
      </c>
      <c r="G18" s="274">
        <v>7.537399309551191</v>
      </c>
    </row>
    <row r="19" spans="1:7" ht="24.75" customHeight="1">
      <c r="A19" s="273" t="s">
        <v>337</v>
      </c>
      <c r="B19" s="575">
        <v>160.8</v>
      </c>
      <c r="C19" s="274">
        <v>2.6819923371647576</v>
      </c>
      <c r="D19" s="576">
        <v>174.5</v>
      </c>
      <c r="E19" s="274">
        <v>8.519900497512438</v>
      </c>
      <c r="F19" s="577">
        <v>186.9</v>
      </c>
      <c r="G19" s="275">
        <v>7.106017191977074</v>
      </c>
    </row>
    <row r="20" spans="1:7" ht="24.75" customHeight="1">
      <c r="A20" s="73" t="s">
        <v>183</v>
      </c>
      <c r="B20" s="276">
        <v>156.11666666666667</v>
      </c>
      <c r="C20" s="276">
        <v>3.011717292949701</v>
      </c>
      <c r="D20" s="276">
        <v>166.05</v>
      </c>
      <c r="E20" s="276">
        <v>6.338401957282536</v>
      </c>
      <c r="F20" s="276">
        <v>178.8</v>
      </c>
      <c r="G20" s="276">
        <v>7.686071989181733</v>
      </c>
    </row>
    <row r="21" spans="1:4" ht="24.75" customHeight="1">
      <c r="A21" s="6" t="s">
        <v>184</v>
      </c>
      <c r="D21" s="7"/>
    </row>
    <row r="22" ht="19.5" customHeight="1">
      <c r="A22" s="6"/>
    </row>
    <row r="23" ht="19.5" customHeight="1"/>
  </sheetData>
  <mergeCells count="8">
    <mergeCell ref="A3:I3"/>
    <mergeCell ref="A1:G1"/>
    <mergeCell ref="A2:G2"/>
    <mergeCell ref="A4:I4"/>
    <mergeCell ref="A6:A7"/>
    <mergeCell ref="B6:C6"/>
    <mergeCell ref="D6:E6"/>
    <mergeCell ref="F6:G6"/>
  </mergeCells>
  <printOptions/>
  <pageMargins left="1" right="1" top="1" bottom="1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KG</cp:lastModifiedBy>
  <cp:lastPrinted>2007-01-03T09:30:08Z</cp:lastPrinted>
  <dcterms:created xsi:type="dcterms:W3CDTF">1996-10-14T23:33:28Z</dcterms:created>
  <dcterms:modified xsi:type="dcterms:W3CDTF">2007-01-04T23:58:29Z</dcterms:modified>
  <cp:category/>
  <cp:version/>
  <cp:contentType/>
  <cp:contentStatus/>
</cp:coreProperties>
</file>