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Default Extension="vml" ContentType="application/vnd.openxmlformats-officedocument.vmlDrawing"/>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2120" windowHeight="8205" tabRatio="865" activeTab="0"/>
  </bookViews>
  <sheets>
    <sheet name="Cover" sheetId="1" r:id="rId1"/>
    <sheet name="GDP" sheetId="2" r:id="rId2"/>
    <sheet name="CPI" sheetId="3" r:id="rId3"/>
    <sheet name="CPI annual" sheetId="4" r:id="rId4"/>
    <sheet name="YOY CPI" sheetId="5" r:id="rId5"/>
    <sheet name="Core Inf.annual" sheetId="6" r:id="rId6"/>
    <sheet name="CoreCPI" sheetId="7" r:id="rId7"/>
    <sheet name="NWp Annual" sheetId="8" r:id="rId8"/>
    <sheet name="WPI" sheetId="9" r:id="rId9"/>
    <sheet name="YOY WPI" sheetId="10" r:id="rId10"/>
    <sheet name="NSRWI" sheetId="11" r:id="rId11"/>
    <sheet name="NSRI" sheetId="12" r:id="rId12"/>
    <sheet name="Direction" sheetId="13" r:id="rId13"/>
    <sheet name="Ex India" sheetId="14" r:id="rId14"/>
    <sheet name="Export Others" sheetId="15" r:id="rId15"/>
    <sheet name="Im In" sheetId="16" r:id="rId16"/>
    <sheet name="Im Others" sheetId="17" r:id="rId17"/>
    <sheet name="BOP" sheetId="18" r:id="rId18"/>
    <sheet name="Reserves Rs" sheetId="19" r:id="rId19"/>
    <sheet name="Res $" sheetId="20" r:id="rId20"/>
    <sheet name="Price of Gold" sheetId="21" r:id="rId21"/>
    <sheet name="Exchange Rate" sheetId="22" r:id="rId22"/>
    <sheet name="GBO" sheetId="23" r:id="rId23"/>
    <sheet name="Revenue" sheetId="24" r:id="rId24"/>
    <sheet name="ODD" sheetId="25" r:id="rId25"/>
    <sheet name="Monetary Survey" sheetId="26" r:id="rId26"/>
    <sheet name="MA Account" sheetId="27" r:id="rId27"/>
    <sheet name="Condensed" sheetId="28" r:id="rId28"/>
    <sheet name="Cap Indicators" sheetId="29" r:id="rId29"/>
    <sheet name="Issue Approval" sheetId="30" r:id="rId30"/>
    <sheet name="Listed Companies" sheetId="31" r:id="rId31"/>
    <sheet name="Share Market Activities" sheetId="32" r:id="rId32"/>
  </sheets>
  <externalReferences>
    <externalReference r:id="rId35"/>
  </externalReferences>
  <definedNames/>
  <calcPr fullCalcOnLoad="1"/>
</workbook>
</file>

<file path=xl/comments26.xml><?xml version="1.0" encoding="utf-8"?>
<comments xmlns="http://schemas.openxmlformats.org/spreadsheetml/2006/main">
  <authors>
    <author>user</author>
  </authors>
  <commentList>
    <comment ref="E16" authorId="0">
      <text>
        <r>
          <rPr>
            <b/>
            <sz val="8"/>
            <rFont val="Tahoma"/>
            <family val="0"/>
          </rPr>
          <t>user:</t>
        </r>
        <r>
          <rPr>
            <sz val="8"/>
            <rFont val="Tahoma"/>
            <family val="0"/>
          </rPr>
          <t xml:space="preserve">
Revised on Nov. 3, 2004 as per GF Div.</t>
        </r>
      </text>
    </comment>
  </commentList>
</comments>
</file>

<file path=xl/comments27.xml><?xml version="1.0" encoding="utf-8"?>
<comments xmlns="http://schemas.openxmlformats.org/spreadsheetml/2006/main">
  <authors>
    <author>user</author>
  </authors>
  <commentList>
    <comment ref="E33" authorId="0">
      <text>
        <r>
          <rPr>
            <b/>
            <sz val="8"/>
            <rFont val="Tahoma"/>
            <family val="0"/>
          </rPr>
          <t>user:</t>
        </r>
        <r>
          <rPr>
            <sz val="8"/>
            <rFont val="Tahoma"/>
            <family val="0"/>
          </rPr>
          <t xml:space="preserve">
Revised on Nov.3, 2004</t>
        </r>
      </text>
    </comment>
  </commentList>
</comments>
</file>

<file path=xl/sharedStrings.xml><?xml version="1.0" encoding="utf-8"?>
<sst xmlns="http://schemas.openxmlformats.org/spreadsheetml/2006/main" count="1913" uniqueCount="1010">
  <si>
    <t xml:space="preserve"> </t>
  </si>
  <si>
    <t>2005/06</t>
  </si>
  <si>
    <t>2006/07</t>
  </si>
  <si>
    <t xml:space="preserve">Jul </t>
  </si>
  <si>
    <t>Amount</t>
  </si>
  <si>
    <t>1. Foreign Assets, Net</t>
  </si>
  <si>
    <t xml:space="preserve">     1.1.  Foreign Assets</t>
  </si>
  <si>
    <t xml:space="preserve">     1.2 Foreign Currency Deposits</t>
  </si>
  <si>
    <t xml:space="preserve">     1.3 Other Foreign Liabilities</t>
  </si>
  <si>
    <t>2. Net Domestic Assets</t>
  </si>
  <si>
    <t xml:space="preserve">   2.1. Domestic Credit</t>
  </si>
  <si>
    <t xml:space="preserve">        a. Net Claims on Govt.</t>
  </si>
  <si>
    <t xml:space="preserve">            i. Claims on Govt.</t>
  </si>
  <si>
    <t xml:space="preserve">             ii. Govt. Deposits</t>
  </si>
  <si>
    <t xml:space="preserve">       b. Claims on Non-Financial Govt. Ent.</t>
  </si>
  <si>
    <t xml:space="preserve">              i. Government </t>
  </si>
  <si>
    <t xml:space="preserve">              ii. Non-government</t>
  </si>
  <si>
    <t xml:space="preserve">   2.2. Net Non-monetary Liabilities</t>
  </si>
  <si>
    <t xml:space="preserve">  3.1. Money Supply (M1)</t>
  </si>
  <si>
    <t xml:space="preserve">        a. Currency</t>
  </si>
  <si>
    <t xml:space="preserve">         b. Demand Deposits</t>
  </si>
  <si>
    <t xml:space="preserve">  3.2. Time Deposits</t>
  </si>
  <si>
    <t>4. Broad Money Liquidity (M3)</t>
  </si>
  <si>
    <t>Reserve Money</t>
  </si>
  <si>
    <t>1. Foreign Assets</t>
  </si>
  <si>
    <t xml:space="preserve">   1.1 Gold</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</si>
  <si>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</si>
  <si>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</si>
  <si>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</si>
  <si>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</si>
  <si>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</si>
  <si>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</si>
  <si>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Govt. Papers</t>
  </si>
  <si>
    <t xml:space="preserve">   2.4 Loans and Advances</t>
  </si>
  <si>
    <t>3. Claims on Non-Financial Govt. Ent.</t>
  </si>
  <si>
    <t>4. Claims on Financial Institutions</t>
  </si>
  <si>
    <t xml:space="preserve">     4.1 Government </t>
  </si>
  <si>
    <t xml:space="preserve">     4.2 Non-government</t>
  </si>
  <si>
    <t>5. Claims on Banks</t>
  </si>
  <si>
    <t xml:space="preserve">     5.1 Refinance</t>
  </si>
  <si>
    <t>6. Claims on Private Sector</t>
  </si>
  <si>
    <t>7. Other Assets</t>
  </si>
  <si>
    <t xml:space="preserve">   Assets = Liabilities</t>
  </si>
  <si>
    <t>8.  Reserve Money</t>
  </si>
  <si>
    <t xml:space="preserve">    8.1 Currency Outside Banks</t>
  </si>
  <si>
    <t xml:space="preserve">    8.2 Currency Held by Commercial Banks</t>
  </si>
  <si>
    <t xml:space="preserve">    8.3 Deposits of Commercial Banks</t>
  </si>
  <si>
    <t xml:space="preserve">    8.4 Other Deposits</t>
  </si>
  <si>
    <t>9.  Govt. Deposits</t>
  </si>
  <si>
    <t>10.  Foreign Liabilities</t>
  </si>
  <si>
    <t xml:space="preserve">    10.1 Foreign Deposits</t>
  </si>
  <si>
    <t>12. Other Liabilities</t>
  </si>
  <si>
    <t>NFA</t>
  </si>
  <si>
    <t>NDA</t>
  </si>
  <si>
    <t>Other Items, net</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</si>
  <si>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</si>
  <si>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</si>
  <si>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</si>
  <si>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</si>
  <si>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</si>
  <si>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</si>
  <si>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Margin Deposits</t>
  </si>
  <si>
    <t>2. Borrowings from Rastra Bank</t>
  </si>
  <si>
    <t>3. Foreign Liabilities</t>
  </si>
  <si>
    <t>4. Other Liabilities</t>
  </si>
  <si>
    <t xml:space="preserve">     4.1 Paid-up Capital</t>
  </si>
  <si>
    <t xml:space="preserve">     4.2 General Reserves</t>
  </si>
  <si>
    <t xml:space="preserve">     4.3 Other Liabilities</t>
  </si>
  <si>
    <t>Assets =  Liabilities</t>
  </si>
  <si>
    <t xml:space="preserve">           a.  Principal</t>
  </si>
  <si>
    <t xml:space="preserve">           b.  Interest Accrued</t>
  </si>
  <si>
    <t>Total Foreign Deposits</t>
  </si>
  <si>
    <t>Table 2</t>
  </si>
  <si>
    <t>Table 3</t>
  </si>
  <si>
    <t>(1995/96 = 100)</t>
  </si>
  <si>
    <t>Weight</t>
  </si>
  <si>
    <t>2004/05</t>
  </si>
  <si>
    <t>2006/07P</t>
  </si>
  <si>
    <t>%</t>
  </si>
  <si>
    <t>Column 5</t>
  </si>
  <si>
    <t>Column 8</t>
  </si>
  <si>
    <t>3</t>
  </si>
  <si>
    <t>Over 3</t>
  </si>
  <si>
    <t>Over 4</t>
  </si>
  <si>
    <t>Over 5</t>
  </si>
  <si>
    <t>Over 7</t>
  </si>
  <si>
    <t>Grains and Cereal Products</t>
  </si>
  <si>
    <t>(14.16)</t>
  </si>
  <si>
    <t>Pulses</t>
  </si>
  <si>
    <t>3.1 All Vegetables</t>
  </si>
  <si>
    <t>3.2 Fruits and Nuts</t>
  </si>
  <si>
    <t>Spices</t>
  </si>
  <si>
    <t>Meat, Fish and Eggs</t>
  </si>
  <si>
    <t>Milk and Milk Products</t>
  </si>
  <si>
    <t>Oil and Ghee</t>
  </si>
  <si>
    <t>Sugar and Related Products</t>
  </si>
  <si>
    <t>Beverages</t>
  </si>
  <si>
    <t>9.1 Non Alcoholic Beverages</t>
  </si>
  <si>
    <t>9.2 Alcoholic Beverages</t>
  </si>
  <si>
    <t>Restaurant Meals</t>
  </si>
  <si>
    <t>Cloth, Clothing &amp; Sewing Services</t>
  </si>
  <si>
    <t>(2.28)</t>
  </si>
  <si>
    <t>(5.75)</t>
  </si>
  <si>
    <t>Footwear</t>
  </si>
  <si>
    <t>Housing goods and Services</t>
  </si>
  <si>
    <t>(5.92)</t>
  </si>
  <si>
    <t>Medical and Personal Care</t>
  </si>
  <si>
    <t>Education, Reading and Recreation</t>
  </si>
  <si>
    <t>Tobacco and Related Products</t>
  </si>
  <si>
    <t>Urban Consumer Price Index : Kathmandu Valley</t>
  </si>
  <si>
    <t>Urban Consumer Price Index : Terai</t>
  </si>
  <si>
    <t>Urban Consumer Price Index : Hills</t>
  </si>
  <si>
    <t>P = Provisional.</t>
  </si>
  <si>
    <t>Table 7</t>
  </si>
  <si>
    <t>Group &amp; sub-groups</t>
  </si>
  <si>
    <t>Revised</t>
  </si>
  <si>
    <t>OVERALL (Adjusted)</t>
  </si>
  <si>
    <t>FOOD AND BEVERAGES (Adjusted)</t>
  </si>
  <si>
    <t>Rice and Rice Products</t>
  </si>
  <si>
    <t>Wheat and Wheat Flour</t>
  </si>
  <si>
    <t>Other Grains and Cereal Products</t>
  </si>
  <si>
    <t>Vegetables and Fruits</t>
  </si>
  <si>
    <t>ALL VEGETABLES</t>
  </si>
  <si>
    <t>VEG WITHOUT LEAFY GREEN</t>
  </si>
  <si>
    <t>LEAFY GREEN VEGETABLES</t>
  </si>
  <si>
    <t>FRUITS &amp; NUTS</t>
  </si>
  <si>
    <t>FRUITS</t>
  </si>
  <si>
    <t>NUTS</t>
  </si>
  <si>
    <t>NON ALCOHOLIC BEVERAGES</t>
  </si>
  <si>
    <t>ALCOHOLIC BEVERAGES</t>
  </si>
  <si>
    <t>NON-FOOD AND SERVICES (Adjusted)</t>
  </si>
  <si>
    <t>CLOTH</t>
  </si>
  <si>
    <t>CLOTHING</t>
  </si>
  <si>
    <t>SEWING SERVICES</t>
  </si>
  <si>
    <t>House Furnishing and Household Goods</t>
  </si>
  <si>
    <t>House Rent</t>
  </si>
  <si>
    <t>Cleaning Supplies</t>
  </si>
  <si>
    <t>Fuel, Light and Water</t>
  </si>
  <si>
    <t>TRANSPORT &amp; COMMUNICATION</t>
  </si>
  <si>
    <t>Transport</t>
  </si>
  <si>
    <t xml:space="preserve">PUBLIC TRANSPORT </t>
  </si>
  <si>
    <t xml:space="preserve">PRIVATE TRANSPORT </t>
  </si>
  <si>
    <t>Communication</t>
  </si>
  <si>
    <t>MEDICAL CARE</t>
  </si>
  <si>
    <t>PERSONAL CARE</t>
  </si>
  <si>
    <t>EDUCATION</t>
  </si>
  <si>
    <t>READING AND RECREATION</t>
  </si>
  <si>
    <t>RELIGIUS ACTIVITIES</t>
  </si>
  <si>
    <t>**Based on the exclusion principle by excluding rice and rice products, vegetables and fruits, fuel, light and water and transports.</t>
  </si>
  <si>
    <t>Total weight excluded 31.58</t>
  </si>
  <si>
    <t>Total weight included 68.42</t>
  </si>
  <si>
    <t>Table 8</t>
  </si>
  <si>
    <t>INDEX</t>
  </si>
  <si>
    <t>%CHANGES</t>
  </si>
  <si>
    <t>Table 9</t>
  </si>
  <si>
    <t>Nepal Rastra Bank</t>
  </si>
  <si>
    <t>National Wholesale Price Index</t>
  </si>
  <si>
    <t xml:space="preserve">        Foodgrains </t>
  </si>
  <si>
    <t xml:space="preserve">       Cash Crops </t>
  </si>
  <si>
    <t xml:space="preserve">        Pulses </t>
  </si>
  <si>
    <t xml:space="preserve">        Fruits and Vegetables</t>
  </si>
  <si>
    <t xml:space="preserve">        Spices </t>
  </si>
  <si>
    <t xml:space="preserve">        Livestock Production</t>
  </si>
  <si>
    <t xml:space="preserve">        Food-Related Products</t>
  </si>
  <si>
    <t xml:space="preserve">        Beverages and Tobacco </t>
  </si>
  <si>
    <t xml:space="preserve">        Construction Materials</t>
  </si>
  <si>
    <t xml:space="preserve">        Others </t>
  </si>
  <si>
    <t xml:space="preserve">        Petroleum Products and Coal</t>
  </si>
  <si>
    <t xml:space="preserve">        Chemical Fertilizers and Chemical Goods</t>
  </si>
  <si>
    <t xml:space="preserve">        Transport Vehicles and Machinery Goods</t>
  </si>
  <si>
    <t xml:space="preserve">        Electric and Electronic Goods</t>
  </si>
  <si>
    <t xml:space="preserve">        Drugs and Medicine</t>
  </si>
  <si>
    <t xml:space="preserve">        Textile-Related Products</t>
  </si>
  <si>
    <t xml:space="preserve">        Others</t>
  </si>
  <si>
    <t>P = Provisional</t>
  </si>
  <si>
    <t>* Revised</t>
  </si>
  <si>
    <t>Table 10</t>
  </si>
  <si>
    <t>National Salary and Wage Rate Index</t>
  </si>
  <si>
    <t>(2004/05=100)</t>
  </si>
  <si>
    <t>S.No.</t>
  </si>
  <si>
    <t>Groups/Sub-groups</t>
  </si>
  <si>
    <t>5 over 3</t>
  </si>
  <si>
    <t>5 over 4</t>
  </si>
  <si>
    <t>8 over 5</t>
  </si>
  <si>
    <t>8 over 7</t>
  </si>
  <si>
    <t>Overall Index</t>
  </si>
  <si>
    <t>Salary Index</t>
  </si>
  <si>
    <t>Officers</t>
  </si>
  <si>
    <t>Non Officers</t>
  </si>
  <si>
    <t>Civil Service</t>
  </si>
  <si>
    <t>Public Corporations</t>
  </si>
  <si>
    <t>Bank &amp; Financial Institutions</t>
  </si>
  <si>
    <t>Education</t>
  </si>
  <si>
    <t>Wage Rate Index</t>
  </si>
  <si>
    <t>Agricultural Labourer</t>
  </si>
  <si>
    <t>Male</t>
  </si>
  <si>
    <t>Female</t>
  </si>
  <si>
    <t>Industrial Labourer</t>
  </si>
  <si>
    <t>High Skilled</t>
  </si>
  <si>
    <t>Skilled</t>
  </si>
  <si>
    <t>Semi Skilled</t>
  </si>
  <si>
    <t>Unskilled</t>
  </si>
  <si>
    <t>Construction Labourer</t>
  </si>
  <si>
    <t>Mason</t>
  </si>
  <si>
    <t>Carpenter</t>
  </si>
  <si>
    <t>Table 11</t>
  </si>
  <si>
    <t>Table 12</t>
  </si>
  <si>
    <t>(On Cash Basis)</t>
  </si>
  <si>
    <t>Heads</t>
  </si>
  <si>
    <t>2003/04</t>
  </si>
  <si>
    <t>Sanctioned Expenditure</t>
  </si>
  <si>
    <t xml:space="preserve">   Recurrent</t>
  </si>
  <si>
    <t>-</t>
  </si>
  <si>
    <t xml:space="preserve">   Capital</t>
  </si>
  <si>
    <t xml:space="preserve">       a.Domestic Resources &amp; Loans </t>
  </si>
  <si>
    <t xml:space="preserve">   Principal Repayment</t>
  </si>
  <si>
    <t>Unspent Government Balance</t>
  </si>
  <si>
    <t xml:space="preserve">   Revenue</t>
  </si>
  <si>
    <t xml:space="preserve">   Non-Budgetary Receipts,net</t>
  </si>
  <si>
    <t>Deficits(-) Surplus(+)</t>
  </si>
  <si>
    <t>Sources of Financing</t>
  </si>
  <si>
    <t xml:space="preserve">   Internal Loans</t>
  </si>
  <si>
    <t xml:space="preserve">       d. Citizen Saving Certificates</t>
  </si>
  <si>
    <t xml:space="preserve">     Others@</t>
  </si>
  <si>
    <t xml:space="preserve"> +    As per NRB records.</t>
  </si>
  <si>
    <t xml:space="preserve"> ++ Minus (-) indicates surplus.</t>
  </si>
  <si>
    <t xml:space="preserve"> #  Change in outstanding amount disbursed to VDC/DDC remaining unspent.</t>
  </si>
  <si>
    <t>Table 13</t>
  </si>
  <si>
    <t>Outstanding Domestic Debt of the Government of Nepal</t>
  </si>
  <si>
    <t>No.</t>
  </si>
  <si>
    <t xml:space="preserve"> Name of Bonds/Ownership</t>
  </si>
  <si>
    <t xml:space="preserve"> Treasury Bills</t>
  </si>
  <si>
    <t>a. Banking Sector</t>
  </si>
  <si>
    <t xml:space="preserve">   i. Nepal Rastra Bank</t>
  </si>
  <si>
    <t xml:space="preserve">  ii. Commercial Banks</t>
  </si>
  <si>
    <t>b. Non-Banking Sector</t>
  </si>
  <si>
    <t xml:space="preserve">     (of which ADB/N)</t>
  </si>
  <si>
    <t xml:space="preserve"> Development Bonds</t>
  </si>
  <si>
    <t xml:space="preserve">   i. Nepal Rastra Bank </t>
  </si>
  <si>
    <t xml:space="preserve">b. Non-Banking Sector </t>
  </si>
  <si>
    <t xml:space="preserve"> National Saving Certificates</t>
  </si>
  <si>
    <t xml:space="preserve"> Citizen Saving Bonds</t>
  </si>
  <si>
    <t xml:space="preserve"> Special Bonds</t>
  </si>
  <si>
    <t xml:space="preserve">  i. Commercial Banks</t>
  </si>
  <si>
    <t>b.Non-Banking Sector</t>
  </si>
  <si>
    <t xml:space="preserve">    (Of which duty drawback)</t>
  </si>
  <si>
    <t>Short Term Loan &amp; Advances</t>
  </si>
  <si>
    <t xml:space="preserve"> Grand Total</t>
  </si>
  <si>
    <t xml:space="preserve">  a  Banking Sector</t>
  </si>
  <si>
    <t xml:space="preserve">   i  NRB </t>
  </si>
  <si>
    <t xml:space="preserve"> b. Non-Banking Sector</t>
  </si>
  <si>
    <t>S.N.</t>
  </si>
  <si>
    <t xml:space="preserve">Particulars                                                                    </t>
  </si>
  <si>
    <t>% Change</t>
  </si>
  <si>
    <t>Total</t>
  </si>
  <si>
    <t xml:space="preserve">Total </t>
  </si>
  <si>
    <t>Share %</t>
  </si>
  <si>
    <t>Manufacturing &amp; Processing</t>
  </si>
  <si>
    <t>Hotel</t>
  </si>
  <si>
    <t>Trading</t>
  </si>
  <si>
    <t>Others</t>
  </si>
  <si>
    <t>Financial Institutions</t>
  </si>
  <si>
    <t>Market Days</t>
  </si>
  <si>
    <t>Number of Companies Traded</t>
  </si>
  <si>
    <t>Number of Transactions</t>
  </si>
  <si>
    <t>Public Issue Approval</t>
  </si>
  <si>
    <t>Name of Issuing Company</t>
  </si>
  <si>
    <t>Permission Date</t>
  </si>
  <si>
    <t>(Rs. in million)</t>
  </si>
  <si>
    <t>Ordinary Share</t>
  </si>
  <si>
    <t>18/07/2006 (2063/4/2)</t>
  </si>
  <si>
    <t>03/08/2006 (2063/4/18)</t>
  </si>
  <si>
    <t>Group</t>
  </si>
  <si>
    <t>Closing</t>
  </si>
  <si>
    <t>High</t>
  </si>
  <si>
    <t>Low</t>
  </si>
  <si>
    <t>4 over 1</t>
  </si>
  <si>
    <t>Commercial Banks</t>
  </si>
  <si>
    <t>Development Banks</t>
  </si>
  <si>
    <t xml:space="preserve"> Turnover Details </t>
  </si>
  <si>
    <t>Change in Share Unit (%)</t>
  </si>
  <si>
    <t>Change  in Share Amount (%)</t>
  </si>
  <si>
    <t>Share Units ('000)</t>
  </si>
  <si>
    <t>% Share of Value</t>
  </si>
  <si>
    <t>7over 4</t>
  </si>
  <si>
    <t>Table 6</t>
  </si>
  <si>
    <t xml:space="preserve">Current Macroeconomic Situation </t>
  </si>
  <si>
    <t>Monetary Survey</t>
  </si>
  <si>
    <t>Monetary Authorities' Account</t>
  </si>
  <si>
    <t>Condensed Assets and Liabilities of Commercial Banks</t>
  </si>
  <si>
    <t>National Urban Consumer Price Index (Monthly Series)</t>
  </si>
  <si>
    <t>National Wholesale Price Index (Monthly Series)</t>
  </si>
  <si>
    <t>Government Budgetary Operation</t>
  </si>
  <si>
    <t>Direction of Foreign Trade</t>
  </si>
  <si>
    <t>Export of Major Commodities to India</t>
  </si>
  <si>
    <t>Export of Major Commodities to Other Countries</t>
  </si>
  <si>
    <t>Import of Selected Commodities from India</t>
  </si>
  <si>
    <t>Import of Selected Commodities from Other Countries</t>
  </si>
  <si>
    <t>Gross Foreign Exchange Holdings of the Banking Sector</t>
  </si>
  <si>
    <t>Table 14</t>
  </si>
  <si>
    <t>Table 15</t>
  </si>
  <si>
    <t>Table 16</t>
  </si>
  <si>
    <t>Table 17</t>
  </si>
  <si>
    <t>Table 18</t>
  </si>
  <si>
    <t>Table 20</t>
  </si>
  <si>
    <t>Mid-July</t>
  </si>
  <si>
    <t>Price of Gold and Oil in the International Market</t>
  </si>
  <si>
    <t>Exchange Rate of US Dollar</t>
  </si>
  <si>
    <t>Particulars</t>
  </si>
  <si>
    <t>Annual</t>
  </si>
  <si>
    <t>Table 19</t>
  </si>
  <si>
    <t>01/09/2006 (2063/5/16)</t>
  </si>
  <si>
    <t>03/09/2006 (2063/5/18)</t>
  </si>
  <si>
    <t>07/09/2006 (2063/5/22)</t>
  </si>
  <si>
    <t xml:space="preserve">       d. Claims on Private Sector </t>
  </si>
  <si>
    <t>30/10/2006 (2063/7/13)</t>
  </si>
  <si>
    <t>Rs in million</t>
  </si>
  <si>
    <t>Table 4</t>
  </si>
  <si>
    <t>Table 5</t>
  </si>
  <si>
    <t xml:space="preserve">   ii. Commercial Banks</t>
  </si>
  <si>
    <t>1.    OVERALL INDEX</t>
  </si>
  <si>
    <t>1.1. FOOD &amp; BEVERAGES</t>
  </si>
  <si>
    <t xml:space="preserve">       Rice and Rice Products</t>
  </si>
  <si>
    <t>1.2 Wheat and Wheat Flour</t>
  </si>
  <si>
    <t>1.3 Other Grains and Cereal products</t>
  </si>
  <si>
    <t xml:space="preserve">Vegetables and Fruits </t>
  </si>
  <si>
    <t>3.1.1 Vegetables without Leafy Green</t>
  </si>
  <si>
    <t>3.1.2 Leafy Green Vegetables</t>
  </si>
  <si>
    <t>3.2.1 Fruits</t>
  </si>
  <si>
    <t>3.2.2 Nuts</t>
  </si>
  <si>
    <t>1.2. NON-FOOD &amp; SERVICES</t>
  </si>
  <si>
    <t xml:space="preserve">       Cloths</t>
  </si>
  <si>
    <t xml:space="preserve">       Clothings</t>
  </si>
  <si>
    <t>11.3 Sewing Services</t>
  </si>
  <si>
    <t>13.1 House Furnishing and Household Goods</t>
  </si>
  <si>
    <t>13.2 House Rent</t>
  </si>
  <si>
    <t>13.3 Cleaning Supplies</t>
  </si>
  <si>
    <t xml:space="preserve">       Fuel, Light and Water</t>
  </si>
  <si>
    <t>Transport and Communication</t>
  </si>
  <si>
    <t>14.1 Transport</t>
  </si>
  <si>
    <t>14.1.1 Public Transport</t>
  </si>
  <si>
    <t>14.1.2 Private Transport</t>
  </si>
  <si>
    <t>14.2 Communication</t>
  </si>
  <si>
    <t>15.1 Medical Care</t>
  </si>
  <si>
    <t>15.2 Personal Care</t>
  </si>
  <si>
    <t>16.1 Education</t>
  </si>
  <si>
    <t>16.2 Reading and Recreation</t>
  </si>
  <si>
    <t>16.3 Religious Activities</t>
  </si>
  <si>
    <t>Bageshwori Bikash Bank Ltd.</t>
  </si>
  <si>
    <t xml:space="preserve">Peoples Finance Ltd. </t>
  </si>
  <si>
    <t xml:space="preserve">Sahayogi Bikash Bank Ltd. </t>
  </si>
  <si>
    <t>Finance Companies</t>
  </si>
  <si>
    <t xml:space="preserve">Chhimek Bikash Bank Ltd. </t>
  </si>
  <si>
    <t>Alpic Everest Finance Ltd.  </t>
  </si>
  <si>
    <t>Nepal Development Bank Ltd. </t>
  </si>
  <si>
    <t>Insurance Companies</t>
  </si>
  <si>
    <t>Navadurga Finance Ltd.</t>
  </si>
  <si>
    <t>Right Share</t>
  </si>
  <si>
    <t>12/12/2006 (2063/8/26)</t>
  </si>
  <si>
    <t>Gorkha Development Bank</t>
  </si>
  <si>
    <t>31/12/2006 (2063/9/16)</t>
  </si>
  <si>
    <t>12/01/2007 (2063/9/28)</t>
  </si>
  <si>
    <t>Annapurna Finance Ltd.</t>
  </si>
  <si>
    <t>15/01/2007 (2063/10/1)</t>
  </si>
  <si>
    <t>Swablamban Bikas Bank</t>
  </si>
  <si>
    <t>26/02/2007 2063/10/14</t>
  </si>
  <si>
    <t>Himchuli Bikas Bank</t>
  </si>
  <si>
    <t>04/02/2007 2063/10/21</t>
  </si>
  <si>
    <t>06/02/2007 2063/10/23</t>
  </si>
  <si>
    <t>Feb/Mar</t>
  </si>
  <si>
    <t xml:space="preserve">Annapurna Bikas Bank </t>
  </si>
  <si>
    <t>21/02/07 2063/11/21</t>
  </si>
  <si>
    <t>Yeti Finance Ltd.</t>
  </si>
  <si>
    <t>05/03/2007 2063/11/21</t>
  </si>
  <si>
    <t>ICFC Bittiya Sanstha Ltd.</t>
  </si>
  <si>
    <t>08/03/2007 2063/11/24</t>
  </si>
  <si>
    <t>Civil Merchant Bittiya Sanstha</t>
  </si>
  <si>
    <t>15/03/2007 2063/12/1</t>
  </si>
  <si>
    <t>Capital Merchant Bank &amp; Finance</t>
  </si>
  <si>
    <t>28/03/2007 2063/12/14</t>
  </si>
  <si>
    <t>Laxmi Bank Limited</t>
  </si>
  <si>
    <t>04/04/2007 2063/12/21</t>
  </si>
  <si>
    <t>Mar/Apr</t>
  </si>
  <si>
    <t>3 Over 2</t>
  </si>
  <si>
    <t>3 Over 1</t>
  </si>
  <si>
    <t>NEPSE Index (Closing)*</t>
  </si>
  <si>
    <t>NEPSE Sensitive Index (Closing)**</t>
  </si>
  <si>
    <t xml:space="preserve">Number of Listed  Companies  </t>
  </si>
  <si>
    <t xml:space="preserve">       Number of Shares ('000)</t>
  </si>
  <si>
    <t xml:space="preserve">Ratio of Monthly Turnover to Market Capitalization (%) </t>
  </si>
  <si>
    <t xml:space="preserve">Ratio of  Market Capitalization to GDP(%) </t>
  </si>
  <si>
    <t>Twelve Months Rolling Standard Deviation</t>
  </si>
  <si>
    <t>Capital Market Indicators</t>
  </si>
  <si>
    <t>Ordinary Shares</t>
  </si>
  <si>
    <t>Imperial Financial Institution</t>
  </si>
  <si>
    <t>Nepal Express Finance Limited</t>
  </si>
  <si>
    <t>23/04/2007   2064/1/10</t>
  </si>
  <si>
    <t>Right Shares</t>
  </si>
  <si>
    <t>Ace Finance Company  Ltd.</t>
  </si>
  <si>
    <t>Business Development Bank</t>
  </si>
  <si>
    <t xml:space="preserve"> 18/04/2007  2064/1/5</t>
  </si>
  <si>
    <t>Kist Merchant Banking &amp; Finance Ltd.</t>
  </si>
  <si>
    <t xml:space="preserve">  04/05/2007       2064/1/21</t>
  </si>
  <si>
    <t xml:space="preserve">Number of Listed Companies </t>
  </si>
  <si>
    <t xml:space="preserve">    Commercial Banks</t>
  </si>
  <si>
    <t xml:space="preserve">    Development Banks</t>
  </si>
  <si>
    <t xml:space="preserve">    Finance Companies</t>
  </si>
  <si>
    <t xml:space="preserve">    Insurance Companies</t>
  </si>
  <si>
    <t>Apr/May</t>
  </si>
  <si>
    <t xml:space="preserve">   Foreign Grants</t>
  </si>
  <si>
    <t>*</t>
  </si>
  <si>
    <t>Listed Companies and Their Market Capitalization</t>
  </si>
  <si>
    <t>Share Market Activities in Detail</t>
  </si>
  <si>
    <t>Gross Foreign Exchange Holdings of the Banking Sector (in US$)</t>
  </si>
  <si>
    <t>Jul/Aug</t>
  </si>
  <si>
    <t>Aug/Sep</t>
  </si>
  <si>
    <t>Sep/Oct</t>
  </si>
  <si>
    <t>Oct/Nov</t>
  </si>
  <si>
    <t>Nov/Dec</t>
  </si>
  <si>
    <t>Jan/Feb</t>
  </si>
  <si>
    <t>Excel Development Bank Limited</t>
  </si>
  <si>
    <t>17/05/2007 (2064/2/3)</t>
  </si>
  <si>
    <t>Biratlaxmi Development Bank</t>
  </si>
  <si>
    <t>18/05/2007 (2064/2/4)</t>
  </si>
  <si>
    <t>Malika Development Bank</t>
  </si>
  <si>
    <t>27/05/2007 (2064/2/13</t>
  </si>
  <si>
    <t>Siddhartha Bank Limited</t>
  </si>
  <si>
    <t>16/05/2007 (2064/2/2)</t>
  </si>
  <si>
    <t>Lumbini Bank Limited</t>
  </si>
  <si>
    <t>29/05/2007 (2064/2/15)</t>
  </si>
  <si>
    <t>Nepal Credit &amp; commerce Bank Ltd.</t>
  </si>
  <si>
    <t>06/06/2007 (2064/2/23</t>
  </si>
  <si>
    <t>Debenture</t>
  </si>
  <si>
    <t>Nepal Investment Bank Limited</t>
  </si>
  <si>
    <t>30/05/2007 (2064/2/16)</t>
  </si>
  <si>
    <t>Mid-June</t>
  </si>
  <si>
    <t>May/Jun</t>
  </si>
  <si>
    <t>May/June</t>
  </si>
  <si>
    <t>(Based on Annual Data of 2006/07)</t>
  </si>
  <si>
    <t xml:space="preserve"> (Rs. in million)</t>
  </si>
  <si>
    <t>Monetary aggregates</t>
  </si>
  <si>
    <t>Percent</t>
  </si>
  <si>
    <t xml:space="preserve">p  = provisional. </t>
  </si>
  <si>
    <t>Balance check</t>
  </si>
  <si>
    <t>6. Liquid Funds</t>
  </si>
  <si>
    <t xml:space="preserve">   6.1. Cash in Hand</t>
  </si>
  <si>
    <t xml:space="preserve">   6.2. Balance with Rastra Bank</t>
  </si>
  <si>
    <t xml:space="preserve">   6.3. Foreign Currency in Hand</t>
  </si>
  <si>
    <t xml:space="preserve">   6.4. Balance Held Abroad</t>
  </si>
  <si>
    <t xml:space="preserve">   6.5. Cash in Transit</t>
  </si>
  <si>
    <t>7. Loans and Advances</t>
  </si>
  <si>
    <t xml:space="preserve">   7.1. Claims on Government</t>
  </si>
  <si>
    <t xml:space="preserve">  e=estimated</t>
  </si>
  <si>
    <t>Credit Deposit Ratio</t>
  </si>
  <si>
    <t>Liquidity Deposit Ratio</t>
  </si>
  <si>
    <t>Total Domestic Deposit</t>
  </si>
  <si>
    <t xml:space="preserve"> e = estimates.</t>
  </si>
  <si>
    <t>(of which development banks)</t>
  </si>
  <si>
    <t xml:space="preserve">     5.2 Repo Lending</t>
  </si>
  <si>
    <t xml:space="preserve">    10.2 IMF Trust Fund</t>
  </si>
  <si>
    <t xml:space="preserve">    10.3 Use of Fund Resources</t>
  </si>
  <si>
    <t xml:space="preserve">    10.4 SAF</t>
  </si>
  <si>
    <t xml:space="preserve">    10.5 ESAF</t>
  </si>
  <si>
    <t>11. Capital and Reserve</t>
  </si>
  <si>
    <t xml:space="preserve">   7.2. Claims on  Non-Financial Govt. Ent.</t>
  </si>
  <si>
    <t xml:space="preserve">   7.3. Claims on Financial Ent.</t>
  </si>
  <si>
    <t xml:space="preserve">   7.4. Claims on Private Sector</t>
  </si>
  <si>
    <t xml:space="preserve">   7.5. Foreign Bills Purchased &amp; Discounted</t>
  </si>
  <si>
    <t xml:space="preserve">    10.6 PRGF</t>
  </si>
  <si>
    <t xml:space="preserve">    10.7 CSI </t>
  </si>
  <si>
    <t>Money multiplier (M1)</t>
  </si>
  <si>
    <t>Money multiplier (M2)</t>
  </si>
  <si>
    <t>Claims on Private Sector*</t>
  </si>
  <si>
    <t xml:space="preserve">  Claims on Private Sector*</t>
  </si>
  <si>
    <t>Loans and Advances</t>
  </si>
  <si>
    <t xml:space="preserve">    Other Liabilities*</t>
  </si>
  <si>
    <t>Jul  (e)</t>
  </si>
  <si>
    <t xml:space="preserve"> 1/ Adjusting the exchange valuation loss of  Rs. 102.5 million.</t>
  </si>
  <si>
    <t xml:space="preserve"> 2/ Adjusting the exchange valuation loss of Rs 12.8 million</t>
  </si>
  <si>
    <t>Changes during the Fiscal Year</t>
  </si>
  <si>
    <t>Jul  (ADB)</t>
  </si>
  <si>
    <t>* Base: February 12, 1994</t>
  </si>
  <si>
    <t>** Base: July 16, 2006</t>
  </si>
  <si>
    <t>Types of Securities Issued</t>
  </si>
  <si>
    <t xml:space="preserve">Amount </t>
  </si>
  <si>
    <t>Merchant Finance Company</t>
  </si>
  <si>
    <t>15/07/2007 (2064/3/31)</t>
  </si>
  <si>
    <t>Ordianry Shares Total</t>
  </si>
  <si>
    <t>Right Shares Total</t>
  </si>
  <si>
    <t>Preference Share</t>
  </si>
  <si>
    <t>Everest Bank Limited</t>
  </si>
  <si>
    <t>26/06/2007 (2064/3/12)</t>
  </si>
  <si>
    <t>Hydro Power</t>
  </si>
  <si>
    <t>Groups &amp; sub-groups</t>
  </si>
  <si>
    <t>Jun/July</t>
  </si>
  <si>
    <t>(Base Year: 1995/96 = 100)</t>
  </si>
  <si>
    <t>P: Provisional.</t>
  </si>
  <si>
    <t>1996/97</t>
  </si>
  <si>
    <t>1997/98</t>
  </si>
  <si>
    <t>1998/99</t>
  </si>
  <si>
    <t>1999/00</t>
  </si>
  <si>
    <t>2000/01</t>
  </si>
  <si>
    <t>2001/02</t>
  </si>
  <si>
    <t>2002/03</t>
  </si>
  <si>
    <t>Core CPI Inflation**</t>
  </si>
  <si>
    <t>P: Provisional</t>
  </si>
  <si>
    <t>(1999/00=100)</t>
  </si>
  <si>
    <t xml:space="preserve">Groups and Sub-groups </t>
  </si>
  <si>
    <t xml:space="preserve">Weight % </t>
  </si>
  <si>
    <t>June/July</t>
  </si>
  <si>
    <t xml:space="preserve">Column 5 </t>
  </si>
  <si>
    <t xml:space="preserve">Column 8 </t>
  </si>
  <si>
    <t>1. Overall Index</t>
  </si>
  <si>
    <t>1.1 Agricultural Commodities</t>
  </si>
  <si>
    <t>1.2 Domestic Manufactured Commodities</t>
  </si>
  <si>
    <t>1.3 Imported Commodities</t>
  </si>
  <si>
    <t>2003/004</t>
  </si>
  <si>
    <t>mid-Mar</t>
  </si>
  <si>
    <t>mid-Apr</t>
  </si>
  <si>
    <t>mid-May</t>
  </si>
  <si>
    <t>mid-June</t>
  </si>
  <si>
    <t>mid-July</t>
  </si>
  <si>
    <t>Army  &amp; Police Forces</t>
  </si>
  <si>
    <t>Private Institutions</t>
  </si>
  <si>
    <t>worker</t>
  </si>
  <si>
    <t>P : Provisional</t>
  </si>
  <si>
    <t>1995/96</t>
  </si>
  <si>
    <t xml:space="preserve">       b.Foreign Grants</t>
  </si>
  <si>
    <t xml:space="preserve">   Others (Freeze Account)</t>
  </si>
  <si>
    <t>Actual Expenditure</t>
  </si>
  <si>
    <t xml:space="preserve">Resources </t>
  </si>
  <si>
    <t xml:space="preserve">  Others #</t>
  </si>
  <si>
    <t xml:space="preserve">  V. A. T.</t>
  </si>
  <si>
    <t>Local Authorities' Account (LAA)</t>
  </si>
  <si>
    <t xml:space="preserve">      Domestic Borrowing</t>
  </si>
  <si>
    <t xml:space="preserve">       a.Treasury Bills</t>
  </si>
  <si>
    <t xml:space="preserve">       b.Development Bonds</t>
  </si>
  <si>
    <t xml:space="preserve">       c.National Savings Certificates</t>
  </si>
  <si>
    <t xml:space="preserve">   Foreign Loans</t>
  </si>
  <si>
    <t>@ Interest from government treasury transactions and others.</t>
  </si>
  <si>
    <t xml:space="preserve"> P :  Provisional.</t>
  </si>
  <si>
    <t>Revised on August 22, 2007</t>
  </si>
  <si>
    <t xml:space="preserve">During the Fiscal Year </t>
  </si>
  <si>
    <t>Amount Rs in million</t>
  </si>
  <si>
    <t xml:space="preserve">   Value Added Tax</t>
  </si>
  <si>
    <t xml:space="preserve">   Customs</t>
  </si>
  <si>
    <t xml:space="preserve">   Income Tax</t>
  </si>
  <si>
    <t xml:space="preserve">   Excise</t>
  </si>
  <si>
    <t xml:space="preserve">   Registration Fee</t>
  </si>
  <si>
    <t xml:space="preserve">   Vechile Tax</t>
  </si>
  <si>
    <t xml:space="preserve">   Non-Tax Revenue</t>
  </si>
  <si>
    <t>Total  Revenue</t>
  </si>
  <si>
    <t xml:space="preserve">Amount Change          </t>
  </si>
  <si>
    <t>P</t>
  </si>
  <si>
    <t xml:space="preserve">  Provisional</t>
  </si>
  <si>
    <t>Percent change</t>
  </si>
  <si>
    <t>2005/06R</t>
  </si>
  <si>
    <t>To India</t>
  </si>
  <si>
    <t>To Other Countries</t>
  </si>
  <si>
    <t>From India</t>
  </si>
  <si>
    <t>From Other Countries</t>
  </si>
  <si>
    <t>With India</t>
  </si>
  <si>
    <t>With Other Countries</t>
  </si>
  <si>
    <t>1. Ratio of export and import</t>
  </si>
  <si>
    <t>India</t>
  </si>
  <si>
    <t>Other Countries</t>
  </si>
  <si>
    <t>2.Share in  total export</t>
  </si>
  <si>
    <t>3.Share in  total import</t>
  </si>
  <si>
    <t>4.Share in trade balance</t>
  </si>
  <si>
    <t xml:space="preserve">5.Share in  total trade </t>
  </si>
  <si>
    <t>6. Share of  export and import in total trade</t>
  </si>
  <si>
    <t>Export</t>
  </si>
  <si>
    <t>Import</t>
  </si>
  <si>
    <t>* On customs data basis</t>
  </si>
  <si>
    <t>R = Revised</t>
  </si>
  <si>
    <t>A. Major Commodities</t>
  </si>
  <si>
    <t>Aluminium Section</t>
  </si>
  <si>
    <t>Batica hair oil</t>
  </si>
  <si>
    <t>Biscuits</t>
  </si>
  <si>
    <t>Brans</t>
  </si>
  <si>
    <t>Brooms</t>
  </si>
  <si>
    <t>Cardamom</t>
  </si>
  <si>
    <t>Catechue</t>
  </si>
  <si>
    <t>Cattlefeed</t>
  </si>
  <si>
    <t>Chemicals</t>
  </si>
  <si>
    <t>Cinnamon</t>
  </si>
  <si>
    <t>Copper Wire Rod</t>
  </si>
  <si>
    <t>Dried Ginger</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</si>
  <si>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</si>
  <si>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</si>
  <si>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</si>
  <si>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</si>
  <si>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</si>
  <si>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</si>
  <si>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</si>
  <si>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</si>
  <si>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</si>
  <si>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</si>
  <si>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</si>
  <si>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</si>
  <si>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</si>
  <si>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</si>
  <si>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</si>
  <si>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</si>
  <si>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</si>
  <si>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</si>
  <si>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</si>
  <si>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</si>
  <si>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</si>
  <si>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</si>
  <si>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</si>
  <si>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</si>
  <si>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Raw Jute</t>
  </si>
  <si>
    <t>Readymade garment</t>
  </si>
  <si>
    <t>Ricebran Oil</t>
  </si>
  <si>
    <t>Rosin</t>
  </si>
  <si>
    <t>Shoes and Sandles</t>
  </si>
  <si>
    <t>Skin</t>
  </si>
  <si>
    <t>Soap</t>
  </si>
  <si>
    <t>Stone and Sand</t>
  </si>
  <si>
    <t>Tarpentine</t>
  </si>
  <si>
    <t>Textiles*</t>
  </si>
  <si>
    <t>Thread</t>
  </si>
  <si>
    <t>Tooth Paste</t>
  </si>
  <si>
    <t>Turmeric</t>
  </si>
  <si>
    <t>Vegetable</t>
  </si>
  <si>
    <t>Wire</t>
  </si>
  <si>
    <t>Zinc Oxide</t>
  </si>
  <si>
    <t>Zinc sheet</t>
  </si>
  <si>
    <t xml:space="preserve"> B. Others</t>
  </si>
  <si>
    <t xml:space="preserve"> Total(A+B)</t>
  </si>
  <si>
    <t>* includes P.P. fabric</t>
  </si>
  <si>
    <t>Handicraft ( Metal and Wooden )</t>
  </si>
  <si>
    <t>Nepalese Paper &amp; Paper Products</t>
  </si>
  <si>
    <t>Nigerseed</t>
  </si>
  <si>
    <t>Readymade Garments</t>
  </si>
  <si>
    <t>Readymade Leather Goods</t>
  </si>
  <si>
    <t>Silverware and Jewelleries</t>
  </si>
  <si>
    <t>Tanned Skin</t>
  </si>
  <si>
    <t>Tea</t>
  </si>
  <si>
    <t>Woolen Carpet</t>
  </si>
  <si>
    <t xml:space="preserve">    Total  (A+B)</t>
  </si>
  <si>
    <t>Agri. Equip.&amp; Parts</t>
  </si>
  <si>
    <t>Aluminium Ingot, Billet &amp; Rod</t>
  </si>
  <si>
    <t>Baby Food &amp; Milk Products</t>
  </si>
  <si>
    <t>Bitumen</t>
  </si>
  <si>
    <t>Books and Magazines</t>
  </si>
  <si>
    <t>Cement</t>
  </si>
  <si>
    <t>Chemical Fertilizer</t>
  </si>
  <si>
    <t>Coal</t>
  </si>
  <si>
    <t>Coldrolled Sheet Incoil</t>
  </si>
  <si>
    <t>Cooking Stoves</t>
  </si>
  <si>
    <t>Cosmetics</t>
  </si>
  <si>
    <t>Cuminseeds and Peppers</t>
  </si>
  <si>
    <t>Dry Cell Battery</t>
  </si>
  <si>
    <t>Electrical Equipment</t>
  </si>
  <si>
    <t>Enamel &amp; Other Paints</t>
  </si>
  <si>
    <t>Glass Sheet and G.Wares</t>
  </si>
  <si>
    <t>Hotrolled Sheet Incoil</t>
  </si>
  <si>
    <t>Incense Sticks</t>
  </si>
  <si>
    <t>Insecticides</t>
  </si>
  <si>
    <t>M.S. Billet</t>
  </si>
  <si>
    <t>M.S. Wire Rod</t>
  </si>
  <si>
    <t>Medicine</t>
  </si>
  <si>
    <t>Molasses Sugar</t>
  </si>
  <si>
    <t>Other Machinery &amp; Parts</t>
  </si>
  <si>
    <t>Other Stationary Goods</t>
  </si>
  <si>
    <t>Petroleum Products</t>
  </si>
  <si>
    <t>Pipe and Pipe Fittings</t>
  </si>
  <si>
    <t>Radio, TV, Deck &amp; Parts</t>
  </si>
  <si>
    <t>Raw Cotton</t>
  </si>
  <si>
    <t>Rice</t>
  </si>
  <si>
    <t>Salt</t>
  </si>
  <si>
    <t>Sanitaryware</t>
  </si>
  <si>
    <t>Shoes &amp; Sandles</t>
  </si>
  <si>
    <t>Steel Sheet</t>
  </si>
  <si>
    <t>Sugar</t>
  </si>
  <si>
    <t>Textiles</t>
  </si>
  <si>
    <t>Tobacco</t>
  </si>
  <si>
    <t>Tyre, Tubes &amp; Flapes</t>
  </si>
  <si>
    <t>Vegetables</t>
  </si>
  <si>
    <t>Vehicles &amp; Spare Parts</t>
  </si>
  <si>
    <t>Wire Products</t>
  </si>
  <si>
    <t xml:space="preserve"> Total (A+B)</t>
  </si>
  <si>
    <t>Aircraft Spareparts</t>
  </si>
  <si>
    <t>Bags</t>
  </si>
  <si>
    <t>Betelnut</t>
  </si>
  <si>
    <t>Button</t>
  </si>
  <si>
    <t>Camera</t>
  </si>
  <si>
    <t>Cigarette Paper</t>
  </si>
  <si>
    <t>Clove</t>
  </si>
  <si>
    <t>Coconut Oil</t>
  </si>
  <si>
    <t>Computer Parts</t>
  </si>
  <si>
    <t>Copper Wire Rod,Scrapes &amp; Sheets</t>
  </si>
  <si>
    <t>Cosmetic Goods</t>
  </si>
  <si>
    <t>Crude Coconut Oil</t>
  </si>
  <si>
    <t>Crude Palm Oil</t>
  </si>
  <si>
    <t>Crude Soyabean Oil</t>
  </si>
  <si>
    <t>Cuminseed</t>
  </si>
  <si>
    <t>Door Locks</t>
  </si>
  <si>
    <t>Drycell Battery</t>
  </si>
  <si>
    <t>Edible Oil</t>
  </si>
  <si>
    <t>Electrical Goods</t>
  </si>
  <si>
    <t>Fastener</t>
  </si>
  <si>
    <t>Flash Light</t>
  </si>
  <si>
    <t>G.I.Wire</t>
  </si>
  <si>
    <t>Glasswares</t>
  </si>
  <si>
    <t>Gold</t>
  </si>
  <si>
    <t>M.S.Wire Rod</t>
  </si>
  <si>
    <t>Medical Equip.&amp; Tools</t>
  </si>
  <si>
    <t>Office Equip.&amp; Stationary</t>
  </si>
  <si>
    <t>Other Machinary &amp; Parts</t>
  </si>
  <si>
    <t>Other Stationaries</t>
  </si>
  <si>
    <t>P.V.C.Compound</t>
  </si>
  <si>
    <t>Palm Oil</t>
  </si>
  <si>
    <t>Parafin Wax</t>
  </si>
  <si>
    <t>Pipe &amp; Pipe Fittings</t>
  </si>
  <si>
    <t>Polythene Granules</t>
  </si>
  <si>
    <t>Powder Milk</t>
  </si>
  <si>
    <t>Raw Silk</t>
  </si>
  <si>
    <t>Raw Wool</t>
  </si>
  <si>
    <t>Shoes and Sandals</t>
  </si>
  <si>
    <t>Silver</t>
  </si>
  <si>
    <t>Small Cardamom</t>
  </si>
  <si>
    <t>Steel Rod &amp; Sheet</t>
  </si>
  <si>
    <t>Storage Battery</t>
  </si>
  <si>
    <t>Synthetic &amp; Natural Rubber</t>
  </si>
  <si>
    <t>Synthetic Carpet</t>
  </si>
  <si>
    <t>Telecommunication Equip. Parts</t>
  </si>
  <si>
    <t>Tello</t>
  </si>
  <si>
    <t>Textile Dyes</t>
  </si>
  <si>
    <t>Threads</t>
  </si>
  <si>
    <t>Toys</t>
  </si>
  <si>
    <t>Transport Equip.&amp; Parts</t>
  </si>
  <si>
    <t>Tyre,Tube &amp; Flaps</t>
  </si>
  <si>
    <t>Umbrella and Parts</t>
  </si>
  <si>
    <t>Video Television &amp; Parts</t>
  </si>
  <si>
    <t>Watches &amp; Bands</t>
  </si>
  <si>
    <t>Writing &amp; Printing Paper</t>
  </si>
  <si>
    <t>X-Ray Film</t>
  </si>
  <si>
    <t>Zinc Ingot</t>
  </si>
  <si>
    <t>A. Current Account</t>
  </si>
  <si>
    <t>Goods: Exports f.o.b.</t>
  </si>
  <si>
    <t>Oil</t>
  </si>
  <si>
    <t>Other</t>
  </si>
  <si>
    <t>Goods: Imports f.o.b.</t>
  </si>
  <si>
    <t>Balance on Goods</t>
  </si>
  <si>
    <t>Services: Net</t>
  </si>
  <si>
    <t>Services: credit</t>
  </si>
  <si>
    <t>Travel</t>
  </si>
  <si>
    <t>Government n.i.e.</t>
  </si>
  <si>
    <t>Services: debit</t>
  </si>
  <si>
    <t>Transportation</t>
  </si>
  <si>
    <t>Balance on Goods and Services</t>
  </si>
  <si>
    <t>Income: Net</t>
  </si>
  <si>
    <t>Income: credit</t>
  </si>
  <si>
    <t>Income: debit</t>
  </si>
  <si>
    <t>Balance on Goods,Services and Income</t>
  </si>
  <si>
    <t>Transfers: Net</t>
  </si>
  <si>
    <t>Current transfers: credit</t>
  </si>
  <si>
    <t>Grants</t>
  </si>
  <si>
    <t>Workers' remittances</t>
  </si>
  <si>
    <t>Pensions</t>
  </si>
  <si>
    <t>Other (Indian Excise Refund)</t>
  </si>
  <si>
    <t>Current transfers: debit</t>
  </si>
  <si>
    <t>B</t>
  </si>
  <si>
    <t>Capital Account (Capital Transfer)</t>
  </si>
  <si>
    <t>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</si>
  <si>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</si>
  <si>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</si>
  <si>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</si>
  <si>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</si>
  <si>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</si>
  <si>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</si>
  <si>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</si>
  <si>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</si>
  <si>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</si>
  <si>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</si>
  <si>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</si>
  <si>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</si>
  <si>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</si>
  <si>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Deposit money banks</t>
  </si>
  <si>
    <t>Other liabilities</t>
  </si>
  <si>
    <t>Total, Group A through C</t>
  </si>
  <si>
    <t>D.</t>
  </si>
  <si>
    <t>Miscellaneous Items, Net</t>
  </si>
  <si>
    <t>Total, Group A through D</t>
  </si>
  <si>
    <t>E. Reserves and Related Items</t>
  </si>
  <si>
    <t>Reserve assets</t>
  </si>
  <si>
    <t>Use of Fund Credit and Loans</t>
  </si>
  <si>
    <t>Changes in reserve net ( - increase )</t>
  </si>
  <si>
    <t xml:space="preserve">           (US $ in million)</t>
  </si>
  <si>
    <t xml:space="preserve">2004 </t>
  </si>
  <si>
    <t xml:space="preserve">2005 </t>
  </si>
  <si>
    <t xml:space="preserve">2006 </t>
  </si>
  <si>
    <t>2007</t>
  </si>
  <si>
    <t>Convertible</t>
  </si>
  <si>
    <t>Inconvertible</t>
  </si>
  <si>
    <t>Commercial Bank</t>
  </si>
  <si>
    <t>Total Reserve</t>
  </si>
  <si>
    <t>.</t>
  </si>
  <si>
    <t xml:space="preserve">      Share in total (in percent)</t>
  </si>
  <si>
    <t>Import Capacity(Equivalent Months)</t>
  </si>
  <si>
    <t>Merchandise</t>
  </si>
  <si>
    <t>Merchandise and Services</t>
  </si>
  <si>
    <t>1.Gross Foreign Exchange Reserve</t>
  </si>
  <si>
    <t>2.Gold,SDR,IMF Gold Tranche</t>
  </si>
  <si>
    <t>4.Foreign Liabilities</t>
  </si>
  <si>
    <t>6.Change in NFA (before adj. ex. val.)*</t>
  </si>
  <si>
    <t xml:space="preserve">7.Exchange Valuation </t>
  </si>
  <si>
    <t>8.Change in NFA (6+7)**</t>
  </si>
  <si>
    <t>Sources: Nepal Rastra Bank and Commercial Banks;  Estimated.</t>
  </si>
  <si>
    <t xml:space="preserve">            *= Change in NFA is derived by taking mid-July as base and minus (-) sign indicates increase.</t>
  </si>
  <si>
    <t xml:space="preserve">        * * = After adjusting exchange valuation gain/loss</t>
  </si>
  <si>
    <t>Period end Buying Rate</t>
  </si>
  <si>
    <t>Oil ($/barrel)*</t>
  </si>
  <si>
    <t>Gold ($/ounce)**</t>
  </si>
  <si>
    <t>*Crude Oil Brent</t>
  </si>
  <si>
    <t>** Refers to past London historical fix.</t>
  </si>
  <si>
    <t xml:space="preserve">FY </t>
  </si>
  <si>
    <t>Mid-Month</t>
  </si>
  <si>
    <t>Month End*</t>
  </si>
  <si>
    <t>Monthly Average*</t>
  </si>
  <si>
    <t>Buying</t>
  </si>
  <si>
    <t>Selling</t>
  </si>
  <si>
    <t xml:space="preserve">
Middle Rate</t>
  </si>
  <si>
    <t>Average
Middle Rate</t>
  </si>
  <si>
    <t>Aug</t>
  </si>
  <si>
    <t>Sep</t>
  </si>
  <si>
    <t>Oct</t>
  </si>
  <si>
    <t>Nov</t>
  </si>
  <si>
    <t>Dec</t>
  </si>
  <si>
    <t>Jan</t>
  </si>
  <si>
    <t>Feb</t>
  </si>
  <si>
    <t>Mar</t>
  </si>
  <si>
    <t>Apr</t>
  </si>
  <si>
    <t>May</t>
  </si>
  <si>
    <t>Jun</t>
  </si>
  <si>
    <t>Jul</t>
  </si>
  <si>
    <t>Annual Average</t>
  </si>
  <si>
    <t>* As per Nepalese Calendar.</t>
  </si>
  <si>
    <t>Table 21</t>
  </si>
  <si>
    <t>Table 22</t>
  </si>
  <si>
    <t>Table 23</t>
  </si>
  <si>
    <t>Table 24</t>
  </si>
  <si>
    <t>Table 25</t>
  </si>
  <si>
    <t>Table 26</t>
  </si>
  <si>
    <t xml:space="preserve">       (Rs. in million)</t>
  </si>
  <si>
    <t>Revenue Collection</t>
  </si>
  <si>
    <t>Petroleum Product</t>
  </si>
  <si>
    <t>Non- Petroleum Product</t>
  </si>
  <si>
    <t>Dec/Jan</t>
  </si>
  <si>
    <t>Jun/Jul</t>
  </si>
  <si>
    <t>Index</t>
  </si>
  <si>
    <t>%Changes</t>
  </si>
  <si>
    <t>Months</t>
  </si>
  <si>
    <t>Non-Petroleum Product</t>
  </si>
  <si>
    <t>Food &amp; Beverages</t>
  </si>
  <si>
    <t>Non-Food &amp; Services</t>
  </si>
  <si>
    <t>Domestic Goods</t>
  </si>
  <si>
    <t>Imported Goods</t>
  </si>
  <si>
    <t>Tradable Goods</t>
  </si>
  <si>
    <t>Non-Tradable Goods</t>
  </si>
  <si>
    <t>Govt. Controlled Goods</t>
  </si>
  <si>
    <t>Non-Controlled Goods</t>
  </si>
  <si>
    <t>Mid-Aug</t>
  </si>
  <si>
    <t>Mid-Sept</t>
  </si>
  <si>
    <t>Mid-Oct</t>
  </si>
  <si>
    <t>Mid-Nov</t>
  </si>
  <si>
    <t>Mid-Dec</t>
  </si>
  <si>
    <t>Mid-Jan</t>
  </si>
  <si>
    <t>Mid-Feb</t>
  </si>
  <si>
    <t>Mid-Mar</t>
  </si>
  <si>
    <t>Mid-Apr</t>
  </si>
  <si>
    <t>Mid-May</t>
  </si>
  <si>
    <r>
      <t>2006/07</t>
    </r>
    <r>
      <rPr>
        <b/>
        <vertAlign val="superscript"/>
        <sz val="9"/>
        <rFont val="Times New Roman"/>
        <family val="1"/>
      </rPr>
      <t>P</t>
    </r>
  </si>
  <si>
    <r>
      <t xml:space="preserve">     Overdrafts</t>
    </r>
    <r>
      <rPr>
        <i/>
        <vertAlign val="superscript"/>
        <sz val="9"/>
        <rFont val="Times New Roman"/>
        <family val="1"/>
      </rPr>
      <t>++</t>
    </r>
  </si>
  <si>
    <r>
      <t xml:space="preserve">Sources: </t>
    </r>
    <r>
      <rPr>
        <sz val="8"/>
        <rFont val="Times New Roman"/>
        <family val="1"/>
      </rPr>
      <t>h</t>
    </r>
    <r>
      <rPr>
        <u val="single"/>
        <sz val="8"/>
        <rFont val="Times New Roman"/>
        <family val="1"/>
      </rPr>
      <t>ttp://www.eia.doe.gov/emeu/international/crude1.xls</t>
    </r>
    <r>
      <rPr>
        <sz val="8"/>
        <rFont val="Times New Roman"/>
        <family val="1"/>
      </rPr>
      <t xml:space="preserve"> and </t>
    </r>
    <r>
      <rPr>
        <u val="single"/>
        <sz val="8"/>
        <rFont val="Times New Roman"/>
        <family val="1"/>
      </rPr>
      <t>http://www.kitco.com/gold.londonfix.html</t>
    </r>
  </si>
  <si>
    <r>
      <t>Exchange Rate of US Dollar</t>
    </r>
    <r>
      <rPr>
        <b/>
        <sz val="14"/>
        <rFont val="Times New Roman"/>
        <family val="1"/>
      </rPr>
      <t xml:space="preserve">
</t>
    </r>
    <r>
      <rPr>
        <sz val="12"/>
        <rFont val="Times New Roman"/>
        <family val="1"/>
      </rPr>
      <t>(NRs/US$)</t>
    </r>
  </si>
  <si>
    <t>2 Over 1</t>
  </si>
  <si>
    <r>
      <t>Monthly Turnover</t>
    </r>
    <r>
      <rPr>
        <b/>
        <sz val="8"/>
        <rFont val="Arial"/>
        <family val="2"/>
      </rPr>
      <t>:</t>
    </r>
    <r>
      <rPr>
        <sz val="8"/>
        <rFont val="Arial"/>
        <family val="2"/>
      </rPr>
      <t xml:space="preserve">                      </t>
    </r>
  </si>
  <si>
    <t>5 Over 3</t>
  </si>
  <si>
    <t xml:space="preserve"> Listed Companies and their Market Capitalization </t>
  </si>
  <si>
    <t xml:space="preserve"> Annual Average</t>
  </si>
  <si>
    <t>Growth (% )</t>
  </si>
  <si>
    <t>Composition (%)</t>
  </si>
  <si>
    <t>Total Exports</t>
  </si>
  <si>
    <t>Total Imports</t>
  </si>
  <si>
    <t>Total Trade Balance</t>
  </si>
  <si>
    <t>Total Foreign Trade</t>
  </si>
  <si>
    <t>1/</t>
  </si>
  <si>
    <t>2/</t>
  </si>
  <si>
    <t xml:space="preserve">       c. Claims on Financial Institutions</t>
  </si>
  <si>
    <t xml:space="preserve"> 1/ Adjusting the exchange valuation gain of  Rs. 6099.38 million.</t>
  </si>
  <si>
    <t xml:space="preserve"> 2/ Adjusting the exchange valuation loss of Rs 13433.95 million.</t>
  </si>
  <si>
    <t xml:space="preserve"> 1/ Adjusting the exchange valuation gain of Rs. 6201.88 million.</t>
  </si>
  <si>
    <t xml:space="preserve"> 2/ Adjusting the exchange valuation loss of Rs. 13421.15 million.</t>
  </si>
  <si>
    <t xml:space="preserve"> National Urban Consumer Price Index</t>
  </si>
  <si>
    <t>Direction of Foreign Trade*</t>
  </si>
  <si>
    <t>Exports of Major Commodities to Other Countries</t>
  </si>
  <si>
    <t>Price of Oil and Gold In International Market</t>
  </si>
  <si>
    <t>(2004/05 = 100)</t>
  </si>
  <si>
    <t>2053/54</t>
  </si>
  <si>
    <t>2054/55</t>
  </si>
  <si>
    <t>2055/56</t>
  </si>
  <si>
    <t>2056/57</t>
  </si>
  <si>
    <t>2057/58</t>
  </si>
  <si>
    <t>2058/59</t>
  </si>
  <si>
    <t>2059/60</t>
  </si>
  <si>
    <t>2060/61</t>
  </si>
  <si>
    <t>Table 27</t>
  </si>
  <si>
    <t>'2005/06</t>
  </si>
  <si>
    <t>'2006/07</t>
  </si>
  <si>
    <t xml:space="preserve">Summary of  Balance of Payments Presentation </t>
  </si>
  <si>
    <t>Summary of Balance of Payments Presentation</t>
  </si>
  <si>
    <t>Table 28</t>
  </si>
  <si>
    <t xml:space="preserve">        Domestic Credit*</t>
  </si>
  <si>
    <t xml:space="preserve">         Net Non-Monetary Liabilities*</t>
  </si>
  <si>
    <t xml:space="preserve">     3. Broad Money (M2)</t>
  </si>
  <si>
    <t>*Adjusting credit write off of Rs11.05 billion (Rs 3629.2 million in principal and Rs 7417.4 in interest) by NBL at mid-July 2006 in the series of July 2006 and Rs 2869.3 million (Rs 821.7 million in principal and Rs 2047.6 million in interest) by NBL and Rs 13154.5 million (Rs 4055.2 million in principal and Rs 9099.3 million in interest) by RBB at mid-Oct 2006.</t>
  </si>
  <si>
    <t xml:space="preserve">         Government</t>
  </si>
  <si>
    <t xml:space="preserve">        Non-government</t>
  </si>
  <si>
    <t xml:space="preserve">                Principal*</t>
  </si>
  <si>
    <t xml:space="preserve">                Interest Accrued*</t>
  </si>
  <si>
    <t>8. Other Assets</t>
  </si>
  <si>
    <t>Market Capitalization (Rs. million)</t>
  </si>
  <si>
    <t>Total Paid up Value of Listed Shares (Rs. million)</t>
  </si>
  <si>
    <t xml:space="preserve">       Amount (Rs.million)</t>
  </si>
  <si>
    <t>GDP at Current Price ( Rs.million)</t>
  </si>
  <si>
    <t>Mid- July</t>
  </si>
  <si>
    <t>Market Capitalization of Listed Companies (Rs. in million)</t>
  </si>
  <si>
    <t>Rs               in million</t>
  </si>
  <si>
    <t xml:space="preserve">% Change </t>
  </si>
  <si>
    <t>% Changes</t>
  </si>
  <si>
    <t>Rs. in million</t>
  </si>
  <si>
    <r>
      <t>2007</t>
    </r>
    <r>
      <rPr>
        <b/>
        <vertAlign val="superscript"/>
        <sz val="10"/>
        <rFont val="Times New Roman"/>
        <family val="1"/>
      </rPr>
      <t>P</t>
    </r>
  </si>
  <si>
    <t>(Annual)</t>
  </si>
  <si>
    <t>3.Gross Foreign Assets (1+2)</t>
  </si>
  <si>
    <t>5.Net Foreign Assets (3-4)</t>
  </si>
  <si>
    <t xml:space="preserve">            *= Change in NFA is derived by taking mid-July as base and minus (-) sign indicates an increase.</t>
  </si>
  <si>
    <t>Period end buying rate</t>
  </si>
  <si>
    <t>(Annual average)</t>
  </si>
  <si>
    <t>2061/62</t>
  </si>
  <si>
    <t>Grains and Cereals Products</t>
  </si>
  <si>
    <t>Housing</t>
  </si>
  <si>
    <t>(1999/00 = 100)</t>
  </si>
  <si>
    <t>(Annual Average)</t>
  </si>
  <si>
    <t xml:space="preserve">National Wholesale Price Index </t>
  </si>
  <si>
    <t xml:space="preserve"> National Urban consumer Price Index</t>
  </si>
  <si>
    <t>Table 29</t>
  </si>
  <si>
    <t>Table 30</t>
  </si>
  <si>
    <t>Table 31</t>
  </si>
  <si>
    <t>(At 2000/01 Prices)</t>
  </si>
  <si>
    <t>Rs. in Million</t>
  </si>
  <si>
    <t>Agriculture</t>
  </si>
  <si>
    <t xml:space="preserve">   Agriculture and Forestry</t>
  </si>
  <si>
    <t xml:space="preserve">   Fishery</t>
  </si>
  <si>
    <t>Non-Agriculture</t>
  </si>
  <si>
    <t xml:space="preserve"> Industry</t>
  </si>
  <si>
    <t xml:space="preserve">   Mining and Quarrying</t>
  </si>
  <si>
    <t xml:space="preserve">   Manufacturing</t>
  </si>
  <si>
    <t xml:space="preserve">   Electricity Gas and Water</t>
  </si>
  <si>
    <t xml:space="preserve">   Construction</t>
  </si>
  <si>
    <t xml:space="preserve"> Service</t>
  </si>
  <si>
    <t xml:space="preserve">   Wholesale and Retail Trade</t>
  </si>
  <si>
    <t xml:space="preserve">   Hotels and Restaurant</t>
  </si>
  <si>
    <t xml:space="preserve">   Transport, Storage and Communications</t>
  </si>
  <si>
    <t xml:space="preserve">   Financial Intermediation</t>
  </si>
  <si>
    <t xml:space="preserve">   Real Estate, Renting and Business </t>
  </si>
  <si>
    <t xml:space="preserve">   Public Administration and Defence</t>
  </si>
  <si>
    <t xml:space="preserve">   Education</t>
  </si>
  <si>
    <t xml:space="preserve">   Health and Social Work</t>
  </si>
  <si>
    <t xml:space="preserve">   Other Community, Social and Personal Service </t>
  </si>
  <si>
    <t>Total GVA including FISIM</t>
  </si>
  <si>
    <t>Financial intermediation indirectly measured</t>
  </si>
  <si>
    <t>GDP at basic prices</t>
  </si>
  <si>
    <t>Taxes less subsidies on products</t>
  </si>
  <si>
    <t>GDP at producers price</t>
  </si>
  <si>
    <t>Percentage Change</t>
  </si>
  <si>
    <t xml:space="preserve">   Real Estate, Renting and Business Activities</t>
  </si>
  <si>
    <t xml:space="preserve">   Other Community, Social and Personal Service</t>
  </si>
  <si>
    <t>R-Revised estimate</t>
  </si>
  <si>
    <t xml:space="preserve">P-Preliminary estimate </t>
  </si>
  <si>
    <t>Source: Central Bureau of Statistics</t>
  </si>
  <si>
    <t>Table 1</t>
  </si>
  <si>
    <t>2062/63R</t>
  </si>
  <si>
    <t>2063/64P</t>
  </si>
  <si>
    <t>NEPSE Overall Index*</t>
  </si>
  <si>
    <t>NEPSE Sensitive Index**</t>
  </si>
  <si>
    <t>July</t>
  </si>
  <si>
    <t>5over 2</t>
  </si>
  <si>
    <t xml:space="preserve"> Real Gross Domestic Product </t>
  </si>
  <si>
    <t>Real Gross Domestic product</t>
  </si>
  <si>
    <t>( Y-O-Y Changes)</t>
  </si>
  <si>
    <t>Annual Average Core CPI Inflation**</t>
  </si>
  <si>
    <t>( Y-O-Y)</t>
  </si>
  <si>
    <t>(Y-O-Y)</t>
  </si>
  <si>
    <t>National Salary And Wage Rate Index (Annual Average)</t>
  </si>
  <si>
    <t>Exports of Major Commodities to India</t>
  </si>
  <si>
    <t>Core CPI Inflation (Y-O-Y)</t>
  </si>
  <si>
    <t>National Wholesale Price Index (Y-O-Y)</t>
  </si>
  <si>
    <t>National Salary and Wage Rate Index (Y-O-Y)</t>
  </si>
  <si>
    <t>National Salary and Wage Rate Index(Annual Average)</t>
  </si>
  <si>
    <t>Import of Selected Commodities From India</t>
  </si>
  <si>
    <t>National Urban Consumer Price Index ( Y-O-Y)</t>
  </si>
  <si>
    <t>National Urban Consumer Price Index (Annual Average)</t>
  </si>
  <si>
    <t>Annual  Average Core CPI Inflation</t>
  </si>
  <si>
    <t>National Wholesale Price Index (Annual Average)</t>
  </si>
  <si>
    <t xml:space="preserve">                          (Y-O-Y changes)</t>
  </si>
  <si>
    <t xml:space="preserve">             During 2006/07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</si>
</sst>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_)"/>
    <numFmt numFmtId="167" formatCode="0.0_)"/>
    <numFmt numFmtId="168" formatCode="0.0"/>
    <numFmt numFmtId="169" formatCode="General_)"/>
    <numFmt numFmtId="170" formatCode="#,##0.0"/>
    <numFmt numFmtId="171" formatCode="0.0000"/>
  </numFmts>
  <fonts count="88">
    <font>
      <sz val="10"/>
      <name val="Arial"/>
      <family val="0"/>
    </font>
    <font>
      <u val="single"/>
      <sz val="10"/>
      <color indexed="36"/>
      <name val="Arial"/>
      <family val="0"/>
    </font>
    <font>
      <u val="single"/>
      <sz val="10"/>
      <color indexed="12"/>
      <name val="Arial"/>
      <family val="0"/>
    </font>
    <font>
      <b/>
      <sz val="12"/>
      <name val="Times New Roman"/>
      <family val="1"/>
    </font>
    <font>
      <sz val="10"/>
      <name val="Times New Roman"/>
      <family val="1"/>
    </font>
    <font>
      <sz val="12"/>
      <name val="Times New Roman"/>
      <family val="1"/>
    </font>
    <font>
      <sz val="11"/>
      <name val="Times New Roman"/>
      <family val="1"/>
    </font>
    <font>
      <sz val="10"/>
      <name val="Courier"/>
      <family val="0"/>
    </font>
    <font>
      <b/>
      <sz val="15"/>
      <name val="Times New Roman"/>
      <family val="1"/>
    </font>
    <font>
      <b/>
      <sz val="10"/>
      <name val="Times New Roman"/>
      <family val="1"/>
    </font>
    <font>
      <i/>
      <sz val="10"/>
      <name val="Times New Roman"/>
      <family val="1"/>
    </font>
    <font>
      <sz val="10"/>
      <color indexed="10"/>
      <name val="Times New Roman"/>
      <family val="1"/>
    </font>
    <font>
      <b/>
      <u val="single"/>
      <sz val="10"/>
      <name val="Times New Roman"/>
      <family val="1"/>
    </font>
    <font>
      <sz val="12"/>
      <name val="Arial"/>
      <family val="2"/>
    </font>
    <font>
      <b/>
      <sz val="12"/>
      <name val="Arial"/>
      <family val="2"/>
    </font>
    <font>
      <b/>
      <u val="single"/>
      <sz val="14"/>
      <name val="Times New Roman"/>
      <family val="1"/>
    </font>
    <font>
      <sz val="14"/>
      <name val="Times New Roman"/>
      <family val="1"/>
    </font>
    <font>
      <sz val="14"/>
      <name val="Courier"/>
      <family val="0"/>
    </font>
    <font>
      <b/>
      <sz val="14"/>
      <name val="Times New Roman"/>
      <family val="1"/>
    </font>
    <font>
      <b/>
      <sz val="8"/>
      <name val="Arial"/>
      <family val="2"/>
    </font>
    <font>
      <sz val="8"/>
      <name val="Arial"/>
      <family val="2"/>
    </font>
    <font>
      <b/>
      <sz val="10"/>
      <name val="Arial"/>
      <family val="0"/>
    </font>
    <font>
      <i/>
      <sz val="10"/>
      <name val="Arial"/>
      <family val="2"/>
    </font>
    <font>
      <sz val="9"/>
      <name val="Arial"/>
      <family val="2"/>
    </font>
    <font>
      <b/>
      <sz val="9"/>
      <name val="Arial"/>
      <family val="2"/>
    </font>
    <font>
      <b/>
      <sz val="14"/>
      <name val="Arial"/>
      <family val="2"/>
    </font>
    <font>
      <sz val="10"/>
      <color indexed="10"/>
      <name val="Arial"/>
      <family val="2"/>
    </font>
    <font>
      <b/>
      <sz val="10"/>
      <color indexed="10"/>
      <name val="Arial"/>
      <family val="2"/>
    </font>
    <font>
      <sz val="18"/>
      <name val="Arial"/>
      <family val="2"/>
    </font>
    <font>
      <sz val="9"/>
      <name val="Times New Roman"/>
      <family val="1"/>
    </font>
    <font>
      <i/>
      <sz val="8"/>
      <name val="Arial"/>
      <family val="2"/>
    </font>
    <font>
      <b/>
      <sz val="9"/>
      <name val="Times New Roman"/>
      <family val="1"/>
    </font>
    <font>
      <sz val="8"/>
      <name val="Times New Roman"/>
      <family val="1"/>
    </font>
    <font>
      <i/>
      <sz val="11"/>
      <name val="Times New Roman"/>
      <family val="1"/>
    </font>
    <font>
      <b/>
      <sz val="8"/>
      <name val="Times New Roman"/>
      <family val="1"/>
    </font>
    <font>
      <b/>
      <u val="single"/>
      <sz val="15"/>
      <name val="Times New Roman"/>
      <family val="1"/>
    </font>
    <font>
      <u val="single"/>
      <sz val="10"/>
      <name val="Times New Roman"/>
      <family val="1"/>
    </font>
    <font>
      <b/>
      <i/>
      <sz val="12"/>
      <name val="Arial"/>
      <family val="2"/>
    </font>
    <font>
      <b/>
      <i/>
      <sz val="10"/>
      <name val="Times New Roman"/>
      <family val="1"/>
    </font>
    <font>
      <b/>
      <u val="single"/>
      <sz val="9"/>
      <name val="Times New Roman"/>
      <family val="1"/>
    </font>
    <font>
      <b/>
      <vertAlign val="superscript"/>
      <sz val="9"/>
      <name val="Times New Roman"/>
      <family val="1"/>
    </font>
    <font>
      <i/>
      <sz val="9"/>
      <name val="Times New Roman"/>
      <family val="1"/>
    </font>
    <font>
      <i/>
      <vertAlign val="superscript"/>
      <sz val="9"/>
      <name val="Times New Roman"/>
      <family val="1"/>
    </font>
    <font>
      <b/>
      <vertAlign val="superscript"/>
      <sz val="10"/>
      <name val="Times New Roman"/>
      <family val="1"/>
    </font>
    <font>
      <vertAlign val="superscript"/>
      <sz val="10"/>
      <name val="Times New Roman"/>
      <family val="1"/>
    </font>
    <font>
      <b/>
      <u val="single"/>
      <sz val="8"/>
      <name val="Times New Roman"/>
      <family val="1"/>
    </font>
    <font>
      <b/>
      <i/>
      <sz val="8"/>
      <name val="Times New Roman"/>
      <family val="1"/>
    </font>
    <font>
      <u val="single"/>
      <sz val="8"/>
      <name val="Times New Roman"/>
      <family val="1"/>
    </font>
    <font>
      <i/>
      <vertAlign val="superscript"/>
      <sz val="10"/>
      <name val="Times New Roman"/>
      <family val="1"/>
    </font>
    <font>
      <b/>
      <sz val="8"/>
      <name val="Tahoma"/>
      <family val="0"/>
    </font>
    <font>
      <sz val="8"/>
      <name val="Tahoma"/>
      <family val="0"/>
    </font>
    <font>
      <b/>
      <sz val="16"/>
      <name val="Arial"/>
      <family val="2"/>
    </font>
    <font>
      <sz val="16"/>
      <name val="Arial"/>
      <family val="2"/>
    </font>
    <font>
      <b/>
      <sz val="15"/>
      <color indexed="8"/>
      <name val="Times New Roman"/>
      <family val="1"/>
    </font>
    <font>
      <b/>
      <sz val="10"/>
      <color indexed="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double"/>
      <right>
        <color indexed="63"/>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style="thin"/>
    </border>
    <border>
      <left>
        <color indexed="63"/>
      </left>
      <right>
        <color indexed="63"/>
      </right>
      <top style="thin"/>
      <bottom style="thin"/>
    </border>
    <border>
      <left>
        <color indexed="63"/>
      </left>
      <right style="double"/>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style="double"/>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style="thin"/>
      <top style="double"/>
      <bottom>
        <color indexed="63"/>
      </bottom>
    </border>
    <border>
      <left style="thin"/>
      <right>
        <color indexed="63"/>
      </right>
      <top>
        <color indexed="63"/>
      </top>
      <bottom style="double"/>
    </border>
    <border>
      <left style="double"/>
      <right style="thin"/>
      <top style="thin"/>
      <bottom style="thin"/>
    </border>
    <border>
      <left style="thin"/>
      <right style="hair"/>
      <top style="thin"/>
      <bottom style="thin"/>
    </border>
    <border>
      <left style="hair"/>
      <right style="hair"/>
      <top style="thin"/>
      <bottom style="thin"/>
    </border>
    <border>
      <left style="hair"/>
      <right style="double"/>
      <top style="thin"/>
      <bottom style="thin"/>
    </border>
    <border>
      <left style="double"/>
      <right style="thin"/>
      <top>
        <color indexed="63"/>
      </top>
      <bottom>
        <color indexed="63"/>
      </bottom>
    </border>
    <border>
      <left style="double"/>
      <right style="thin"/>
      <top>
        <color indexed="63"/>
      </top>
      <bottom style="double"/>
    </border>
    <border>
      <left style="thin"/>
      <right style="thin"/>
      <top style="double"/>
      <bottom style="thin"/>
    </border>
    <border>
      <left style="double"/>
      <right>
        <color indexed="63"/>
      </right>
      <top>
        <color indexed="63"/>
      </top>
      <bottom style="thin"/>
    </border>
    <border>
      <left style="double"/>
      <right style="thin"/>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color indexed="63"/>
      </top>
      <bottom style="thin"/>
    </border>
    <border>
      <left>
        <color indexed="63"/>
      </left>
      <right style="double"/>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color indexed="63"/>
      </left>
      <right style="medium"/>
      <top style="thin"/>
      <bottom style="medium"/>
    </border>
    <border>
      <left style="medium"/>
      <right style="medium"/>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medium"/>
      <top>
        <color indexed="63"/>
      </top>
      <bottom style="medium"/>
    </border>
    <border>
      <left style="thin"/>
      <right style="medium"/>
      <top style="medium"/>
      <bottom style="thin"/>
    </border>
    <border>
      <left>
        <color indexed="63"/>
      </left>
      <right>
        <color indexed="63"/>
      </right>
      <top style="thin"/>
      <bottom style="medium"/>
    </border>
    <border>
      <left style="thin"/>
      <right style="medium"/>
      <top style="thin"/>
      <bottom style="medium"/>
    </border>
    <border>
      <left style="medium"/>
      <right>
        <color indexed="63"/>
      </right>
      <top>
        <color indexed="63"/>
      </top>
      <bottom>
        <color indexed="63"/>
      </bottom>
    </border>
    <border>
      <left style="thin"/>
      <right style="medium"/>
      <top style="medium"/>
      <bottom>
        <color indexed="63"/>
      </bottom>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color indexed="63"/>
      </top>
      <bottom style="thin"/>
    </border>
    <border>
      <left style="thin"/>
      <right>
        <color indexed="63"/>
      </right>
      <top>
        <color indexed="63"/>
      </top>
      <bottom style="medium"/>
    </border>
    <border>
      <left style="medium"/>
      <right>
        <color indexed="63"/>
      </right>
      <top>
        <color indexed="63"/>
      </top>
      <bottom style="medium"/>
    </border>
    <border>
      <left style="thin"/>
      <right style="double"/>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thin"/>
      <bottom style="thin"/>
    </border>
    <border>
      <left style="thin"/>
      <right style="double"/>
      <top style="double"/>
      <bottom>
        <color indexed="63"/>
      </bottom>
    </border>
    <border>
      <left style="thin"/>
      <right style="double"/>
      <top>
        <color indexed="63"/>
      </top>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style="thin"/>
      <top style="thin"/>
      <bottom style="double"/>
    </border>
    <border>
      <left>
        <color indexed="63"/>
      </left>
      <right style="double"/>
      <top style="thin"/>
      <bottom style="double"/>
    </border>
    <border>
      <left>
        <color indexed="63"/>
      </left>
      <right style="double"/>
      <top style="double"/>
      <bottom>
        <color indexed="63"/>
      </bottom>
    </border>
    <border>
      <left>
        <color indexed="63"/>
      </left>
      <right style="thin"/>
      <top style="double"/>
      <bottom style="thin"/>
    </border>
    <border>
      <left style="double"/>
      <right>
        <color indexed="63"/>
      </right>
      <top style="double"/>
      <bottom style="thin"/>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double"/>
      <bottom style="double"/>
    </border>
    <border>
      <left>
        <color indexed="63"/>
      </left>
      <right style="double"/>
      <top style="double"/>
      <bottom style="double"/>
    </border>
    <border>
      <left style="thin"/>
      <right style="double"/>
      <top style="thin"/>
      <bottom>
        <color indexed="63"/>
      </bottom>
    </border>
    <border>
      <left style="double"/>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4" fillId="0" borderId="0">
      <alignment/>
      <protection/>
    </xf>
    <xf numFmtId="164" fontId="7" fillId="0" borderId="0">
      <alignment/>
      <protection/>
    </xf>
    <xf numFmtId="0" fontId="0" fillId="0" borderId="0">
      <alignment/>
      <protection/>
    </xf>
    <xf numFmtId="164" fontId="7" fillId="0" borderId="0">
      <alignment/>
      <protection/>
    </xf>
    <xf numFmtId="169" fontId="7" fillId="0" borderId="0">
      <alignment/>
      <protection/>
    </xf>
    <xf numFmtId="164" fontId="7"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1380">
    <xf numFmtId="0" fontId="0" fillId="0" borderId="0" xfId="0" applyAlignment="1">
      <alignment/>
    </xf>
    <xf numFmtId="0" fontId="3" fillId="0" borderId="0" xfId="0" applyFont="1" applyBorder="1" applyAlignment="1">
      <alignment horizontal="right"/>
    </xf>
    <xf numFmtId="0" fontId="4" fillId="0" borderId="0" xfId="0" applyFont="1" applyAlignment="1">
      <alignment horizontal="right"/>
    </xf>
    <xf numFmtId="0" fontId="5" fillId="0" borderId="0" xfId="0" applyFont="1" applyBorder="1" applyAlignment="1">
      <alignment horizontal="center"/>
    </xf>
    <xf numFmtId="0" fontId="4" fillId="0" borderId="0" xfId="0" applyFont="1" applyAlignment="1">
      <alignment/>
    </xf>
    <xf numFmtId="0" fontId="4"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6" fillId="0" borderId="0" xfId="0" applyFont="1" applyAlignment="1">
      <alignment/>
    </xf>
    <xf numFmtId="0" fontId="6" fillId="0" borderId="0" xfId="0" applyFont="1" applyFill="1" applyBorder="1" applyAlignment="1">
      <alignment/>
    </xf>
    <xf numFmtId="164" fontId="4" fillId="0" borderId="0" xfId="63" applyFont="1">
      <alignment/>
      <protection/>
    </xf>
    <xf numFmtId="164" fontId="4" fillId="0" borderId="0" xfId="63" applyFont="1" applyFill="1">
      <alignment/>
      <protection/>
    </xf>
    <xf numFmtId="164" fontId="7" fillId="0" borderId="0" xfId="63">
      <alignment/>
      <protection/>
    </xf>
    <xf numFmtId="166" fontId="12" fillId="0" borderId="0" xfId="63" applyNumberFormat="1" applyFont="1" applyAlignment="1" applyProtection="1" quotePrefix="1">
      <alignment horizontal="left"/>
      <protection/>
    </xf>
    <xf numFmtId="164" fontId="7" fillId="0" borderId="0" xfId="61">
      <alignment/>
      <protection/>
    </xf>
    <xf numFmtId="164" fontId="4" fillId="0" borderId="0" xfId="61" applyFont="1" applyFill="1">
      <alignment/>
      <protection/>
    </xf>
    <xf numFmtId="166" fontId="15" fillId="0" borderId="0" xfId="61" applyNumberFormat="1" applyFont="1" applyAlignment="1" applyProtection="1">
      <alignment horizontal="left"/>
      <protection/>
    </xf>
    <xf numFmtId="164" fontId="16" fillId="0" borderId="0" xfId="61" applyFont="1">
      <alignment/>
      <protection/>
    </xf>
    <xf numFmtId="164" fontId="16" fillId="0" borderId="0" xfId="61" applyFont="1" applyFill="1" applyBorder="1">
      <alignment/>
      <protection/>
    </xf>
    <xf numFmtId="164" fontId="17" fillId="0" borderId="0" xfId="61" applyFont="1">
      <alignment/>
      <protection/>
    </xf>
    <xf numFmtId="164" fontId="7" fillId="0" borderId="10" xfId="59" applyFont="1" applyBorder="1">
      <alignment/>
      <protection/>
    </xf>
    <xf numFmtId="164" fontId="7" fillId="0" borderId="10" xfId="59" applyFont="1" applyFill="1" applyBorder="1">
      <alignment/>
      <protection/>
    </xf>
    <xf numFmtId="164" fontId="4" fillId="0" borderId="10" xfId="59" applyFont="1" applyBorder="1">
      <alignment/>
      <protection/>
    </xf>
    <xf numFmtId="164" fontId="4" fillId="0" borderId="10" xfId="59" applyFont="1" applyFill="1" applyBorder="1">
      <alignment/>
      <protection/>
    </xf>
    <xf numFmtId="164" fontId="4" fillId="0" borderId="0" xfId="59" applyFont="1" applyFill="1" applyBorder="1">
      <alignment/>
      <protection/>
    </xf>
    <xf numFmtId="164" fontId="4" fillId="0" borderId="0" xfId="59" applyFont="1" applyFill="1" applyBorder="1" applyAlignment="1" quotePrefix="1">
      <alignment horizontal="left"/>
      <protection/>
    </xf>
    <xf numFmtId="164" fontId="11" fillId="0" borderId="0" xfId="59" applyFont="1">
      <alignment/>
      <protection/>
    </xf>
    <xf numFmtId="167" fontId="11" fillId="0" borderId="0" xfId="59" applyNumberFormat="1" applyFont="1" applyBorder="1" applyProtection="1">
      <alignment/>
      <protection/>
    </xf>
    <xf numFmtId="164" fontId="4" fillId="0" borderId="0" xfId="59" applyFont="1">
      <alignment/>
      <protection/>
    </xf>
    <xf numFmtId="164" fontId="4" fillId="0" borderId="0" xfId="59" applyFont="1" applyFill="1">
      <alignment/>
      <protection/>
    </xf>
    <xf numFmtId="167" fontId="11" fillId="0" borderId="0" xfId="59" applyNumberFormat="1" applyFont="1" applyBorder="1">
      <alignment/>
      <protection/>
    </xf>
    <xf numFmtId="0" fontId="13" fillId="0" borderId="0" xfId="0" applyFont="1" applyAlignment="1">
      <alignment/>
    </xf>
    <xf numFmtId="0" fontId="14" fillId="0" borderId="0" xfId="0" applyFont="1" applyAlignment="1">
      <alignment/>
    </xf>
    <xf numFmtId="0" fontId="0" fillId="0" borderId="0" xfId="0" applyBorder="1" applyAlignment="1">
      <alignment/>
    </xf>
    <xf numFmtId="0" fontId="9" fillId="0" borderId="11" xfId="0" applyFont="1" applyBorder="1" applyAlignment="1">
      <alignment horizontal="center" vertical="top" wrapText="1"/>
    </xf>
    <xf numFmtId="0" fontId="9" fillId="0" borderId="12" xfId="0" applyFont="1" applyBorder="1" applyAlignment="1">
      <alignment horizontal="left" vertical="top" wrapText="1"/>
    </xf>
    <xf numFmtId="0" fontId="4" fillId="0" borderId="12" xfId="0" applyFont="1" applyBorder="1" applyAlignment="1">
      <alignment horizontal="center" vertical="top" wrapText="1"/>
    </xf>
    <xf numFmtId="0" fontId="4" fillId="0" borderId="12" xfId="0" applyFont="1" applyBorder="1" applyAlignment="1">
      <alignment horizontal="left"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vertical="top" wrapText="1"/>
    </xf>
    <xf numFmtId="0" fontId="14" fillId="0" borderId="0" xfId="0" applyFont="1" applyFill="1" applyAlignment="1">
      <alignment horizontal="center" vertical="center"/>
    </xf>
    <xf numFmtId="0" fontId="0" fillId="0" borderId="12" xfId="0" applyBorder="1" applyAlignment="1">
      <alignment/>
    </xf>
    <xf numFmtId="0" fontId="0" fillId="0" borderId="0" xfId="0" applyAlignment="1">
      <alignment vertical="center"/>
    </xf>
    <xf numFmtId="168" fontId="0" fillId="0" borderId="0" xfId="0" applyNumberFormat="1" applyBorder="1" applyAlignment="1">
      <alignment vertical="center"/>
    </xf>
    <xf numFmtId="0" fontId="9" fillId="33" borderId="15" xfId="0" applyFont="1" applyFill="1" applyBorder="1" applyAlignment="1">
      <alignment horizontal="left" vertical="top" wrapText="1"/>
    </xf>
    <xf numFmtId="0" fontId="9" fillId="33" borderId="11" xfId="0" applyFont="1" applyFill="1" applyBorder="1" applyAlignment="1">
      <alignment horizontal="left" vertical="top" wrapText="1"/>
    </xf>
    <xf numFmtId="0" fontId="14" fillId="0" borderId="0" xfId="0" applyFont="1" applyAlignment="1">
      <alignment vertical="center"/>
    </xf>
    <xf numFmtId="0" fontId="0" fillId="0" borderId="0" xfId="0" applyAlignment="1">
      <alignment horizontal="centerContinuous"/>
    </xf>
    <xf numFmtId="0" fontId="21" fillId="0" borderId="0" xfId="0" applyFont="1" applyAlignment="1">
      <alignment horizontal="centerContinuous"/>
    </xf>
    <xf numFmtId="2" fontId="21" fillId="0" borderId="16" xfId="0" applyNumberFormat="1" applyFont="1" applyBorder="1" applyAlignment="1">
      <alignment horizontal="center" vertical="center"/>
    </xf>
    <xf numFmtId="168" fontId="0" fillId="0" borderId="0" xfId="0" applyNumberFormat="1" applyAlignment="1">
      <alignment vertical="center"/>
    </xf>
    <xf numFmtId="168" fontId="0" fillId="0" borderId="17" xfId="0" applyNumberFormat="1" applyBorder="1" applyAlignment="1">
      <alignment vertical="center"/>
    </xf>
    <xf numFmtId="0" fontId="0" fillId="0" borderId="18" xfId="0" applyBorder="1" applyAlignment="1">
      <alignment/>
    </xf>
    <xf numFmtId="0" fontId="4" fillId="0" borderId="18" xfId="0" applyFont="1" applyBorder="1" applyAlignment="1">
      <alignment/>
    </xf>
    <xf numFmtId="0" fontId="12" fillId="0" borderId="18" xfId="0" applyFont="1" applyBorder="1" applyAlignment="1">
      <alignment horizontal="centerContinuous"/>
    </xf>
    <xf numFmtId="169" fontId="7" fillId="0" borderId="0" xfId="62">
      <alignment/>
      <protection/>
    </xf>
    <xf numFmtId="169" fontId="4" fillId="0" borderId="0" xfId="62" applyFont="1">
      <alignment/>
      <protection/>
    </xf>
    <xf numFmtId="169" fontId="9" fillId="0" borderId="10" xfId="62" applyFont="1" applyBorder="1" applyAlignment="1" quotePrefix="1">
      <alignment horizontal="center"/>
      <protection/>
    </xf>
    <xf numFmtId="168" fontId="7" fillId="0" borderId="0" xfId="62" applyNumberFormat="1">
      <alignment/>
      <protection/>
    </xf>
    <xf numFmtId="169" fontId="4" fillId="0" borderId="19" xfId="62" applyFont="1" applyBorder="1">
      <alignment/>
      <protection/>
    </xf>
    <xf numFmtId="169" fontId="4" fillId="0" borderId="20" xfId="62" applyFont="1" applyBorder="1">
      <alignment/>
      <protection/>
    </xf>
    <xf numFmtId="169" fontId="7" fillId="0" borderId="21" xfId="62" applyBorder="1">
      <alignment/>
      <protection/>
    </xf>
    <xf numFmtId="169" fontId="4" fillId="0" borderId="0" xfId="62" applyFont="1" applyBorder="1">
      <alignment/>
      <protection/>
    </xf>
    <xf numFmtId="169" fontId="4" fillId="0" borderId="19" xfId="62" applyNumberFormat="1" applyFont="1" applyBorder="1" applyAlignment="1" applyProtection="1">
      <alignment horizontal="left"/>
      <protection/>
    </xf>
    <xf numFmtId="168" fontId="0" fillId="0" borderId="19" xfId="62" applyNumberFormat="1" applyFont="1" applyBorder="1" applyAlignment="1">
      <alignment vertical="center"/>
      <protection/>
    </xf>
    <xf numFmtId="167" fontId="4" fillId="0" borderId="17" xfId="62" applyNumberFormat="1" applyFont="1" applyBorder="1" applyAlignment="1" applyProtection="1">
      <alignment vertical="center"/>
      <protection/>
    </xf>
    <xf numFmtId="168" fontId="0" fillId="0" borderId="0" xfId="62" applyNumberFormat="1" applyFont="1" applyAlignment="1">
      <alignment vertical="center"/>
      <protection/>
    </xf>
    <xf numFmtId="168" fontId="4" fillId="0" borderId="19" xfId="62" applyNumberFormat="1" applyFont="1" applyBorder="1" applyAlignment="1">
      <alignment vertical="center"/>
      <protection/>
    </xf>
    <xf numFmtId="168" fontId="0" fillId="0" borderId="0" xfId="57" applyNumberFormat="1" applyFont="1" applyAlignment="1">
      <alignment vertical="center"/>
      <protection/>
    </xf>
    <xf numFmtId="168" fontId="0" fillId="0" borderId="22" xfId="62" applyNumberFormat="1" applyFont="1" applyBorder="1" applyAlignment="1">
      <alignment vertical="center"/>
      <protection/>
    </xf>
    <xf numFmtId="169" fontId="4" fillId="0" borderId="14" xfId="62" applyNumberFormat="1" applyFont="1" applyBorder="1" applyAlignment="1" applyProtection="1">
      <alignment vertical="center"/>
      <protection/>
    </xf>
    <xf numFmtId="168" fontId="4" fillId="0" borderId="14" xfId="62" applyNumberFormat="1" applyFont="1" applyBorder="1" applyAlignment="1">
      <alignment vertical="center"/>
      <protection/>
    </xf>
    <xf numFmtId="167" fontId="4" fillId="0" borderId="13" xfId="62" applyNumberFormat="1" applyFont="1" applyBorder="1" applyAlignment="1" applyProtection="1">
      <alignment vertical="center"/>
      <protection/>
    </xf>
    <xf numFmtId="168" fontId="0" fillId="0" borderId="14" xfId="62" applyNumberFormat="1" applyFont="1" applyBorder="1" applyAlignment="1">
      <alignment vertical="center"/>
      <protection/>
    </xf>
    <xf numFmtId="168" fontId="0" fillId="0" borderId="13" xfId="62" applyNumberFormat="1" applyFont="1" applyBorder="1" applyAlignment="1">
      <alignment vertical="center"/>
      <protection/>
    </xf>
    <xf numFmtId="169" fontId="4" fillId="0" borderId="0" xfId="62" applyNumberFormat="1" applyFont="1" applyAlignment="1" applyProtection="1">
      <alignment horizontal="left"/>
      <protection/>
    </xf>
    <xf numFmtId="169" fontId="4" fillId="33" borderId="15" xfId="62" applyFont="1" applyFill="1" applyBorder="1">
      <alignment/>
      <protection/>
    </xf>
    <xf numFmtId="169" fontId="4" fillId="33" borderId="14" xfId="62" applyNumberFormat="1" applyFont="1" applyFill="1" applyBorder="1" applyAlignment="1" applyProtection="1">
      <alignment horizontal="centerContinuous"/>
      <protection/>
    </xf>
    <xf numFmtId="169" fontId="4" fillId="33" borderId="13" xfId="62" applyFont="1" applyFill="1" applyBorder="1" applyAlignment="1">
      <alignment horizontal="centerContinuous"/>
      <protection/>
    </xf>
    <xf numFmtId="169" fontId="4" fillId="33" borderId="11" xfId="62" applyNumberFormat="1" applyFont="1" applyFill="1" applyBorder="1" applyAlignment="1" applyProtection="1">
      <alignment horizontal="center"/>
      <protection/>
    </xf>
    <xf numFmtId="169" fontId="4" fillId="33" borderId="23" xfId="62" applyNumberFormat="1" applyFont="1" applyFill="1" applyBorder="1" applyAlignment="1" applyProtection="1">
      <alignment horizontal="center"/>
      <protection/>
    </xf>
    <xf numFmtId="169" fontId="4" fillId="33" borderId="12" xfId="62" applyNumberFormat="1" applyFont="1" applyFill="1" applyBorder="1" applyAlignment="1" applyProtection="1">
      <alignment horizontal="center"/>
      <protection/>
    </xf>
    <xf numFmtId="168" fontId="0" fillId="0" borderId="0" xfId="0" applyNumberFormat="1" applyAlignment="1">
      <alignment/>
    </xf>
    <xf numFmtId="168" fontId="21" fillId="0" borderId="0" xfId="0" applyNumberFormat="1" applyFont="1" applyBorder="1" applyAlignment="1">
      <alignment horizontal="center" vertical="center"/>
    </xf>
    <xf numFmtId="168" fontId="21" fillId="0" borderId="24" xfId="0" applyNumberFormat="1" applyFont="1" applyBorder="1" applyAlignment="1">
      <alignment horizontal="center" vertical="center"/>
    </xf>
    <xf numFmtId="0" fontId="0" fillId="0" borderId="18" xfId="0" applyBorder="1" applyAlignment="1">
      <alignment horizontal="left" vertical="center" indent="1"/>
    </xf>
    <xf numFmtId="168" fontId="21" fillId="0" borderId="25" xfId="0" applyNumberFormat="1" applyFont="1" applyBorder="1" applyAlignment="1">
      <alignment horizontal="center" vertical="center"/>
    </xf>
    <xf numFmtId="0" fontId="0" fillId="0" borderId="18" xfId="0" applyBorder="1" applyAlignment="1">
      <alignment vertical="center"/>
    </xf>
    <xf numFmtId="168" fontId="0" fillId="0" borderId="0" xfId="0" applyNumberFormat="1" applyFont="1" applyBorder="1" applyAlignment="1">
      <alignment horizontal="center" vertical="center"/>
    </xf>
    <xf numFmtId="168" fontId="21" fillId="0" borderId="26" xfId="0" applyNumberFormat="1" applyFont="1" applyBorder="1" applyAlignment="1">
      <alignment horizontal="center" vertical="center"/>
    </xf>
    <xf numFmtId="168" fontId="0" fillId="0" borderId="26" xfId="0" applyNumberFormat="1" applyFont="1" applyBorder="1" applyAlignment="1">
      <alignment horizontal="center" vertical="center"/>
    </xf>
    <xf numFmtId="168" fontId="0" fillId="0" borderId="27" xfId="0" applyNumberFormat="1" applyBorder="1" applyAlignment="1">
      <alignment vertical="center"/>
    </xf>
    <xf numFmtId="168" fontId="0" fillId="0" borderId="28" xfId="0" applyNumberFormat="1" applyFont="1" applyBorder="1" applyAlignment="1">
      <alignment horizontal="center" vertical="center"/>
    </xf>
    <xf numFmtId="168" fontId="0" fillId="0" borderId="29" xfId="0" applyNumberFormat="1" applyFont="1" applyBorder="1" applyAlignment="1">
      <alignment horizontal="center" vertical="center"/>
    </xf>
    <xf numFmtId="168" fontId="0" fillId="0" borderId="10" xfId="0" applyNumberFormat="1" applyBorder="1" applyAlignment="1">
      <alignment vertical="center"/>
    </xf>
    <xf numFmtId="0" fontId="0" fillId="0" borderId="0" xfId="0" applyAlignment="1">
      <alignment horizontal="left" indent="2"/>
    </xf>
    <xf numFmtId="0" fontId="0" fillId="0" borderId="0" xfId="0" applyAlignment="1">
      <alignment horizontal="left" indent="1"/>
    </xf>
    <xf numFmtId="0" fontId="0" fillId="33" borderId="11" xfId="0" applyFill="1" applyBorder="1" applyAlignment="1">
      <alignment horizontal="center" vertical="center"/>
    </xf>
    <xf numFmtId="0" fontId="0" fillId="0" borderId="11" xfId="0" applyBorder="1" applyAlignment="1">
      <alignment vertical="center"/>
    </xf>
    <xf numFmtId="0" fontId="21" fillId="0" borderId="30" xfId="0" applyFont="1" applyBorder="1" applyAlignment="1">
      <alignment vertical="center"/>
    </xf>
    <xf numFmtId="2" fontId="21" fillId="0" borderId="12" xfId="0" applyNumberFormat="1" applyFont="1" applyBorder="1" applyAlignment="1">
      <alignment horizontal="center" vertical="center"/>
    </xf>
    <xf numFmtId="2" fontId="0" fillId="0" borderId="12" xfId="0" applyNumberFormat="1" applyBorder="1" applyAlignment="1">
      <alignment horizontal="center" vertical="center"/>
    </xf>
    <xf numFmtId="0" fontId="0" fillId="0" borderId="12" xfId="0" applyBorder="1" applyAlignment="1">
      <alignment horizontal="center" vertical="center"/>
    </xf>
    <xf numFmtId="168" fontId="21" fillId="0" borderId="14" xfId="0" applyNumberFormat="1" applyFont="1" applyBorder="1" applyAlignment="1">
      <alignment horizontal="center" vertical="center"/>
    </xf>
    <xf numFmtId="168" fontId="0" fillId="0" borderId="25" xfId="0" applyNumberFormat="1" applyBorder="1" applyAlignment="1">
      <alignment horizontal="center" vertical="center"/>
    </xf>
    <xf numFmtId="168" fontId="0" fillId="0" borderId="13" xfId="0" applyNumberFormat="1" applyBorder="1" applyAlignment="1">
      <alignment horizontal="center" vertical="center"/>
    </xf>
    <xf numFmtId="0" fontId="21" fillId="0" borderId="18" xfId="0" applyFont="1" applyBorder="1" applyAlignment="1">
      <alignment vertical="center"/>
    </xf>
    <xf numFmtId="2" fontId="0" fillId="0" borderId="16" xfId="0" applyNumberFormat="1" applyBorder="1" applyAlignment="1">
      <alignment horizontal="center" vertical="center"/>
    </xf>
    <xf numFmtId="168" fontId="0" fillId="0" borderId="0" xfId="0" applyNumberFormat="1" applyAlignment="1">
      <alignment horizontal="center" vertical="center"/>
    </xf>
    <xf numFmtId="168" fontId="0" fillId="0" borderId="17" xfId="0" applyNumberFormat="1" applyBorder="1" applyAlignment="1">
      <alignment horizontal="center" vertical="center"/>
    </xf>
    <xf numFmtId="168" fontId="21" fillId="0" borderId="19" xfId="0" applyNumberFormat="1" applyFont="1" applyBorder="1" applyAlignment="1">
      <alignment horizontal="center" vertical="center"/>
    </xf>
    <xf numFmtId="0" fontId="0" fillId="0" borderId="16" xfId="0" applyBorder="1" applyAlignment="1">
      <alignment horizontal="center" vertical="center"/>
    </xf>
    <xf numFmtId="2" fontId="26" fillId="0" borderId="16" xfId="0" applyNumberFormat="1" applyFont="1" applyBorder="1" applyAlignment="1">
      <alignment horizontal="center" vertical="center"/>
    </xf>
    <xf numFmtId="2" fontId="0" fillId="0" borderId="0" xfId="0" applyNumberFormat="1" applyAlignment="1">
      <alignment horizontal="left" indent="1"/>
    </xf>
    <xf numFmtId="0" fontId="0" fillId="0" borderId="18" xfId="0" applyBorder="1" applyAlignment="1">
      <alignment horizontal="left" vertical="center"/>
    </xf>
    <xf numFmtId="0" fontId="0" fillId="0" borderId="31" xfId="0" applyBorder="1" applyAlignment="1">
      <alignment vertical="center"/>
    </xf>
    <xf numFmtId="2" fontId="0" fillId="0" borderId="32" xfId="0" applyNumberFormat="1" applyBorder="1" applyAlignment="1">
      <alignment horizontal="center" vertical="center"/>
    </xf>
    <xf numFmtId="168" fontId="0" fillId="0" borderId="28" xfId="0" applyNumberFormat="1" applyBorder="1" applyAlignment="1">
      <alignment horizontal="center" vertical="center"/>
    </xf>
    <xf numFmtId="168" fontId="0" fillId="0" borderId="33" xfId="0" applyNumberFormat="1" applyBorder="1" applyAlignment="1">
      <alignment horizontal="center" vertical="center"/>
    </xf>
    <xf numFmtId="2" fontId="27" fillId="0" borderId="0" xfId="0" applyNumberFormat="1" applyFont="1" applyAlignment="1">
      <alignment vertical="center"/>
    </xf>
    <xf numFmtId="2" fontId="21" fillId="0" borderId="0" xfId="0" applyNumberFormat="1" applyFont="1" applyAlignment="1">
      <alignment vertical="center"/>
    </xf>
    <xf numFmtId="2" fontId="0" fillId="0" borderId="0" xfId="0" applyNumberFormat="1" applyAlignment="1">
      <alignment vertical="center"/>
    </xf>
    <xf numFmtId="0" fontId="0" fillId="33" borderId="34" xfId="0" applyFill="1" applyBorder="1" applyAlignment="1">
      <alignment horizontal="center" vertical="center"/>
    </xf>
    <xf numFmtId="0" fontId="0" fillId="33" borderId="34" xfId="0" applyFill="1" applyBorder="1" applyAlignment="1">
      <alignment vertical="center"/>
    </xf>
    <xf numFmtId="0" fontId="0" fillId="33" borderId="34" xfId="0" applyFill="1" applyBorder="1" applyAlignment="1" quotePrefix="1">
      <alignment horizontal="center" vertical="center"/>
    </xf>
    <xf numFmtId="0" fontId="0" fillId="33" borderId="11" xfId="0" applyFill="1" applyBorder="1" applyAlignment="1">
      <alignment vertical="center"/>
    </xf>
    <xf numFmtId="0" fontId="0" fillId="33" borderId="16" xfId="0" applyFill="1" applyBorder="1" applyAlignment="1">
      <alignment horizontal="center"/>
    </xf>
    <xf numFmtId="0" fontId="21" fillId="0" borderId="18" xfId="0" applyFont="1" applyBorder="1" applyAlignment="1">
      <alignment/>
    </xf>
    <xf numFmtId="2" fontId="21" fillId="0" borderId="16" xfId="0" applyNumberFormat="1" applyFont="1" applyBorder="1" applyAlignment="1">
      <alignment horizontal="center"/>
    </xf>
    <xf numFmtId="168" fontId="21" fillId="0" borderId="19" xfId="0" applyNumberFormat="1" applyFont="1" applyBorder="1" applyAlignment="1">
      <alignment/>
    </xf>
    <xf numFmtId="168" fontId="21" fillId="0" borderId="0" xfId="0" applyNumberFormat="1" applyFont="1" applyBorder="1" applyAlignment="1">
      <alignment/>
    </xf>
    <xf numFmtId="168" fontId="21" fillId="0" borderId="17" xfId="0" applyNumberFormat="1" applyFont="1" applyBorder="1" applyAlignment="1">
      <alignment/>
    </xf>
    <xf numFmtId="168" fontId="21" fillId="0" borderId="26" xfId="0" applyNumberFormat="1" applyFont="1" applyBorder="1" applyAlignment="1">
      <alignment/>
    </xf>
    <xf numFmtId="0" fontId="21" fillId="0" borderId="30" xfId="0" applyFont="1" applyBorder="1" applyAlignment="1">
      <alignment/>
    </xf>
    <xf numFmtId="2" fontId="21" fillId="0" borderId="12" xfId="0" applyNumberFormat="1" applyFont="1" applyBorder="1" applyAlignment="1">
      <alignment horizontal="center"/>
    </xf>
    <xf numFmtId="168" fontId="21" fillId="0" borderId="14" xfId="0" applyNumberFormat="1" applyFont="1" applyBorder="1" applyAlignment="1">
      <alignment/>
    </xf>
    <xf numFmtId="168" fontId="21" fillId="0" borderId="25" xfId="0" applyNumberFormat="1" applyFont="1" applyBorder="1" applyAlignment="1">
      <alignment/>
    </xf>
    <xf numFmtId="168" fontId="21" fillId="0" borderId="13" xfId="0" applyNumberFormat="1" applyFont="1" applyBorder="1" applyAlignment="1">
      <alignment/>
    </xf>
    <xf numFmtId="168" fontId="21" fillId="0" borderId="24" xfId="0" applyNumberFormat="1" applyFont="1" applyBorder="1" applyAlignment="1">
      <alignment/>
    </xf>
    <xf numFmtId="2" fontId="0" fillId="0" borderId="16" xfId="0" applyNumberFormat="1" applyBorder="1" applyAlignment="1">
      <alignment horizontal="center"/>
    </xf>
    <xf numFmtId="168" fontId="0" fillId="0" borderId="19" xfId="0" applyNumberFormat="1" applyBorder="1" applyAlignment="1">
      <alignment/>
    </xf>
    <xf numFmtId="168" fontId="0" fillId="0" borderId="0" xfId="0" applyNumberFormat="1" applyBorder="1" applyAlignment="1">
      <alignment/>
    </xf>
    <xf numFmtId="168" fontId="0" fillId="0" borderId="17" xfId="0" applyNumberFormat="1" applyBorder="1" applyAlignment="1">
      <alignment/>
    </xf>
    <xf numFmtId="168" fontId="0" fillId="0" borderId="26" xfId="0" applyNumberFormat="1" applyBorder="1" applyAlignment="1">
      <alignment/>
    </xf>
    <xf numFmtId="0" fontId="21" fillId="0" borderId="0" xfId="0" applyFont="1" applyAlignment="1">
      <alignment/>
    </xf>
    <xf numFmtId="0" fontId="0" fillId="0" borderId="31" xfId="0" applyBorder="1" applyAlignment="1">
      <alignment/>
    </xf>
    <xf numFmtId="2" fontId="0" fillId="0" borderId="32" xfId="0" applyNumberFormat="1" applyBorder="1" applyAlignment="1">
      <alignment horizontal="center"/>
    </xf>
    <xf numFmtId="168" fontId="0" fillId="0" borderId="35" xfId="0" applyNumberFormat="1" applyBorder="1" applyAlignment="1">
      <alignment/>
    </xf>
    <xf numFmtId="168" fontId="0" fillId="0" borderId="28" xfId="0" applyNumberFormat="1" applyBorder="1" applyAlignment="1">
      <alignment/>
    </xf>
    <xf numFmtId="168" fontId="0" fillId="0" borderId="33" xfId="0" applyNumberFormat="1" applyBorder="1" applyAlignment="1">
      <alignment/>
    </xf>
    <xf numFmtId="168" fontId="0" fillId="0" borderId="29" xfId="0" applyNumberFormat="1" applyBorder="1" applyAlignment="1">
      <alignment/>
    </xf>
    <xf numFmtId="0" fontId="0" fillId="0" borderId="15" xfId="0" applyBorder="1" applyAlignment="1">
      <alignment vertical="center"/>
    </xf>
    <xf numFmtId="168" fontId="0" fillId="0" borderId="15" xfId="0" applyNumberFormat="1" applyBorder="1" applyAlignment="1">
      <alignment vertical="center"/>
    </xf>
    <xf numFmtId="0" fontId="0" fillId="0" borderId="16" xfId="0" applyBorder="1" applyAlignment="1">
      <alignment vertical="center"/>
    </xf>
    <xf numFmtId="168" fontId="0" fillId="0" borderId="16" xfId="0" applyNumberFormat="1" applyBorder="1" applyAlignment="1">
      <alignment vertical="center"/>
    </xf>
    <xf numFmtId="168" fontId="0" fillId="0" borderId="19" xfId="0" applyNumberFormat="1" applyBorder="1" applyAlignment="1">
      <alignment vertical="center"/>
    </xf>
    <xf numFmtId="168" fontId="0" fillId="0" borderId="22" xfId="0" applyNumberFormat="1" applyBorder="1" applyAlignment="1">
      <alignment vertical="center"/>
    </xf>
    <xf numFmtId="168" fontId="0" fillId="0" borderId="11" xfId="0" applyNumberFormat="1" applyBorder="1" applyAlignment="1">
      <alignment vertical="center"/>
    </xf>
    <xf numFmtId="0" fontId="21" fillId="0" borderId="12" xfId="0" applyFont="1" applyBorder="1" applyAlignment="1">
      <alignment/>
    </xf>
    <xf numFmtId="168" fontId="21" fillId="0" borderId="12" xfId="0" applyNumberFormat="1" applyFont="1" applyBorder="1" applyAlignment="1">
      <alignment/>
    </xf>
    <xf numFmtId="0" fontId="0" fillId="33" borderId="12" xfId="0" applyFill="1" applyBorder="1" applyAlignment="1">
      <alignment horizontal="center"/>
    </xf>
    <xf numFmtId="0" fontId="0" fillId="33" borderId="12" xfId="0" applyFill="1" applyBorder="1" applyAlignment="1">
      <alignment/>
    </xf>
    <xf numFmtId="0" fontId="28" fillId="0" borderId="0" xfId="0" applyFont="1" applyAlignment="1">
      <alignment/>
    </xf>
    <xf numFmtId="0" fontId="4" fillId="0" borderId="36" xfId="0" applyFont="1" applyBorder="1" applyAlignment="1">
      <alignment/>
    </xf>
    <xf numFmtId="0" fontId="9" fillId="0" borderId="25" xfId="0" applyFont="1" applyBorder="1" applyAlignment="1">
      <alignment/>
    </xf>
    <xf numFmtId="168" fontId="9" fillId="0" borderId="12" xfId="0" applyNumberFormat="1" applyFont="1" applyBorder="1" applyAlignment="1">
      <alignment horizontal="center"/>
    </xf>
    <xf numFmtId="168" fontId="9" fillId="0" borderId="12" xfId="0" applyNumberFormat="1" applyFont="1" applyBorder="1" applyAlignment="1">
      <alignment/>
    </xf>
    <xf numFmtId="168" fontId="9" fillId="0" borderId="13" xfId="0" applyNumberFormat="1" applyFont="1" applyBorder="1" applyAlignment="1">
      <alignment/>
    </xf>
    <xf numFmtId="168" fontId="9" fillId="0" borderId="37" xfId="0" applyNumberFormat="1" applyFont="1" applyBorder="1" applyAlignment="1">
      <alignment horizontal="center"/>
    </xf>
    <xf numFmtId="168" fontId="9" fillId="0" borderId="38" xfId="0" applyNumberFormat="1" applyFont="1" applyBorder="1" applyAlignment="1">
      <alignment horizontal="center"/>
    </xf>
    <xf numFmtId="168" fontId="9" fillId="0" borderId="39" xfId="0" applyNumberFormat="1" applyFont="1" applyBorder="1" applyAlignment="1">
      <alignment horizontal="center"/>
    </xf>
    <xf numFmtId="0" fontId="4" fillId="0" borderId="40" xfId="0" applyFont="1" applyBorder="1" applyAlignment="1">
      <alignment horizontal="center"/>
    </xf>
    <xf numFmtId="0" fontId="9" fillId="0" borderId="0" xfId="0" applyFont="1" applyBorder="1" applyAlignment="1">
      <alignment/>
    </xf>
    <xf numFmtId="168" fontId="9" fillId="0" borderId="16" xfId="0" applyNumberFormat="1" applyFont="1" applyBorder="1" applyAlignment="1">
      <alignment horizontal="center"/>
    </xf>
    <xf numFmtId="168" fontId="9" fillId="0" borderId="16" xfId="0" applyNumberFormat="1" applyFont="1" applyBorder="1" applyAlignment="1">
      <alignment/>
    </xf>
    <xf numFmtId="168" fontId="9" fillId="0" borderId="20" xfId="0" applyNumberFormat="1" applyFont="1" applyBorder="1" applyAlignment="1">
      <alignment/>
    </xf>
    <xf numFmtId="168" fontId="9" fillId="0" borderId="21" xfId="0" applyNumberFormat="1" applyFont="1" applyBorder="1" applyAlignment="1">
      <alignment/>
    </xf>
    <xf numFmtId="168" fontId="9" fillId="0" borderId="19" xfId="0" applyNumberFormat="1" applyFont="1" applyBorder="1" applyAlignment="1">
      <alignment/>
    </xf>
    <xf numFmtId="168" fontId="9" fillId="0" borderId="0" xfId="0" applyNumberFormat="1" applyFont="1" applyBorder="1" applyAlignment="1">
      <alignment/>
    </xf>
    <xf numFmtId="168" fontId="9" fillId="0" borderId="17" xfId="0" applyNumberFormat="1" applyFont="1" applyBorder="1" applyAlignment="1">
      <alignment/>
    </xf>
    <xf numFmtId="168" fontId="9" fillId="0" borderId="0" xfId="0" applyNumberFormat="1" applyFont="1" applyBorder="1" applyAlignment="1">
      <alignment horizontal="center"/>
    </xf>
    <xf numFmtId="168" fontId="9" fillId="0" borderId="26" xfId="0" applyNumberFormat="1" applyFont="1" applyBorder="1" applyAlignment="1">
      <alignment horizontal="center"/>
    </xf>
    <xf numFmtId="0" fontId="4" fillId="0" borderId="40" xfId="0" applyFont="1" applyBorder="1" applyAlignment="1">
      <alignment/>
    </xf>
    <xf numFmtId="168" fontId="4" fillId="0" borderId="16" xfId="0" applyNumberFormat="1" applyFont="1" applyBorder="1" applyAlignment="1">
      <alignment horizontal="center"/>
    </xf>
    <xf numFmtId="168" fontId="4" fillId="0" borderId="16" xfId="0" applyNumberFormat="1" applyFont="1" applyBorder="1" applyAlignment="1">
      <alignment/>
    </xf>
    <xf numFmtId="168" fontId="4" fillId="0" borderId="19" xfId="0" applyNumberFormat="1" applyFont="1" applyBorder="1" applyAlignment="1">
      <alignment/>
    </xf>
    <xf numFmtId="168" fontId="4" fillId="0" borderId="17" xfId="0" applyNumberFormat="1" applyFont="1" applyBorder="1" applyAlignment="1">
      <alignment/>
    </xf>
    <xf numFmtId="168" fontId="4" fillId="0" borderId="0" xfId="0" applyNumberFormat="1" applyFont="1" applyBorder="1" applyAlignment="1">
      <alignment/>
    </xf>
    <xf numFmtId="168" fontId="4" fillId="0" borderId="0" xfId="0" applyNumberFormat="1" applyFont="1" applyBorder="1" applyAlignment="1">
      <alignment horizontal="center"/>
    </xf>
    <xf numFmtId="168" fontId="4" fillId="0" borderId="26" xfId="0" applyNumberFormat="1" applyFont="1" applyBorder="1" applyAlignment="1">
      <alignment horizontal="center"/>
    </xf>
    <xf numFmtId="168" fontId="9" fillId="0" borderId="16" xfId="58" applyNumberFormat="1" applyFont="1" applyBorder="1" applyAlignment="1">
      <alignment horizontal="center" vertical="center"/>
      <protection/>
    </xf>
    <xf numFmtId="168" fontId="4" fillId="0" borderId="16" xfId="58" applyNumberFormat="1" applyFont="1" applyBorder="1" applyAlignment="1">
      <alignment horizontal="center" vertical="center"/>
      <protection/>
    </xf>
    <xf numFmtId="0" fontId="21" fillId="0" borderId="0" xfId="0" applyFont="1" applyAlignment="1">
      <alignment/>
    </xf>
    <xf numFmtId="2" fontId="0" fillId="0" borderId="0" xfId="0" applyNumberFormat="1" applyAlignment="1">
      <alignment/>
    </xf>
    <xf numFmtId="0" fontId="4" fillId="0" borderId="41" xfId="0" applyFont="1" applyBorder="1" applyAlignment="1">
      <alignment/>
    </xf>
    <xf numFmtId="0" fontId="4" fillId="0" borderId="35" xfId="0" applyFont="1" applyBorder="1" applyAlignment="1">
      <alignment/>
    </xf>
    <xf numFmtId="168" fontId="4" fillId="0" borderId="32" xfId="0" applyNumberFormat="1" applyFont="1" applyBorder="1" applyAlignment="1">
      <alignment horizontal="center"/>
    </xf>
    <xf numFmtId="168" fontId="4" fillId="0" borderId="32" xfId="0" applyNumberFormat="1" applyFont="1" applyBorder="1" applyAlignment="1">
      <alignment/>
    </xf>
    <xf numFmtId="168" fontId="4" fillId="0" borderId="35" xfId="0" applyNumberFormat="1" applyFont="1" applyBorder="1" applyAlignment="1">
      <alignment/>
    </xf>
    <xf numFmtId="168" fontId="4" fillId="0" borderId="33" xfId="0" applyNumberFormat="1" applyFont="1" applyBorder="1" applyAlignment="1">
      <alignment/>
    </xf>
    <xf numFmtId="168" fontId="4" fillId="0" borderId="28" xfId="0" applyNumberFormat="1" applyFont="1" applyBorder="1" applyAlignment="1">
      <alignment/>
    </xf>
    <xf numFmtId="168" fontId="4" fillId="0" borderId="28" xfId="0" applyNumberFormat="1" applyFont="1" applyBorder="1" applyAlignment="1">
      <alignment horizontal="center"/>
    </xf>
    <xf numFmtId="168" fontId="4" fillId="0" borderId="29" xfId="0" applyNumberFormat="1" applyFont="1" applyBorder="1" applyAlignment="1">
      <alignment horizontal="center"/>
    </xf>
    <xf numFmtId="0" fontId="0" fillId="0" borderId="0" xfId="0" applyFont="1" applyAlignment="1">
      <alignment/>
    </xf>
    <xf numFmtId="0" fontId="9" fillId="33" borderId="34" xfId="0" applyFont="1" applyFill="1" applyBorder="1" applyAlignment="1">
      <alignment horizontal="center"/>
    </xf>
    <xf numFmtId="0" fontId="9" fillId="33" borderId="42" xfId="0" applyFont="1" applyFill="1" applyBorder="1" applyAlignment="1">
      <alignment horizontal="center" vertical="center"/>
    </xf>
    <xf numFmtId="0" fontId="9" fillId="33" borderId="11" xfId="0" applyFont="1" applyFill="1" applyBorder="1" applyAlignment="1">
      <alignment horizontal="center"/>
    </xf>
    <xf numFmtId="0" fontId="9" fillId="33" borderId="12" xfId="0" applyFont="1" applyFill="1" applyBorder="1" applyAlignment="1">
      <alignment/>
    </xf>
    <xf numFmtId="0" fontId="4" fillId="33" borderId="43" xfId="0" applyFont="1" applyFill="1" applyBorder="1" applyAlignment="1">
      <alignment horizontal="center"/>
    </xf>
    <xf numFmtId="0" fontId="4" fillId="33" borderId="12" xfId="0" applyFont="1" applyFill="1" applyBorder="1" applyAlignment="1">
      <alignment horizontal="center"/>
    </xf>
    <xf numFmtId="0" fontId="4" fillId="33" borderId="22" xfId="0" applyFont="1" applyFill="1" applyBorder="1" applyAlignment="1">
      <alignment horizontal="center"/>
    </xf>
    <xf numFmtId="0" fontId="4" fillId="33" borderId="11" xfId="0" applyFont="1" applyFill="1" applyBorder="1" applyAlignment="1">
      <alignment horizontal="center"/>
    </xf>
    <xf numFmtId="0" fontId="4" fillId="33" borderId="23" xfId="0" applyFont="1" applyFill="1" applyBorder="1" applyAlignment="1">
      <alignment horizontal="center"/>
    </xf>
    <xf numFmtId="1" fontId="4" fillId="33" borderId="12" xfId="0" applyNumberFormat="1" applyFont="1" applyFill="1" applyBorder="1" applyAlignment="1" quotePrefix="1">
      <alignment horizontal="center"/>
    </xf>
    <xf numFmtId="1" fontId="4" fillId="33" borderId="10" xfId="0" applyNumberFormat="1" applyFont="1" applyFill="1" applyBorder="1" applyAlignment="1" quotePrefix="1">
      <alignment horizontal="center"/>
    </xf>
    <xf numFmtId="0" fontId="25" fillId="0" borderId="0" xfId="0" applyFont="1" applyAlignment="1">
      <alignment/>
    </xf>
    <xf numFmtId="0" fontId="21" fillId="0" borderId="0" xfId="0" applyFont="1" applyAlignment="1">
      <alignment vertical="center"/>
    </xf>
    <xf numFmtId="0" fontId="0" fillId="0" borderId="0" xfId="0" applyFont="1" applyAlignment="1">
      <alignment vertical="center"/>
    </xf>
    <xf numFmtId="0" fontId="22" fillId="0" borderId="0" xfId="0" applyFont="1" applyAlignment="1">
      <alignment vertical="center"/>
    </xf>
    <xf numFmtId="168" fontId="20" fillId="0" borderId="0" xfId="0" applyNumberFormat="1" applyFont="1" applyAlignment="1">
      <alignment horizontal="center" vertical="center"/>
    </xf>
    <xf numFmtId="0" fontId="23" fillId="0" borderId="0" xfId="0" applyFont="1" applyAlignment="1">
      <alignment/>
    </xf>
    <xf numFmtId="1" fontId="23" fillId="0" borderId="0" xfId="0" applyNumberFormat="1" applyFont="1" applyAlignment="1">
      <alignment/>
    </xf>
    <xf numFmtId="0" fontId="23" fillId="0" borderId="0" xfId="0" applyFont="1" applyAlignment="1">
      <alignment horizontal="right"/>
    </xf>
    <xf numFmtId="0" fontId="31" fillId="33" borderId="15" xfId="0" applyFont="1" applyFill="1" applyBorder="1" applyAlignment="1">
      <alignment/>
    </xf>
    <xf numFmtId="0" fontId="31" fillId="33" borderId="12" xfId="0" applyFont="1" applyFill="1" applyBorder="1" applyAlignment="1">
      <alignment/>
    </xf>
    <xf numFmtId="0" fontId="29" fillId="0" borderId="16" xfId="0" applyFont="1" applyBorder="1" applyAlignment="1">
      <alignment/>
    </xf>
    <xf numFmtId="168" fontId="29" fillId="0" borderId="16" xfId="0" applyNumberFormat="1" applyFont="1" applyBorder="1" applyAlignment="1">
      <alignment/>
    </xf>
    <xf numFmtId="4" fontId="3" fillId="0" borderId="0" xfId="60" applyNumberFormat="1" applyFont="1" applyFill="1" applyAlignment="1">
      <alignment horizontal="centerContinuous"/>
      <protection/>
    </xf>
    <xf numFmtId="4" fontId="3" fillId="0" borderId="0" xfId="60" applyNumberFormat="1" applyFont="1" applyAlignment="1" applyProtection="1">
      <alignment horizontal="centerContinuous"/>
      <protection/>
    </xf>
    <xf numFmtId="0" fontId="4" fillId="0" borderId="0" xfId="60" applyFont="1">
      <alignment/>
      <protection/>
    </xf>
    <xf numFmtId="0" fontId="4" fillId="0" borderId="15" xfId="60" applyFont="1" applyBorder="1">
      <alignment/>
      <protection/>
    </xf>
    <xf numFmtId="168" fontId="4" fillId="0" borderId="16" xfId="60" applyNumberFormat="1" applyFont="1" applyBorder="1">
      <alignment/>
      <protection/>
    </xf>
    <xf numFmtId="168" fontId="4" fillId="0" borderId="15" xfId="60" applyNumberFormat="1" applyFont="1" applyBorder="1">
      <alignment/>
      <protection/>
    </xf>
    <xf numFmtId="0" fontId="4" fillId="0" borderId="0" xfId="60" applyFont="1" applyFill="1">
      <alignment/>
      <protection/>
    </xf>
    <xf numFmtId="167" fontId="9" fillId="0" borderId="20" xfId="60" applyNumberFormat="1" applyFont="1" applyBorder="1" applyAlignment="1" applyProtection="1" quotePrefix="1">
      <alignment horizontal="left"/>
      <protection/>
    </xf>
    <xf numFmtId="168" fontId="4" fillId="0" borderId="12" xfId="60" applyNumberFormat="1" applyFont="1" applyFill="1" applyBorder="1">
      <alignment/>
      <protection/>
    </xf>
    <xf numFmtId="168" fontId="4" fillId="0" borderId="14" xfId="60" applyNumberFormat="1" applyFont="1" applyBorder="1">
      <alignment/>
      <protection/>
    </xf>
    <xf numFmtId="168" fontId="4" fillId="0" borderId="12" xfId="60" applyNumberFormat="1" applyFont="1" applyBorder="1">
      <alignment/>
      <protection/>
    </xf>
    <xf numFmtId="167" fontId="4" fillId="0" borderId="20" xfId="60" applyNumberFormat="1" applyFont="1" applyBorder="1" applyAlignment="1" applyProtection="1" quotePrefix="1">
      <alignment horizontal="left"/>
      <protection/>
    </xf>
    <xf numFmtId="168" fontId="4" fillId="0" borderId="15" xfId="60" applyNumberFormat="1" applyFont="1" applyFill="1" applyBorder="1">
      <alignment/>
      <protection/>
    </xf>
    <xf numFmtId="168" fontId="4" fillId="0" borderId="20" xfId="60" applyNumberFormat="1" applyFont="1" applyBorder="1">
      <alignment/>
      <protection/>
    </xf>
    <xf numFmtId="167" fontId="4" fillId="0" borderId="22" xfId="60" applyNumberFormat="1" applyFont="1" applyBorder="1" applyAlignment="1" applyProtection="1">
      <alignment horizontal="left"/>
      <protection/>
    </xf>
    <xf numFmtId="168" fontId="4" fillId="0" borderId="11" xfId="60" applyNumberFormat="1" applyFont="1" applyFill="1" applyBorder="1">
      <alignment/>
      <protection/>
    </xf>
    <xf numFmtId="168" fontId="4" fillId="0" borderId="22" xfId="60" applyNumberFormat="1" applyFont="1" applyBorder="1">
      <alignment/>
      <protection/>
    </xf>
    <xf numFmtId="168" fontId="4" fillId="0" borderId="11" xfId="60" applyNumberFormat="1" applyFont="1" applyBorder="1">
      <alignment/>
      <protection/>
    </xf>
    <xf numFmtId="167" fontId="9" fillId="0" borderId="19" xfId="60" applyNumberFormat="1" applyFont="1" applyBorder="1" applyAlignment="1" applyProtection="1" quotePrefix="1">
      <alignment horizontal="left"/>
      <protection/>
    </xf>
    <xf numFmtId="0" fontId="4" fillId="0" borderId="12" xfId="60" applyFont="1" applyFill="1" applyBorder="1">
      <alignment/>
      <protection/>
    </xf>
    <xf numFmtId="0" fontId="4" fillId="0" borderId="25" xfId="60" applyFont="1" applyBorder="1">
      <alignment/>
      <protection/>
    </xf>
    <xf numFmtId="0" fontId="4" fillId="0" borderId="12" xfId="60" applyFont="1" applyBorder="1">
      <alignment/>
      <protection/>
    </xf>
    <xf numFmtId="0" fontId="4" fillId="0" borderId="13" xfId="60" applyFont="1" applyBorder="1">
      <alignment/>
      <protection/>
    </xf>
    <xf numFmtId="168" fontId="4" fillId="0" borderId="27" xfId="60" applyNumberFormat="1" applyFont="1" applyBorder="1">
      <alignment/>
      <protection/>
    </xf>
    <xf numFmtId="168" fontId="4" fillId="0" borderId="21" xfId="60" applyNumberFormat="1" applyFont="1" applyBorder="1">
      <alignment/>
      <protection/>
    </xf>
    <xf numFmtId="168" fontId="4" fillId="0" borderId="10" xfId="60" applyNumberFormat="1" applyFont="1" applyBorder="1">
      <alignment/>
      <protection/>
    </xf>
    <xf numFmtId="168" fontId="4" fillId="0" borderId="23" xfId="60" applyNumberFormat="1" applyFont="1" applyBorder="1">
      <alignment/>
      <protection/>
    </xf>
    <xf numFmtId="167" fontId="4" fillId="0" borderId="19" xfId="60" applyNumberFormat="1" applyFont="1" applyBorder="1" applyAlignment="1" applyProtection="1">
      <alignment horizontal="left"/>
      <protection/>
    </xf>
    <xf numFmtId="168" fontId="4" fillId="0" borderId="16" xfId="60" applyNumberFormat="1" applyFont="1" applyFill="1" applyBorder="1">
      <alignment/>
      <protection/>
    </xf>
    <xf numFmtId="167" fontId="9" fillId="0" borderId="14" xfId="60" applyNumberFormat="1" applyFont="1" applyBorder="1" applyAlignment="1" applyProtection="1" quotePrefix="1">
      <alignment horizontal="left"/>
      <protection/>
    </xf>
    <xf numFmtId="168" fontId="4" fillId="0" borderId="0" xfId="60" applyNumberFormat="1" applyFont="1" applyBorder="1">
      <alignment/>
      <protection/>
    </xf>
    <xf numFmtId="0" fontId="3" fillId="0" borderId="0" xfId="0" applyFont="1" applyAlignment="1" applyProtection="1">
      <alignment horizontal="centerContinuous"/>
      <protection/>
    </xf>
    <xf numFmtId="0" fontId="32" fillId="0" borderId="0" xfId="0" applyFont="1" applyBorder="1" applyAlignment="1" applyProtection="1">
      <alignment horizontal="centerContinuous"/>
      <protection/>
    </xf>
    <xf numFmtId="0" fontId="4" fillId="0" borderId="10" xfId="0" applyFont="1" applyBorder="1" applyAlignment="1">
      <alignment/>
    </xf>
    <xf numFmtId="0" fontId="20" fillId="0" borderId="10" xfId="0" applyFont="1" applyBorder="1" applyAlignment="1">
      <alignment/>
    </xf>
    <xf numFmtId="0" fontId="20" fillId="0" borderId="10" xfId="0" applyFont="1" applyFill="1" applyBorder="1" applyAlignment="1">
      <alignment/>
    </xf>
    <xf numFmtId="0" fontId="4" fillId="0" borderId="15" xfId="0" applyFont="1" applyBorder="1" applyAlignment="1">
      <alignment horizontal="center"/>
    </xf>
    <xf numFmtId="0" fontId="4" fillId="0" borderId="21" xfId="0" applyFont="1" applyBorder="1" applyAlignment="1">
      <alignment/>
    </xf>
    <xf numFmtId="0" fontId="9" fillId="0" borderId="15" xfId="0" applyFont="1" applyBorder="1" applyAlignment="1">
      <alignment/>
    </xf>
    <xf numFmtId="168" fontId="9" fillId="0" borderId="15" xfId="0" applyNumberFormat="1" applyFont="1" applyBorder="1" applyAlignment="1">
      <alignment/>
    </xf>
    <xf numFmtId="168" fontId="9" fillId="0" borderId="15" xfId="0" applyNumberFormat="1" applyFont="1" applyBorder="1" applyAlignment="1" quotePrefix="1">
      <alignment horizontal="right"/>
    </xf>
    <xf numFmtId="165" fontId="4" fillId="0" borderId="16" xfId="0" applyNumberFormat="1" applyFont="1" applyBorder="1" applyAlignment="1">
      <alignment horizontal="left"/>
    </xf>
    <xf numFmtId="0" fontId="4" fillId="0" borderId="16" xfId="0" applyFont="1" applyBorder="1" applyAlignment="1">
      <alignment/>
    </xf>
    <xf numFmtId="168" fontId="4" fillId="0" borderId="16" xfId="0" applyNumberFormat="1" applyFont="1" applyBorder="1" applyAlignment="1" quotePrefix="1">
      <alignment horizontal="right"/>
    </xf>
    <xf numFmtId="0" fontId="9" fillId="0" borderId="16" xfId="0" applyFont="1" applyBorder="1" applyAlignment="1">
      <alignment/>
    </xf>
    <xf numFmtId="168" fontId="9" fillId="0" borderId="16" xfId="0" applyNumberFormat="1" applyFont="1" applyBorder="1" applyAlignment="1" quotePrefix="1">
      <alignment horizontal="right"/>
    </xf>
    <xf numFmtId="165" fontId="4" fillId="0" borderId="11" xfId="0" applyNumberFormat="1" applyFont="1" applyBorder="1" applyAlignment="1">
      <alignment horizontal="left"/>
    </xf>
    <xf numFmtId="0" fontId="9" fillId="0" borderId="11" xfId="0" applyFont="1" applyBorder="1" applyAlignment="1">
      <alignment/>
    </xf>
    <xf numFmtId="168" fontId="9" fillId="0" borderId="11" xfId="0" applyNumberFormat="1" applyFont="1" applyBorder="1" applyAlignment="1">
      <alignment/>
    </xf>
    <xf numFmtId="168" fontId="9" fillId="0" borderId="11" xfId="0" applyNumberFormat="1" applyFont="1" applyBorder="1" applyAlignment="1" quotePrefix="1">
      <alignment horizontal="right"/>
    </xf>
    <xf numFmtId="0" fontId="4" fillId="0" borderId="15" xfId="0" applyFont="1" applyBorder="1" applyAlignment="1">
      <alignment/>
    </xf>
    <xf numFmtId="168" fontId="19" fillId="0" borderId="15" xfId="0" applyNumberFormat="1" applyFont="1" applyBorder="1" applyAlignment="1" quotePrefix="1">
      <alignment horizontal="right"/>
    </xf>
    <xf numFmtId="168" fontId="4" fillId="0" borderId="16" xfId="0" applyNumberFormat="1" applyFont="1" applyBorder="1" applyAlignment="1">
      <alignment horizontal="right"/>
    </xf>
    <xf numFmtId="168" fontId="9" fillId="0" borderId="16" xfId="0" applyNumberFormat="1" applyFont="1" applyBorder="1" applyAlignment="1">
      <alignment horizontal="right"/>
    </xf>
    <xf numFmtId="0" fontId="4" fillId="0" borderId="11" xfId="0" applyFont="1" applyBorder="1" applyAlignment="1">
      <alignment/>
    </xf>
    <xf numFmtId="168" fontId="9" fillId="0" borderId="11" xfId="0" applyNumberFormat="1" applyFont="1" applyBorder="1" applyAlignment="1">
      <alignment horizontal="right"/>
    </xf>
    <xf numFmtId="0" fontId="32" fillId="0" borderId="0" xfId="0" applyFont="1" applyAlignment="1" applyProtection="1">
      <alignment horizontal="centerContinuous"/>
      <protection/>
    </xf>
    <xf numFmtId="0" fontId="4" fillId="0" borderId="10" xfId="0" applyFont="1" applyBorder="1" applyAlignment="1">
      <alignment horizontal="left"/>
    </xf>
    <xf numFmtId="0" fontId="20" fillId="0" borderId="0" xfId="0" applyFont="1" applyAlignment="1">
      <alignment/>
    </xf>
    <xf numFmtId="0" fontId="4" fillId="0" borderId="15" xfId="0" applyFont="1" applyBorder="1" applyAlignment="1">
      <alignment horizontal="left"/>
    </xf>
    <xf numFmtId="0" fontId="9" fillId="0" borderId="15" xfId="0" applyFont="1" applyBorder="1" applyAlignment="1" quotePrefix="1">
      <alignment horizontal="right"/>
    </xf>
    <xf numFmtId="0" fontId="4" fillId="0" borderId="16" xfId="0" applyFont="1" applyBorder="1" applyAlignment="1">
      <alignment horizontal="right"/>
    </xf>
    <xf numFmtId="0" fontId="9" fillId="0" borderId="16" xfId="0" applyFont="1" applyBorder="1" applyAlignment="1">
      <alignment horizontal="right"/>
    </xf>
    <xf numFmtId="0" fontId="9" fillId="0" borderId="11" xfId="0" applyFont="1" applyBorder="1" applyAlignment="1">
      <alignment horizontal="right"/>
    </xf>
    <xf numFmtId="0" fontId="33" fillId="0" borderId="28" xfId="0" applyFont="1" applyFill="1" applyBorder="1" applyAlignment="1">
      <alignment/>
    </xf>
    <xf numFmtId="0" fontId="30" fillId="0" borderId="0" xfId="0" applyFont="1" applyBorder="1" applyAlignment="1">
      <alignment horizontal="right"/>
    </xf>
    <xf numFmtId="0" fontId="3" fillId="0" borderId="0" xfId="0" applyFont="1" applyFill="1" applyAlignment="1" quotePrefix="1">
      <alignment horizontal="centerContinuous"/>
    </xf>
    <xf numFmtId="0" fontId="10" fillId="0" borderId="0" xfId="0" applyFont="1" applyAlignment="1" quotePrefix="1">
      <alignment horizontal="center"/>
    </xf>
    <xf numFmtId="0" fontId="10" fillId="0" borderId="0" xfId="0" applyFont="1" applyAlignment="1" quotePrefix="1">
      <alignment horizontal="centerContinuous"/>
    </xf>
    <xf numFmtId="0" fontId="5" fillId="0" borderId="0" xfId="0" applyFont="1" applyAlignment="1">
      <alignment/>
    </xf>
    <xf numFmtId="0" fontId="4" fillId="0" borderId="0" xfId="0" applyFont="1" applyAlignment="1">
      <alignment/>
    </xf>
    <xf numFmtId="0" fontId="12" fillId="0" borderId="20" xfId="0" applyFont="1" applyBorder="1" applyAlignment="1">
      <alignment/>
    </xf>
    <xf numFmtId="0" fontId="5" fillId="0" borderId="15" xfId="0" applyFont="1" applyBorder="1" applyAlignment="1">
      <alignment/>
    </xf>
    <xf numFmtId="0" fontId="5" fillId="0" borderId="20" xfId="0" applyFont="1" applyBorder="1" applyAlignment="1">
      <alignment/>
    </xf>
    <xf numFmtId="0" fontId="5" fillId="0" borderId="19" xfId="0" applyFont="1" applyBorder="1" applyAlignment="1">
      <alignment/>
    </xf>
    <xf numFmtId="0" fontId="4" fillId="0" borderId="17" xfId="0" applyFont="1" applyBorder="1" applyAlignment="1">
      <alignment/>
    </xf>
    <xf numFmtId="0" fontId="9" fillId="0" borderId="19" xfId="0" applyFont="1" applyBorder="1" applyAlignment="1">
      <alignment/>
    </xf>
    <xf numFmtId="0" fontId="12" fillId="0" borderId="17" xfId="0" applyFont="1" applyBorder="1" applyAlignment="1">
      <alignment/>
    </xf>
    <xf numFmtId="168" fontId="4" fillId="0" borderId="16" xfId="0" applyNumberFormat="1" applyFont="1" applyFill="1" applyBorder="1" applyAlignment="1">
      <alignment horizontal="right"/>
    </xf>
    <xf numFmtId="0" fontId="4" fillId="0" borderId="17" xfId="0" applyFont="1" applyBorder="1" applyAlignment="1" quotePrefix="1">
      <alignment horizontal="left"/>
    </xf>
    <xf numFmtId="0" fontId="5" fillId="0" borderId="22" xfId="0" applyFont="1" applyBorder="1" applyAlignment="1">
      <alignment/>
    </xf>
    <xf numFmtId="0" fontId="4" fillId="0" borderId="23" xfId="0" applyFont="1" applyBorder="1" applyAlignment="1">
      <alignment/>
    </xf>
    <xf numFmtId="168" fontId="4" fillId="0" borderId="11" xfId="0" applyNumberFormat="1" applyFont="1" applyFill="1" applyBorder="1" applyAlignment="1">
      <alignment horizontal="right"/>
    </xf>
    <xf numFmtId="168" fontId="4" fillId="0" borderId="11" xfId="0" applyNumberFormat="1" applyFont="1" applyBorder="1" applyAlignment="1">
      <alignment horizontal="right"/>
    </xf>
    <xf numFmtId="168" fontId="4" fillId="0" borderId="15" xfId="0" applyNumberFormat="1" applyFont="1" applyFill="1" applyBorder="1" applyAlignment="1">
      <alignment horizontal="right"/>
    </xf>
    <xf numFmtId="168" fontId="9" fillId="0" borderId="16" xfId="0" applyNumberFormat="1" applyFont="1" applyFill="1" applyBorder="1" applyAlignment="1">
      <alignment horizontal="right"/>
    </xf>
    <xf numFmtId="168" fontId="4" fillId="0" borderId="11" xfId="0" applyNumberFormat="1" applyFont="1" applyFill="1" applyBorder="1" applyAlignment="1">
      <alignment/>
    </xf>
    <xf numFmtId="0" fontId="4" fillId="0" borderId="17" xfId="0" applyFont="1" applyFill="1" applyBorder="1" applyAlignment="1">
      <alignment/>
    </xf>
    <xf numFmtId="0" fontId="4" fillId="0" borderId="22" xfId="0" applyFont="1" applyBorder="1" applyAlignment="1">
      <alignment/>
    </xf>
    <xf numFmtId="0" fontId="4" fillId="0" borderId="23" xfId="0" applyFont="1" applyFill="1" applyBorder="1" applyAlignment="1">
      <alignment/>
    </xf>
    <xf numFmtId="0" fontId="9" fillId="0" borderId="20" xfId="0" applyFont="1" applyFill="1" applyBorder="1" applyAlignment="1">
      <alignment/>
    </xf>
    <xf numFmtId="0" fontId="5" fillId="0" borderId="21" xfId="0" applyFont="1" applyFill="1" applyBorder="1" applyAlignment="1">
      <alignment/>
    </xf>
    <xf numFmtId="0" fontId="5" fillId="0" borderId="19" xfId="0" applyFont="1" applyFill="1" applyBorder="1" applyAlignment="1">
      <alignment/>
    </xf>
    <xf numFmtId="0" fontId="5" fillId="0" borderId="22" xfId="0" applyFont="1" applyFill="1" applyBorder="1" applyAlignment="1">
      <alignment/>
    </xf>
    <xf numFmtId="0" fontId="4" fillId="0" borderId="10" xfId="0" applyFont="1" applyFill="1" applyBorder="1" applyAlignment="1">
      <alignment/>
    </xf>
    <xf numFmtId="168" fontId="4" fillId="0" borderId="11" xfId="0" applyNumberFormat="1" applyFont="1" applyBorder="1" applyAlignment="1">
      <alignment/>
    </xf>
    <xf numFmtId="0" fontId="4" fillId="0" borderId="20" xfId="0" applyFont="1" applyBorder="1" applyAlignment="1" quotePrefix="1">
      <alignment horizontal="left"/>
    </xf>
    <xf numFmtId="0" fontId="4" fillId="0" borderId="19" xfId="0" applyFont="1" applyBorder="1" applyAlignment="1" quotePrefix="1">
      <alignment horizontal="left"/>
    </xf>
    <xf numFmtId="0" fontId="5" fillId="0" borderId="17" xfId="0" applyFont="1" applyBorder="1" applyAlignment="1">
      <alignment/>
    </xf>
    <xf numFmtId="0" fontId="9" fillId="0" borderId="22" xfId="0" applyFont="1" applyBorder="1" applyAlignment="1" quotePrefix="1">
      <alignment horizontal="left"/>
    </xf>
    <xf numFmtId="0" fontId="5" fillId="0" borderId="23" xfId="0" applyFont="1" applyBorder="1" applyAlignment="1">
      <alignment/>
    </xf>
    <xf numFmtId="168" fontId="9" fillId="0" borderId="11" xfId="0" applyNumberFormat="1" applyFont="1" applyFill="1" applyBorder="1" applyAlignment="1">
      <alignment horizontal="right"/>
    </xf>
    <xf numFmtId="0" fontId="4" fillId="0" borderId="11" xfId="0" applyFont="1" applyBorder="1" applyAlignment="1">
      <alignment horizontal="right"/>
    </xf>
    <xf numFmtId="0" fontId="4" fillId="0" borderId="0" xfId="0" applyFont="1" applyAlignment="1" quotePrefix="1">
      <alignment horizontal="left"/>
    </xf>
    <xf numFmtId="0" fontId="4" fillId="0" borderId="0" xfId="0" applyFont="1" applyBorder="1" applyAlignment="1" quotePrefix="1">
      <alignment horizontal="left"/>
    </xf>
    <xf numFmtId="166" fontId="4" fillId="0" borderId="0" xfId="0" applyNumberFormat="1" applyFont="1" applyAlignment="1">
      <alignment/>
    </xf>
    <xf numFmtId="0" fontId="32" fillId="0" borderId="0" xfId="0" applyFont="1" applyAlignment="1">
      <alignment/>
    </xf>
    <xf numFmtId="167" fontId="4" fillId="0" borderId="0" xfId="0" applyNumberFormat="1" applyFont="1" applyBorder="1" applyAlignment="1" applyProtection="1">
      <alignment horizontal="left"/>
      <protection/>
    </xf>
    <xf numFmtId="0" fontId="9" fillId="0" borderId="0" xfId="0" applyFont="1" applyAlignment="1">
      <alignment/>
    </xf>
    <xf numFmtId="0" fontId="4" fillId="0" borderId="0" xfId="0" applyFont="1" applyBorder="1" applyAlignment="1">
      <alignment horizontal="left" indent="2"/>
    </xf>
    <xf numFmtId="0" fontId="18" fillId="0" borderId="0" xfId="0" applyFont="1" applyAlignment="1" applyProtection="1">
      <alignment horizontal="centerContinuous"/>
      <protection/>
    </xf>
    <xf numFmtId="0" fontId="4" fillId="33" borderId="15" xfId="0" applyFont="1" applyFill="1" applyBorder="1" applyAlignment="1">
      <alignment horizontal="center"/>
    </xf>
    <xf numFmtId="0" fontId="4" fillId="33" borderId="21" xfId="0" applyFont="1" applyFill="1" applyBorder="1" applyAlignment="1">
      <alignment/>
    </xf>
    <xf numFmtId="0" fontId="4" fillId="33" borderId="14" xfId="0" applyFont="1" applyFill="1" applyBorder="1" applyAlignment="1" applyProtection="1">
      <alignment horizontal="centerContinuous"/>
      <protection/>
    </xf>
    <xf numFmtId="0" fontId="4" fillId="33" borderId="25" xfId="0" applyFont="1" applyFill="1" applyBorder="1" applyAlignment="1" applyProtection="1">
      <alignment horizontal="centerContinuous"/>
      <protection/>
    </xf>
    <xf numFmtId="0" fontId="4" fillId="33" borderId="13" xfId="0" applyFont="1" applyFill="1" applyBorder="1" applyAlignment="1" applyProtection="1">
      <alignment horizontal="centerContinuous"/>
      <protection/>
    </xf>
    <xf numFmtId="0" fontId="4" fillId="33" borderId="14" xfId="0" applyFont="1" applyFill="1" applyBorder="1" applyAlignment="1">
      <alignment horizontal="centerContinuous"/>
    </xf>
    <xf numFmtId="0" fontId="4" fillId="33" borderId="25" xfId="0" applyFont="1" applyFill="1" applyBorder="1" applyAlignment="1">
      <alignment horizontal="centerContinuous"/>
    </xf>
    <xf numFmtId="0" fontId="4" fillId="33" borderId="13" xfId="0" applyFont="1" applyFill="1" applyBorder="1" applyAlignment="1">
      <alignment horizontal="centerContinuous"/>
    </xf>
    <xf numFmtId="0" fontId="4" fillId="33" borderId="12" xfId="0" applyFont="1" applyFill="1" applyBorder="1" applyAlignment="1" quotePrefix="1">
      <alignment horizontal="center"/>
    </xf>
    <xf numFmtId="0" fontId="4" fillId="33" borderId="15" xfId="0" applyFont="1" applyFill="1" applyBorder="1" applyAlignment="1">
      <alignment/>
    </xf>
    <xf numFmtId="0" fontId="4" fillId="33" borderId="15" xfId="0" applyFont="1" applyFill="1" applyBorder="1" applyAlignment="1">
      <alignment horizontal="left"/>
    </xf>
    <xf numFmtId="0" fontId="3" fillId="0" borderId="0" xfId="0" applyFont="1" applyAlignment="1">
      <alignment/>
    </xf>
    <xf numFmtId="0" fontId="9" fillId="33" borderId="20" xfId="0" applyFont="1" applyFill="1" applyBorder="1" applyAlignment="1" quotePrefix="1">
      <alignment horizontal="centerContinuous"/>
    </xf>
    <xf numFmtId="0" fontId="9" fillId="33" borderId="27" xfId="0" applyFont="1" applyFill="1" applyBorder="1" applyAlignment="1" quotePrefix="1">
      <alignment horizontal="centerContinuous"/>
    </xf>
    <xf numFmtId="0" fontId="9" fillId="33" borderId="21" xfId="0" applyFont="1" applyFill="1" applyBorder="1" applyAlignment="1" quotePrefix="1">
      <alignment horizontal="centerContinuous"/>
    </xf>
    <xf numFmtId="0" fontId="4" fillId="33" borderId="17" xfId="0" applyFont="1" applyFill="1" applyBorder="1" applyAlignment="1">
      <alignment/>
    </xf>
    <xf numFmtId="0" fontId="9" fillId="33" borderId="16" xfId="0" applyFont="1" applyFill="1" applyBorder="1" applyAlignment="1" quotePrefix="1">
      <alignment horizontal="center"/>
    </xf>
    <xf numFmtId="0" fontId="9" fillId="33" borderId="19" xfId="0" applyFont="1" applyFill="1" applyBorder="1" applyAlignment="1" quotePrefix="1">
      <alignment horizontal="center"/>
    </xf>
    <xf numFmtId="0" fontId="9" fillId="33" borderId="22" xfId="0" applyFont="1" applyFill="1" applyBorder="1" applyAlignment="1" quotePrefix="1">
      <alignment horizontal="centerContinuous"/>
    </xf>
    <xf numFmtId="0" fontId="9" fillId="33" borderId="10" xfId="0" applyFont="1" applyFill="1" applyBorder="1" applyAlignment="1" quotePrefix="1">
      <alignment horizontal="centerContinuous"/>
    </xf>
    <xf numFmtId="0" fontId="9" fillId="33" borderId="23" xfId="0" applyFont="1" applyFill="1" applyBorder="1" applyAlignment="1" quotePrefix="1">
      <alignment horizontal="centerContinuous"/>
    </xf>
    <xf numFmtId="165" fontId="9" fillId="33" borderId="15" xfId="0" applyNumberFormat="1" applyFont="1" applyFill="1" applyBorder="1" applyAlignment="1" quotePrefix="1">
      <alignment horizontal="center"/>
    </xf>
    <xf numFmtId="0" fontId="18" fillId="0" borderId="0" xfId="0" applyFont="1" applyFill="1" applyAlignment="1" quotePrefix="1">
      <alignment horizontal="centerContinuous"/>
    </xf>
    <xf numFmtId="0" fontId="12" fillId="33" borderId="20" xfId="0" applyFont="1" applyFill="1" applyBorder="1" applyAlignment="1">
      <alignment/>
    </xf>
    <xf numFmtId="0" fontId="5" fillId="33" borderId="19" xfId="0" applyFont="1" applyFill="1" applyBorder="1" applyAlignment="1">
      <alignment/>
    </xf>
    <xf numFmtId="0" fontId="9" fillId="33" borderId="11" xfId="0" applyFont="1" applyFill="1" applyBorder="1" applyAlignment="1" quotePrefix="1">
      <alignment horizontal="center"/>
    </xf>
    <xf numFmtId="0" fontId="9" fillId="33" borderId="0"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164" fontId="14" fillId="0" borderId="0" xfId="61" applyFont="1">
      <alignment/>
      <protection/>
    </xf>
    <xf numFmtId="0" fontId="4" fillId="33" borderId="11" xfId="0" applyFont="1" applyFill="1" applyBorder="1" applyAlignment="1">
      <alignment/>
    </xf>
    <xf numFmtId="0" fontId="9" fillId="0" borderId="12" xfId="0" applyFont="1" applyBorder="1" applyAlignment="1">
      <alignment horizontal="center" vertical="center"/>
    </xf>
    <xf numFmtId="0" fontId="9" fillId="0" borderId="0" xfId="0" applyFont="1" applyBorder="1" applyAlignment="1">
      <alignment horizontal="center"/>
    </xf>
    <xf numFmtId="0" fontId="4" fillId="0" borderId="12" xfId="0" applyFont="1" applyBorder="1" applyAlignment="1">
      <alignment vertical="center"/>
    </xf>
    <xf numFmtId="0" fontId="4" fillId="0" borderId="12" xfId="0" applyFont="1" applyBorder="1" applyAlignment="1">
      <alignment horizontal="center" vertical="center"/>
    </xf>
    <xf numFmtId="0" fontId="4" fillId="0" borderId="14"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horizontal="center" vertical="center"/>
    </xf>
    <xf numFmtId="0" fontId="4" fillId="0" borderId="14" xfId="0" applyFont="1" applyBorder="1" applyAlignment="1">
      <alignment/>
    </xf>
    <xf numFmtId="0" fontId="9" fillId="0" borderId="25" xfId="0" applyFont="1" applyFill="1" applyBorder="1" applyAlignment="1">
      <alignment vertical="center"/>
    </xf>
    <xf numFmtId="0" fontId="9" fillId="0" borderId="14" xfId="0" applyFont="1" applyBorder="1" applyAlignment="1">
      <alignment/>
    </xf>
    <xf numFmtId="0" fontId="9" fillId="0" borderId="10" xfId="0" applyFont="1" applyFill="1" applyBorder="1" applyAlignment="1">
      <alignment horizontal="center" vertical="center"/>
    </xf>
    <xf numFmtId="0" fontId="9" fillId="0" borderId="25" xfId="0" applyFont="1" applyBorder="1" applyAlignment="1">
      <alignment horizontal="center"/>
    </xf>
    <xf numFmtId="0" fontId="9" fillId="0" borderId="25" xfId="0" applyFont="1" applyBorder="1" applyAlignment="1">
      <alignment horizontal="left"/>
    </xf>
    <xf numFmtId="0" fontId="4" fillId="0" borderId="13" xfId="0" applyFont="1" applyBorder="1" applyAlignment="1">
      <alignment/>
    </xf>
    <xf numFmtId="0" fontId="4" fillId="0" borderId="14" xfId="0" applyFont="1" applyBorder="1" applyAlignment="1">
      <alignment horizontal="left"/>
    </xf>
    <xf numFmtId="0" fontId="4" fillId="0" borderId="25" xfId="0" applyFont="1" applyBorder="1" applyAlignment="1">
      <alignment/>
    </xf>
    <xf numFmtId="0" fontId="4" fillId="0" borderId="14" xfId="0" applyFont="1" applyBorder="1" applyAlignment="1">
      <alignment horizontal="center"/>
    </xf>
    <xf numFmtId="0" fontId="4" fillId="0" borderId="12" xfId="0" applyFont="1" applyBorder="1" applyAlignment="1">
      <alignment horizontal="center"/>
    </xf>
    <xf numFmtId="0" fontId="9" fillId="0" borderId="10" xfId="0" applyFont="1" applyFill="1" applyBorder="1" applyAlignment="1">
      <alignment vertical="center"/>
    </xf>
    <xf numFmtId="0" fontId="9" fillId="0" borderId="10" xfId="0" applyFont="1" applyBorder="1" applyAlignment="1">
      <alignment/>
    </xf>
    <xf numFmtId="2" fontId="9" fillId="0" borderId="22" xfId="0" applyNumberFormat="1" applyFont="1" applyBorder="1" applyAlignment="1">
      <alignment/>
    </xf>
    <xf numFmtId="0" fontId="9" fillId="33" borderId="12" xfId="0" applyFont="1" applyFill="1" applyBorder="1" applyAlignment="1">
      <alignment horizontal="center"/>
    </xf>
    <xf numFmtId="2" fontId="31" fillId="0" borderId="12" xfId="0" applyNumberFormat="1" applyFont="1" applyBorder="1" applyAlignment="1">
      <alignment horizontal="center"/>
    </xf>
    <xf numFmtId="2" fontId="31" fillId="0" borderId="12" xfId="0" applyNumberFormat="1" applyFont="1" applyBorder="1" applyAlignment="1">
      <alignment vertical="center"/>
    </xf>
    <xf numFmtId="0" fontId="9" fillId="0" borderId="12" xfId="0" applyFont="1" applyBorder="1" applyAlignment="1">
      <alignment vertical="center"/>
    </xf>
    <xf numFmtId="0" fontId="9" fillId="0" borderId="14" xfId="0" applyFont="1" applyBorder="1" applyAlignment="1">
      <alignment horizontal="center" vertical="center"/>
    </xf>
    <xf numFmtId="2" fontId="4" fillId="0" borderId="12" xfId="0" applyNumberFormat="1" applyFont="1" applyBorder="1" applyAlignment="1">
      <alignment vertical="center"/>
    </xf>
    <xf numFmtId="0" fontId="4" fillId="0" borderId="0" xfId="0" applyFont="1" applyAlignment="1">
      <alignment vertical="center"/>
    </xf>
    <xf numFmtId="168" fontId="4" fillId="0" borderId="0" xfId="0" applyNumberFormat="1" applyFont="1" applyBorder="1" applyAlignment="1">
      <alignment vertical="center"/>
    </xf>
    <xf numFmtId="0" fontId="8" fillId="0" borderId="0" xfId="0" applyFont="1" applyAlignment="1">
      <alignment horizontal="centerContinuous"/>
    </xf>
    <xf numFmtId="0" fontId="9" fillId="0" borderId="0" xfId="0" applyFont="1" applyAlignment="1">
      <alignment horizontal="centerContinuous" vertical="center"/>
    </xf>
    <xf numFmtId="0" fontId="4" fillId="0" borderId="0" xfId="0" applyFont="1" applyAlignment="1">
      <alignment horizontal="centerContinuous" vertical="center"/>
    </xf>
    <xf numFmtId="0" fontId="4" fillId="0" borderId="28" xfId="0" applyFont="1" applyBorder="1" applyAlignment="1">
      <alignment horizontal="centerContinuous" vertical="center"/>
    </xf>
    <xf numFmtId="0" fontId="4" fillId="33" borderId="44" xfId="0" applyFont="1" applyFill="1" applyBorder="1" applyAlignment="1">
      <alignment horizontal="left" vertical="center"/>
    </xf>
    <xf numFmtId="0" fontId="4" fillId="33" borderId="45" xfId="0" applyFont="1" applyFill="1" applyBorder="1" applyAlignment="1">
      <alignment horizontal="center" vertical="center"/>
    </xf>
    <xf numFmtId="0" fontId="4" fillId="33" borderId="46" xfId="0" applyFont="1" applyFill="1" applyBorder="1" applyAlignment="1" applyProtection="1" quotePrefix="1">
      <alignment horizontal="center" vertical="center"/>
      <protection/>
    </xf>
    <xf numFmtId="0" fontId="4" fillId="33" borderId="47" xfId="0" applyFont="1" applyFill="1" applyBorder="1" applyAlignment="1">
      <alignment vertical="center"/>
    </xf>
    <xf numFmtId="0" fontId="4" fillId="33" borderId="47" xfId="0" applyFont="1" applyFill="1" applyBorder="1" applyAlignment="1" applyProtection="1">
      <alignment horizontal="left" vertical="center"/>
      <protection/>
    </xf>
    <xf numFmtId="0" fontId="4" fillId="33" borderId="48" xfId="0" applyFont="1" applyFill="1" applyBorder="1" applyAlignment="1">
      <alignment vertical="center"/>
    </xf>
    <xf numFmtId="0" fontId="4" fillId="33" borderId="40"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6" xfId="0" applyFont="1" applyFill="1" applyBorder="1" applyAlignment="1">
      <alignment horizontal="right"/>
    </xf>
    <xf numFmtId="0" fontId="4" fillId="33" borderId="17"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4" fillId="33" borderId="49"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3"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50" xfId="0" applyFont="1" applyFill="1" applyBorder="1" applyAlignment="1" applyProtection="1">
      <alignment horizontal="center" vertical="center"/>
      <protection/>
    </xf>
    <xf numFmtId="0" fontId="4" fillId="0" borderId="18" xfId="0" applyFont="1" applyBorder="1" applyAlignment="1">
      <alignment horizontal="center"/>
    </xf>
    <xf numFmtId="0" fontId="4" fillId="0" borderId="16" xfId="0" applyFont="1" applyBorder="1" applyAlignment="1">
      <alignment horizontal="center"/>
    </xf>
    <xf numFmtId="0" fontId="4" fillId="0" borderId="0"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26" xfId="0" applyFont="1" applyBorder="1" applyAlignment="1" applyProtection="1">
      <alignment horizontal="center"/>
      <protection/>
    </xf>
    <xf numFmtId="0" fontId="9" fillId="0" borderId="30" xfId="0" applyFont="1" applyBorder="1" applyAlignment="1">
      <alignment horizontal="left" indent="1"/>
    </xf>
    <xf numFmtId="2" fontId="9" fillId="0" borderId="12" xfId="0" applyNumberFormat="1" applyFont="1" applyBorder="1" applyAlignment="1" quotePrefix="1">
      <alignment horizontal="center" vertical="center"/>
    </xf>
    <xf numFmtId="168" fontId="9" fillId="0" borderId="25" xfId="0" applyNumberFormat="1" applyFont="1" applyBorder="1" applyAlignment="1">
      <alignment vertical="center"/>
    </xf>
    <xf numFmtId="168" fontId="9" fillId="0" borderId="13" xfId="0" applyNumberFormat="1" applyFont="1" applyBorder="1" applyAlignment="1">
      <alignment vertical="center"/>
    </xf>
    <xf numFmtId="168" fontId="9" fillId="0" borderId="25" xfId="0" applyNumberFormat="1" applyFont="1" applyBorder="1" applyAlignment="1" applyProtection="1">
      <alignment horizontal="center" vertical="center"/>
      <protection/>
    </xf>
    <xf numFmtId="168" fontId="9" fillId="0" borderId="24" xfId="0" applyNumberFormat="1" applyFont="1" applyBorder="1" applyAlignment="1" applyProtection="1">
      <alignment horizontal="center" vertical="center"/>
      <protection/>
    </xf>
    <xf numFmtId="0" fontId="4" fillId="0" borderId="18" xfId="0" applyFont="1" applyBorder="1" applyAlignment="1">
      <alignment horizontal="left" indent="1"/>
    </xf>
    <xf numFmtId="2" fontId="9" fillId="0" borderId="16" xfId="0" applyNumberFormat="1" applyFont="1" applyBorder="1" applyAlignment="1">
      <alignment horizontal="center" vertical="center"/>
    </xf>
    <xf numFmtId="168" fontId="4" fillId="0" borderId="0" xfId="0" applyNumberFormat="1" applyFont="1" applyAlignment="1">
      <alignment vertical="center"/>
    </xf>
    <xf numFmtId="168" fontId="4" fillId="0" borderId="17" xfId="0" applyNumberFormat="1" applyFont="1" applyBorder="1" applyAlignment="1">
      <alignment vertical="center"/>
    </xf>
    <xf numFmtId="168" fontId="9" fillId="0" borderId="0" xfId="0" applyNumberFormat="1" applyFont="1" applyBorder="1" applyAlignment="1" applyProtection="1">
      <alignment horizontal="center" vertical="center"/>
      <protection/>
    </xf>
    <xf numFmtId="168" fontId="9" fillId="0" borderId="26" xfId="0" applyNumberFormat="1" applyFont="1" applyBorder="1" applyAlignment="1" applyProtection="1">
      <alignment horizontal="center" vertical="center"/>
      <protection/>
    </xf>
    <xf numFmtId="168" fontId="4" fillId="0" borderId="0" xfId="0" applyNumberFormat="1" applyFont="1" applyBorder="1" applyAlignment="1" applyProtection="1">
      <alignment horizontal="center" vertical="center"/>
      <protection/>
    </xf>
    <xf numFmtId="168" fontId="4" fillId="0" borderId="26" xfId="0" applyNumberFormat="1" applyFont="1" applyBorder="1" applyAlignment="1" applyProtection="1">
      <alignment horizontal="center" vertical="center"/>
      <protection/>
    </xf>
    <xf numFmtId="2" fontId="4" fillId="0" borderId="16" xfId="0" applyNumberFormat="1" applyFont="1" applyBorder="1" applyAlignment="1" quotePrefix="1">
      <alignment horizontal="center" vertical="center"/>
    </xf>
    <xf numFmtId="2" fontId="4" fillId="0" borderId="16" xfId="0" applyNumberFormat="1" applyFont="1" applyBorder="1" applyAlignment="1">
      <alignment horizontal="center" vertical="center"/>
    </xf>
    <xf numFmtId="0" fontId="9" fillId="0" borderId="30" xfId="0" applyFont="1" applyBorder="1" applyAlignment="1">
      <alignment/>
    </xf>
    <xf numFmtId="0" fontId="4" fillId="0" borderId="43" xfId="0" applyFont="1" applyBorder="1" applyAlignment="1">
      <alignment horizontal="left" indent="1"/>
    </xf>
    <xf numFmtId="2" fontId="4" fillId="0" borderId="11" xfId="0" applyNumberFormat="1" applyFont="1" applyBorder="1" applyAlignment="1">
      <alignment horizontal="center" vertical="center"/>
    </xf>
    <xf numFmtId="168" fontId="4" fillId="0" borderId="10" xfId="0" applyNumberFormat="1" applyFont="1" applyBorder="1" applyAlignment="1">
      <alignment vertical="center"/>
    </xf>
    <xf numFmtId="168" fontId="4" fillId="0" borderId="23" xfId="0" applyNumberFormat="1" applyFont="1" applyBorder="1" applyAlignment="1">
      <alignment vertical="center"/>
    </xf>
    <xf numFmtId="168" fontId="4" fillId="0" borderId="10" xfId="0" applyNumberFormat="1" applyFont="1" applyBorder="1" applyAlignment="1" applyProtection="1">
      <alignment horizontal="center" vertical="center"/>
      <protection/>
    </xf>
    <xf numFmtId="168" fontId="4" fillId="0" borderId="50" xfId="0" applyNumberFormat="1" applyFont="1" applyBorder="1" applyAlignment="1" applyProtection="1">
      <alignment horizontal="center" vertical="center"/>
      <protection/>
    </xf>
    <xf numFmtId="2" fontId="4" fillId="0" borderId="18" xfId="0" applyNumberFormat="1" applyFont="1" applyBorder="1" applyAlignment="1">
      <alignment/>
    </xf>
    <xf numFmtId="2" fontId="4" fillId="0" borderId="31" xfId="0" applyNumberFormat="1" applyFont="1" applyBorder="1" applyAlignment="1">
      <alignment/>
    </xf>
    <xf numFmtId="2" fontId="4" fillId="0" borderId="32" xfId="0" applyNumberFormat="1" applyFont="1" applyBorder="1" applyAlignment="1">
      <alignment horizontal="center" vertical="center"/>
    </xf>
    <xf numFmtId="168" fontId="4" fillId="0" borderId="28" xfId="0" applyNumberFormat="1" applyFont="1" applyBorder="1" applyAlignment="1">
      <alignment vertical="center"/>
    </xf>
    <xf numFmtId="168" fontId="4" fillId="0" borderId="33" xfId="0" applyNumberFormat="1" applyFont="1" applyBorder="1" applyAlignment="1">
      <alignment vertical="center"/>
    </xf>
    <xf numFmtId="168" fontId="4" fillId="0" borderId="28" xfId="0" applyNumberFormat="1" applyFont="1" applyBorder="1" applyAlignment="1" applyProtection="1">
      <alignment horizontal="center" vertical="center"/>
      <protection/>
    </xf>
    <xf numFmtId="168" fontId="4" fillId="0" borderId="29" xfId="0" applyNumberFormat="1" applyFont="1" applyBorder="1" applyAlignment="1" applyProtection="1">
      <alignment horizontal="center" vertical="center"/>
      <protection/>
    </xf>
    <xf numFmtId="2" fontId="4" fillId="0" borderId="12" xfId="0" applyNumberFormat="1" applyFont="1" applyBorder="1" applyAlignment="1" quotePrefix="1">
      <alignment horizontal="center" vertical="center"/>
    </xf>
    <xf numFmtId="168" fontId="4" fillId="0" borderId="25" xfId="0" applyNumberFormat="1" applyFont="1" applyBorder="1" applyAlignment="1">
      <alignment vertical="center"/>
    </xf>
    <xf numFmtId="168" fontId="4" fillId="0" borderId="13" xfId="0" applyNumberFormat="1" applyFont="1" applyBorder="1" applyAlignment="1">
      <alignment vertical="center"/>
    </xf>
    <xf numFmtId="168" fontId="4" fillId="0" borderId="25" xfId="0" applyNumberFormat="1" applyFont="1" applyBorder="1" applyAlignment="1" applyProtection="1">
      <alignment horizontal="center" vertical="center"/>
      <protection/>
    </xf>
    <xf numFmtId="168" fontId="4" fillId="0" borderId="24" xfId="0" applyNumberFormat="1" applyFont="1" applyBorder="1" applyAlignment="1" applyProtection="1">
      <alignment horizontal="center" vertical="center"/>
      <protection/>
    </xf>
    <xf numFmtId="2" fontId="4" fillId="0" borderId="11" xfId="0" applyNumberFormat="1" applyFont="1" applyBorder="1" applyAlignment="1" quotePrefix="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2" fontId="4" fillId="0" borderId="15" xfId="0" applyNumberFormat="1" applyFont="1" applyBorder="1" applyAlignment="1">
      <alignment horizontal="center" vertical="center"/>
    </xf>
    <xf numFmtId="168" fontId="4" fillId="0" borderId="27" xfId="0" applyNumberFormat="1" applyFont="1" applyBorder="1" applyAlignment="1">
      <alignment vertical="center"/>
    </xf>
    <xf numFmtId="168" fontId="4" fillId="0" borderId="21" xfId="0" applyNumberFormat="1" applyFont="1" applyBorder="1" applyAlignment="1">
      <alignment vertical="center"/>
    </xf>
    <xf numFmtId="0" fontId="36" fillId="0" borderId="24" xfId="0" applyFont="1" applyBorder="1" applyAlignment="1">
      <alignment/>
    </xf>
    <xf numFmtId="0" fontId="4" fillId="0" borderId="0" xfId="0" applyFont="1" applyBorder="1" applyAlignment="1">
      <alignment horizontal="centerContinuous"/>
    </xf>
    <xf numFmtId="168" fontId="4" fillId="0" borderId="18" xfId="0" applyNumberFormat="1" applyFont="1" applyBorder="1" applyAlignment="1">
      <alignment horizontal="centerContinuous"/>
    </xf>
    <xf numFmtId="168" fontId="4" fillId="0" borderId="0" xfId="0" applyNumberFormat="1" applyFont="1" applyBorder="1" applyAlignment="1">
      <alignment horizontal="centerContinuous"/>
    </xf>
    <xf numFmtId="0" fontId="4" fillId="0" borderId="26" xfId="0" applyFont="1" applyBorder="1" applyAlignment="1">
      <alignment/>
    </xf>
    <xf numFmtId="168" fontId="4" fillId="0" borderId="22" xfId="0" applyNumberFormat="1" applyFont="1" applyBorder="1" applyAlignment="1">
      <alignment vertical="center"/>
    </xf>
    <xf numFmtId="2" fontId="4" fillId="0" borderId="19" xfId="0" applyNumberFormat="1" applyFont="1" applyBorder="1" applyAlignment="1">
      <alignment/>
    </xf>
    <xf numFmtId="2" fontId="4" fillId="0" borderId="22" xfId="0" applyNumberFormat="1" applyFont="1" applyBorder="1" applyAlignment="1">
      <alignment/>
    </xf>
    <xf numFmtId="2" fontId="4" fillId="0" borderId="11" xfId="0" applyNumberFormat="1" applyFont="1" applyBorder="1" applyAlignment="1">
      <alignment/>
    </xf>
    <xf numFmtId="0" fontId="4" fillId="0" borderId="20" xfId="0" applyFont="1" applyBorder="1" applyAlignment="1">
      <alignment/>
    </xf>
    <xf numFmtId="0" fontId="4" fillId="0" borderId="19" xfId="0" applyFont="1" applyBorder="1" applyAlignment="1">
      <alignment/>
    </xf>
    <xf numFmtId="2" fontId="4" fillId="0" borderId="22" xfId="0" applyNumberFormat="1" applyFont="1" applyBorder="1" applyAlignment="1" quotePrefix="1">
      <alignment horizontal="left"/>
    </xf>
    <xf numFmtId="0" fontId="4" fillId="0" borderId="0" xfId="0" applyFont="1" applyAlignment="1">
      <alignment horizontal="left" indent="2"/>
    </xf>
    <xf numFmtId="0" fontId="4" fillId="0" borderId="0" xfId="0" applyFont="1" applyFill="1" applyBorder="1" applyAlignment="1">
      <alignment/>
    </xf>
    <xf numFmtId="0" fontId="4" fillId="0" borderId="0" xfId="0" applyFont="1" applyAlignment="1" applyProtection="1">
      <alignment horizontal="left"/>
      <protection/>
    </xf>
    <xf numFmtId="0" fontId="32" fillId="0" borderId="0" xfId="0" applyFont="1" applyBorder="1" applyAlignment="1">
      <alignment horizontal="center"/>
    </xf>
    <xf numFmtId="0" fontId="32" fillId="0" borderId="0" xfId="0" applyFont="1" applyBorder="1" applyAlignment="1">
      <alignment horizontal="right"/>
    </xf>
    <xf numFmtId="49" fontId="39" fillId="33" borderId="15" xfId="0" applyNumberFormat="1" applyFont="1" applyFill="1" applyBorder="1" applyAlignment="1">
      <alignment horizontal="centerContinuous"/>
    </xf>
    <xf numFmtId="0" fontId="29" fillId="33" borderId="15" xfId="0" applyFont="1" applyFill="1" applyBorder="1" applyAlignment="1">
      <alignment/>
    </xf>
    <xf numFmtId="0" fontId="31" fillId="33" borderId="11" xfId="0" applyFont="1" applyFill="1" applyBorder="1" applyAlignment="1" applyProtection="1">
      <alignment horizontal="center"/>
      <protection/>
    </xf>
    <xf numFmtId="49" fontId="31" fillId="33" borderId="12" xfId="0" applyNumberFormat="1" applyFont="1" applyFill="1" applyBorder="1" applyAlignment="1" quotePrefix="1">
      <alignment horizontal="centerContinuous"/>
    </xf>
    <xf numFmtId="49" fontId="31" fillId="33" borderId="12" xfId="0" applyNumberFormat="1" applyFont="1" applyFill="1" applyBorder="1" applyAlignment="1">
      <alignment horizontal="centerContinuous"/>
    </xf>
    <xf numFmtId="49" fontId="31" fillId="33" borderId="12" xfId="0" applyNumberFormat="1" applyFont="1" applyFill="1" applyBorder="1" applyAlignment="1">
      <alignment horizontal="center"/>
    </xf>
    <xf numFmtId="49" fontId="31" fillId="33" borderId="12" xfId="0" applyNumberFormat="1" applyFont="1" applyFill="1" applyBorder="1" applyAlignment="1">
      <alignment horizontal="left"/>
    </xf>
    <xf numFmtId="0" fontId="9" fillId="0" borderId="0" xfId="0" applyFont="1" applyAlignment="1">
      <alignment vertical="center"/>
    </xf>
    <xf numFmtId="0" fontId="31" fillId="0" borderId="16" xfId="0" applyFont="1" applyBorder="1" applyAlignment="1" applyProtection="1">
      <alignment horizontal="left" vertical="center"/>
      <protection/>
    </xf>
    <xf numFmtId="0" fontId="31" fillId="0" borderId="16" xfId="0" applyFont="1" applyBorder="1" applyAlignment="1" applyProtection="1">
      <alignment horizontal="right" vertical="center"/>
      <protection/>
    </xf>
    <xf numFmtId="0" fontId="31" fillId="0" borderId="15" xfId="0" applyFont="1" applyBorder="1" applyAlignment="1" applyProtection="1">
      <alignment horizontal="right" vertical="center"/>
      <protection/>
    </xf>
    <xf numFmtId="168" fontId="31" fillId="0" borderId="15" xfId="0" applyNumberFormat="1" applyFont="1" applyBorder="1" applyAlignment="1" applyProtection="1">
      <alignment horizontal="right" vertical="center"/>
      <protection/>
    </xf>
    <xf numFmtId="2" fontId="31" fillId="0" borderId="16" xfId="0" applyNumberFormat="1" applyFont="1" applyBorder="1" applyAlignment="1">
      <alignment vertical="center"/>
    </xf>
    <xf numFmtId="168" fontId="31" fillId="0" borderId="16" xfId="0" applyNumberFormat="1" applyFont="1" applyBorder="1" applyAlignment="1">
      <alignment horizontal="center" vertical="center"/>
    </xf>
    <xf numFmtId="0" fontId="29" fillId="0" borderId="16" xfId="0" applyFont="1" applyBorder="1" applyAlignment="1" applyProtection="1">
      <alignment horizontal="left" vertical="center"/>
      <protection/>
    </xf>
    <xf numFmtId="0" fontId="29" fillId="0" borderId="16" xfId="0" applyFont="1" applyBorder="1" applyAlignment="1" applyProtection="1">
      <alignment horizontal="right" vertical="center"/>
      <protection/>
    </xf>
    <xf numFmtId="0" fontId="29" fillId="0" borderId="16" xfId="0" applyFont="1" applyBorder="1" applyAlignment="1">
      <alignment horizontal="center" vertical="center"/>
    </xf>
    <xf numFmtId="0" fontId="29" fillId="0" borderId="16" xfId="0" applyFont="1" applyBorder="1" applyAlignment="1">
      <alignment horizontal="right" vertical="center"/>
    </xf>
    <xf numFmtId="168" fontId="29" fillId="0" borderId="16" xfId="0" applyNumberFormat="1" applyFont="1" applyBorder="1" applyAlignment="1">
      <alignment horizontal="center" vertical="center"/>
    </xf>
    <xf numFmtId="168" fontId="29" fillId="0" borderId="16" xfId="0" applyNumberFormat="1" applyFont="1" applyBorder="1" applyAlignment="1">
      <alignment horizontal="right" vertical="center"/>
    </xf>
    <xf numFmtId="2" fontId="29" fillId="0" borderId="16" xfId="0" applyNumberFormat="1" applyFont="1" applyBorder="1" applyAlignment="1">
      <alignment horizontal="right" vertical="center"/>
    </xf>
    <xf numFmtId="0" fontId="10" fillId="0" borderId="0" xfId="0" applyFont="1" applyAlignment="1">
      <alignment vertical="center"/>
    </xf>
    <xf numFmtId="0" fontId="41" fillId="0" borderId="16" xfId="0" applyFont="1" applyBorder="1" applyAlignment="1" applyProtection="1">
      <alignment horizontal="left" vertical="center"/>
      <protection/>
    </xf>
    <xf numFmtId="0" fontId="41" fillId="0" borderId="16" xfId="0" applyFont="1" applyBorder="1" applyAlignment="1" applyProtection="1">
      <alignment horizontal="right" vertical="center"/>
      <protection/>
    </xf>
    <xf numFmtId="0" fontId="29" fillId="0" borderId="11" xfId="0" applyFont="1" applyBorder="1" applyAlignment="1" applyProtection="1">
      <alignment horizontal="left" vertical="center"/>
      <protection/>
    </xf>
    <xf numFmtId="0" fontId="29" fillId="0" borderId="11" xfId="0" applyFont="1" applyBorder="1" applyAlignment="1" applyProtection="1">
      <alignment horizontal="right" vertical="center"/>
      <protection/>
    </xf>
    <xf numFmtId="168" fontId="29" fillId="0" borderId="11" xfId="0" applyNumberFormat="1" applyFont="1" applyBorder="1" applyAlignment="1" applyProtection="1">
      <alignment horizontal="right" vertical="center"/>
      <protection/>
    </xf>
    <xf numFmtId="2" fontId="29" fillId="0" borderId="11" xfId="0" applyNumberFormat="1" applyFont="1" applyBorder="1" applyAlignment="1">
      <alignment vertical="center"/>
    </xf>
    <xf numFmtId="168" fontId="29" fillId="0" borderId="11" xfId="0" applyNumberFormat="1" applyFont="1" applyBorder="1" applyAlignment="1">
      <alignment horizontal="center" vertical="center"/>
    </xf>
    <xf numFmtId="168" fontId="31" fillId="0" borderId="16" xfId="0" applyNumberFormat="1" applyFont="1" applyBorder="1" applyAlignment="1" applyProtection="1">
      <alignment horizontal="right" vertical="center"/>
      <protection/>
    </xf>
    <xf numFmtId="0" fontId="29" fillId="0" borderId="11" xfId="0" applyFont="1" applyBorder="1" applyAlignment="1">
      <alignment horizontal="center" vertical="center"/>
    </xf>
    <xf numFmtId="168" fontId="29" fillId="0" borderId="11" xfId="0" applyNumberFormat="1" applyFont="1" applyBorder="1" applyAlignment="1">
      <alignment horizontal="right" vertical="center"/>
    </xf>
    <xf numFmtId="2" fontId="29" fillId="0" borderId="11" xfId="0" applyNumberFormat="1" applyFont="1" applyBorder="1" applyAlignment="1">
      <alignment horizontal="right" vertical="center"/>
    </xf>
    <xf numFmtId="168" fontId="29" fillId="0" borderId="16" xfId="0" applyNumberFormat="1" applyFont="1" applyBorder="1" applyAlignment="1" applyProtection="1">
      <alignment horizontal="right" vertical="center"/>
      <protection/>
    </xf>
    <xf numFmtId="2" fontId="29" fillId="0" borderId="16" xfId="0" applyNumberFormat="1" applyFont="1" applyBorder="1" applyAlignment="1">
      <alignment vertical="center"/>
    </xf>
    <xf numFmtId="168" fontId="29" fillId="0" borderId="11" xfId="0" applyNumberFormat="1" applyFont="1" applyBorder="1" applyAlignment="1" applyProtection="1" quotePrefix="1">
      <alignment horizontal="right" vertical="center"/>
      <protection/>
    </xf>
    <xf numFmtId="168" fontId="29" fillId="0" borderId="11" xfId="0" applyNumberFormat="1" applyFont="1" applyBorder="1" applyAlignment="1" quotePrefix="1">
      <alignment horizontal="center" vertical="center"/>
    </xf>
    <xf numFmtId="0" fontId="31" fillId="0" borderId="12" xfId="0" applyFont="1" applyBorder="1" applyAlignment="1" applyProtection="1">
      <alignment vertical="center"/>
      <protection/>
    </xf>
    <xf numFmtId="0" fontId="31" fillId="0" borderId="11" xfId="0" applyFont="1" applyBorder="1" applyAlignment="1" applyProtection="1">
      <alignment vertical="center"/>
      <protection/>
    </xf>
    <xf numFmtId="168" fontId="31" fillId="0" borderId="11" xfId="0" applyNumberFormat="1" applyFont="1" applyBorder="1" applyAlignment="1" applyProtection="1">
      <alignment vertical="center"/>
      <protection/>
    </xf>
    <xf numFmtId="168" fontId="31" fillId="0" borderId="12" xfId="0" applyNumberFormat="1" applyFont="1" applyBorder="1" applyAlignment="1">
      <alignment horizontal="center" vertical="center"/>
    </xf>
    <xf numFmtId="0" fontId="31" fillId="0" borderId="16" xfId="0" applyFont="1" applyBorder="1" applyAlignment="1">
      <alignment horizontal="right" vertical="center"/>
    </xf>
    <xf numFmtId="168" fontId="31" fillId="0" borderId="16" xfId="0" applyNumberFormat="1" applyFont="1" applyBorder="1" applyAlignment="1">
      <alignment horizontal="right" vertical="center"/>
    </xf>
    <xf numFmtId="0" fontId="41" fillId="0" borderId="16" xfId="0" applyFont="1" applyBorder="1" applyAlignment="1">
      <alignment/>
    </xf>
    <xf numFmtId="168" fontId="41" fillId="0" borderId="16" xfId="0" applyNumberFormat="1" applyFont="1" applyBorder="1" applyAlignment="1">
      <alignment/>
    </xf>
    <xf numFmtId="2" fontId="41" fillId="0" borderId="16" xfId="0" applyNumberFormat="1" applyFont="1" applyBorder="1" applyAlignment="1">
      <alignment vertical="center"/>
    </xf>
    <xf numFmtId="168" fontId="41" fillId="0" borderId="16" xfId="0" applyNumberFormat="1" applyFont="1" applyBorder="1" applyAlignment="1">
      <alignment horizontal="center" vertical="center"/>
    </xf>
    <xf numFmtId="168" fontId="41" fillId="0" borderId="16" xfId="0" applyNumberFormat="1" applyFont="1" applyBorder="1" applyAlignment="1" applyProtection="1">
      <alignment horizontal="right" vertical="center"/>
      <protection/>
    </xf>
    <xf numFmtId="2" fontId="41" fillId="0" borderId="16" xfId="0" applyNumberFormat="1" applyFont="1" applyBorder="1" applyAlignment="1">
      <alignment horizontal="center" vertical="center"/>
    </xf>
    <xf numFmtId="0" fontId="29" fillId="0" borderId="0" xfId="0" applyFont="1" applyAlignment="1" applyProtection="1">
      <alignment horizontal="left"/>
      <protection/>
    </xf>
    <xf numFmtId="168" fontId="4" fillId="0" borderId="0" xfId="0" applyNumberFormat="1" applyFont="1" applyAlignment="1">
      <alignment/>
    </xf>
    <xf numFmtId="0" fontId="29" fillId="0" borderId="0" xfId="0" applyFont="1" applyBorder="1" applyAlignment="1" quotePrefix="1">
      <alignment/>
    </xf>
    <xf numFmtId="0" fontId="4" fillId="33" borderId="51" xfId="0" applyFont="1" applyFill="1" applyBorder="1" applyAlignment="1">
      <alignment/>
    </xf>
    <xf numFmtId="0" fontId="4" fillId="33" borderId="52" xfId="0" applyFont="1" applyFill="1" applyBorder="1" applyAlignment="1">
      <alignment/>
    </xf>
    <xf numFmtId="0" fontId="4" fillId="33" borderId="53" xfId="0" applyFont="1" applyFill="1" applyBorder="1" applyAlignment="1">
      <alignment/>
    </xf>
    <xf numFmtId="0" fontId="29" fillId="33" borderId="54" xfId="0" applyFont="1" applyFill="1" applyBorder="1" applyAlignment="1">
      <alignment horizontal="center"/>
    </xf>
    <xf numFmtId="0" fontId="29" fillId="33" borderId="55" xfId="0" applyFont="1" applyFill="1" applyBorder="1" applyAlignment="1">
      <alignment horizontal="center"/>
    </xf>
    <xf numFmtId="0" fontId="29" fillId="33" borderId="56" xfId="0" applyFont="1" applyFill="1" applyBorder="1" applyAlignment="1">
      <alignment horizontal="center"/>
    </xf>
    <xf numFmtId="0" fontId="29" fillId="33" borderId="57" xfId="0" applyFont="1" applyFill="1" applyBorder="1" applyAlignment="1">
      <alignment horizontal="center"/>
    </xf>
    <xf numFmtId="0" fontId="29" fillId="33" borderId="58" xfId="0" applyFont="1" applyFill="1" applyBorder="1" applyAlignment="1">
      <alignment horizontal="center"/>
    </xf>
    <xf numFmtId="0" fontId="29" fillId="33" borderId="59" xfId="0" applyFont="1" applyFill="1" applyBorder="1" applyAlignment="1">
      <alignment horizontal="center"/>
    </xf>
    <xf numFmtId="0" fontId="4" fillId="0" borderId="60" xfId="0" applyFont="1" applyBorder="1" applyAlignment="1">
      <alignment/>
    </xf>
    <xf numFmtId="168" fontId="29" fillId="0" borderId="17" xfId="0" applyNumberFormat="1" applyFont="1" applyBorder="1" applyAlignment="1">
      <alignment/>
    </xf>
    <xf numFmtId="168" fontId="29" fillId="0" borderId="61" xfId="0" applyNumberFormat="1" applyFont="1" applyFill="1" applyBorder="1" applyAlignment="1">
      <alignment horizontal="right"/>
    </xf>
    <xf numFmtId="170" fontId="29" fillId="0" borderId="62" xfId="0" applyNumberFormat="1" applyFont="1" applyBorder="1" applyAlignment="1">
      <alignment horizontal="center"/>
    </xf>
    <xf numFmtId="170" fontId="29" fillId="0" borderId="16" xfId="0" applyNumberFormat="1" applyFont="1" applyBorder="1" applyAlignment="1">
      <alignment horizontal="center"/>
    </xf>
    <xf numFmtId="170" fontId="29" fillId="0" borderId="61" xfId="0" applyNumberFormat="1" applyFont="1" applyBorder="1" applyAlignment="1">
      <alignment horizontal="center"/>
    </xf>
    <xf numFmtId="168" fontId="29" fillId="0" borderId="62" xfId="0" applyNumberFormat="1" applyFont="1" applyBorder="1" applyAlignment="1">
      <alignment horizontal="center"/>
    </xf>
    <xf numFmtId="168" fontId="29" fillId="0" borderId="63" xfId="0" applyNumberFormat="1" applyFont="1" applyBorder="1" applyAlignment="1">
      <alignment horizontal="center"/>
    </xf>
    <xf numFmtId="0" fontId="9" fillId="0" borderId="53" xfId="0" applyFont="1" applyBorder="1" applyAlignment="1">
      <alignment/>
    </xf>
    <xf numFmtId="168" fontId="31" fillId="0" borderId="64" xfId="0" applyNumberFormat="1" applyFont="1" applyBorder="1" applyAlignment="1">
      <alignment/>
    </xf>
    <xf numFmtId="168" fontId="31" fillId="0" borderId="56" xfId="0" applyNumberFormat="1" applyFont="1" applyBorder="1" applyAlignment="1">
      <alignment/>
    </xf>
    <xf numFmtId="168" fontId="31" fillId="0" borderId="57" xfId="0" applyNumberFormat="1" applyFont="1" applyBorder="1" applyAlignment="1">
      <alignment horizontal="right"/>
    </xf>
    <xf numFmtId="170" fontId="31" fillId="0" borderId="55" xfId="0" applyNumberFormat="1" applyFont="1" applyBorder="1" applyAlignment="1">
      <alignment horizontal="center"/>
    </xf>
    <xf numFmtId="170" fontId="31" fillId="0" borderId="56" xfId="0" applyNumberFormat="1" applyFont="1" applyBorder="1" applyAlignment="1">
      <alignment horizontal="center"/>
    </xf>
    <xf numFmtId="170" fontId="31" fillId="0" borderId="57" xfId="0" applyNumberFormat="1" applyFont="1" applyBorder="1" applyAlignment="1">
      <alignment horizontal="center"/>
    </xf>
    <xf numFmtId="168" fontId="31" fillId="0" borderId="55" xfId="0" applyNumberFormat="1" applyFont="1" applyBorder="1" applyAlignment="1">
      <alignment horizontal="center"/>
    </xf>
    <xf numFmtId="168" fontId="31" fillId="0" borderId="65" xfId="0" applyNumberFormat="1" applyFont="1" applyBorder="1" applyAlignment="1">
      <alignment horizontal="center"/>
    </xf>
    <xf numFmtId="0" fontId="9" fillId="33" borderId="66" xfId="0" applyFont="1" applyFill="1" applyBorder="1" applyAlignment="1">
      <alignment horizontal="center" vertical="center"/>
    </xf>
    <xf numFmtId="0" fontId="9" fillId="33" borderId="55" xfId="0" applyFont="1" applyFill="1" applyBorder="1" applyAlignment="1" applyProtection="1">
      <alignment horizontal="center"/>
      <protection locked="0"/>
    </xf>
    <xf numFmtId="0" fontId="9" fillId="33" borderId="56" xfId="0" applyFont="1" applyFill="1" applyBorder="1" applyAlignment="1" applyProtection="1">
      <alignment horizontal="center"/>
      <protection locked="0"/>
    </xf>
    <xf numFmtId="0" fontId="9" fillId="33" borderId="67" xfId="0" applyFont="1" applyFill="1" applyBorder="1" applyAlignment="1">
      <alignment horizontal="center"/>
    </xf>
    <xf numFmtId="0" fontId="9" fillId="33" borderId="68" xfId="0" applyFont="1" applyFill="1" applyBorder="1" applyAlignment="1">
      <alignment horizontal="center"/>
    </xf>
    <xf numFmtId="1" fontId="9" fillId="0" borderId="62" xfId="0" applyNumberFormat="1" applyFont="1" applyBorder="1" applyAlignment="1" applyProtection="1">
      <alignment horizontal="center"/>
      <protection locked="0"/>
    </xf>
    <xf numFmtId="0" fontId="9" fillId="0" borderId="19" xfId="0" applyFont="1" applyBorder="1" applyAlignment="1" applyProtection="1">
      <alignment horizontal="left"/>
      <protection locked="0"/>
    </xf>
    <xf numFmtId="167" fontId="9" fillId="0" borderId="62" xfId="0" applyNumberFormat="1" applyFont="1" applyBorder="1" applyAlignment="1" applyProtection="1">
      <alignment horizontal="right"/>
      <protection locked="0"/>
    </xf>
    <xf numFmtId="167" fontId="9" fillId="0" borderId="16" xfId="0" applyNumberFormat="1" applyFont="1" applyBorder="1" applyAlignment="1" applyProtection="1">
      <alignment horizontal="right"/>
      <protection locked="0"/>
    </xf>
    <xf numFmtId="167" fontId="9" fillId="0" borderId="69" xfId="0" applyNumberFormat="1" applyFont="1" applyBorder="1" applyAlignment="1" applyProtection="1">
      <alignment horizontal="right"/>
      <protection locked="0"/>
    </xf>
    <xf numFmtId="167" fontId="9" fillId="0" borderId="70" xfId="0" applyNumberFormat="1" applyFont="1" applyBorder="1" applyAlignment="1" applyProtection="1">
      <alignment horizontal="right"/>
      <protection locked="0"/>
    </xf>
    <xf numFmtId="167" fontId="9" fillId="0" borderId="69" xfId="0" applyNumberFormat="1" applyFont="1" applyBorder="1" applyAlignment="1" applyProtection="1">
      <alignment horizontal="center"/>
      <protection locked="0"/>
    </xf>
    <xf numFmtId="167" fontId="9" fillId="0" borderId="70" xfId="0" applyNumberFormat="1" applyFont="1" applyBorder="1" applyAlignment="1" applyProtection="1">
      <alignment horizontal="center"/>
      <protection locked="0"/>
    </xf>
    <xf numFmtId="1" fontId="4" fillId="0" borderId="62" xfId="0" applyNumberFormat="1" applyFont="1" applyBorder="1" applyAlignment="1" applyProtection="1">
      <alignment horizontal="center"/>
      <protection locked="0"/>
    </xf>
    <xf numFmtId="0" fontId="4" fillId="0" borderId="19" xfId="0" applyFont="1" applyBorder="1" applyAlignment="1" applyProtection="1">
      <alignment horizontal="left"/>
      <protection locked="0"/>
    </xf>
    <xf numFmtId="167" fontId="4" fillId="0" borderId="62" xfId="0" applyNumberFormat="1" applyFont="1" applyBorder="1" applyAlignment="1" applyProtection="1">
      <alignment horizontal="right"/>
      <protection locked="0"/>
    </xf>
    <xf numFmtId="167" fontId="4" fillId="0" borderId="16" xfId="0" applyNumberFormat="1" applyFont="1" applyBorder="1" applyAlignment="1" applyProtection="1">
      <alignment horizontal="right"/>
      <protection locked="0"/>
    </xf>
    <xf numFmtId="167" fontId="4" fillId="0" borderId="19" xfId="0" applyNumberFormat="1" applyFont="1" applyBorder="1" applyAlignment="1" applyProtection="1">
      <alignment horizontal="right"/>
      <protection locked="0"/>
    </xf>
    <xf numFmtId="167" fontId="4" fillId="0" borderId="69" xfId="0" applyNumberFormat="1" applyFont="1" applyBorder="1" applyAlignment="1" applyProtection="1">
      <alignment horizontal="right"/>
      <protection locked="0"/>
    </xf>
    <xf numFmtId="167" fontId="4" fillId="0" borderId="61" xfId="0" applyNumberFormat="1" applyFont="1" applyBorder="1" applyAlignment="1" applyProtection="1">
      <alignment horizontal="right"/>
      <protection locked="0"/>
    </xf>
    <xf numFmtId="167" fontId="4" fillId="0" borderId="69" xfId="0" applyNumberFormat="1" applyFont="1" applyBorder="1" applyAlignment="1" applyProtection="1">
      <alignment horizontal="center"/>
      <protection locked="0"/>
    </xf>
    <xf numFmtId="167" fontId="4" fillId="0" borderId="61" xfId="0" applyNumberFormat="1" applyFont="1" applyBorder="1" applyAlignment="1" applyProtection="1">
      <alignment horizontal="center"/>
      <protection locked="0"/>
    </xf>
    <xf numFmtId="1" fontId="10" fillId="0" borderId="62" xfId="0" applyNumberFormat="1" applyFont="1" applyBorder="1" applyAlignment="1" applyProtection="1">
      <alignment horizontal="center"/>
      <protection locked="0"/>
    </xf>
    <xf numFmtId="0" fontId="10" fillId="0" borderId="19" xfId="0" applyFont="1" applyBorder="1" applyAlignment="1" applyProtection="1">
      <alignment horizontal="left"/>
      <protection locked="0"/>
    </xf>
    <xf numFmtId="167" fontId="4" fillId="0" borderId="62" xfId="0" applyNumberFormat="1" applyFont="1" applyBorder="1" applyAlignment="1">
      <alignment horizontal="right"/>
    </xf>
    <xf numFmtId="167" fontId="4" fillId="0" borderId="16" xfId="0" applyNumberFormat="1" applyFont="1" applyBorder="1" applyAlignment="1">
      <alignment horizontal="right"/>
    </xf>
    <xf numFmtId="167" fontId="4" fillId="0" borderId="19" xfId="0" applyNumberFormat="1" applyFont="1" applyBorder="1" applyAlignment="1">
      <alignment horizontal="right"/>
    </xf>
    <xf numFmtId="167" fontId="4" fillId="0" borderId="69" xfId="0" applyNumberFormat="1" applyFont="1" applyBorder="1" applyAlignment="1">
      <alignment horizontal="right"/>
    </xf>
    <xf numFmtId="167" fontId="4" fillId="0" borderId="61" xfId="0" applyNumberFormat="1" applyFont="1" applyBorder="1" applyAlignment="1">
      <alignment horizontal="right"/>
    </xf>
    <xf numFmtId="167" fontId="4" fillId="0" borderId="69" xfId="0" applyNumberFormat="1" applyFont="1" applyBorder="1" applyAlignment="1">
      <alignment horizontal="center"/>
    </xf>
    <xf numFmtId="167" fontId="4" fillId="0" borderId="61" xfId="0" applyNumberFormat="1" applyFont="1" applyBorder="1" applyAlignment="1">
      <alignment horizontal="center"/>
    </xf>
    <xf numFmtId="1" fontId="10" fillId="0" borderId="71" xfId="0" applyNumberFormat="1" applyFont="1" applyBorder="1" applyAlignment="1" applyProtection="1">
      <alignment horizontal="center"/>
      <protection locked="0"/>
    </xf>
    <xf numFmtId="0" fontId="10" fillId="0" borderId="22" xfId="0" applyFont="1" applyBorder="1" applyAlignment="1" applyProtection="1">
      <alignment horizontal="left"/>
      <protection locked="0"/>
    </xf>
    <xf numFmtId="1" fontId="9" fillId="0" borderId="72" xfId="0" applyNumberFormat="1" applyFont="1" applyBorder="1" applyAlignment="1" applyProtection="1">
      <alignment horizontal="center"/>
      <protection locked="0"/>
    </xf>
    <xf numFmtId="0" fontId="9" fillId="0" borderId="73" xfId="0" applyFont="1" applyBorder="1" applyAlignment="1" applyProtection="1">
      <alignment horizontal="left"/>
      <protection locked="0"/>
    </xf>
    <xf numFmtId="167" fontId="9" fillId="0" borderId="72" xfId="0" applyNumberFormat="1" applyFont="1" applyBorder="1" applyAlignment="1" applyProtection="1">
      <alignment horizontal="right"/>
      <protection locked="0"/>
    </xf>
    <xf numFmtId="167" fontId="9" fillId="0" borderId="15" xfId="0" applyNumberFormat="1" applyFont="1" applyBorder="1" applyAlignment="1" applyProtection="1">
      <alignment horizontal="right"/>
      <protection locked="0"/>
    </xf>
    <xf numFmtId="167" fontId="9" fillId="0" borderId="74" xfId="0" applyNumberFormat="1" applyFont="1" applyBorder="1" applyAlignment="1" applyProtection="1">
      <alignment horizontal="right"/>
      <protection locked="0"/>
    </xf>
    <xf numFmtId="167" fontId="9" fillId="0" borderId="73" xfId="0" applyNumberFormat="1" applyFont="1" applyBorder="1" applyAlignment="1" applyProtection="1">
      <alignment horizontal="right"/>
      <protection locked="0"/>
    </xf>
    <xf numFmtId="167" fontId="9" fillId="0" borderId="74" xfId="0" applyNumberFormat="1" applyFont="1" applyBorder="1" applyAlignment="1" applyProtection="1">
      <alignment horizontal="center"/>
      <protection locked="0"/>
    </xf>
    <xf numFmtId="167" fontId="9" fillId="0" borderId="73" xfId="0" applyNumberFormat="1" applyFont="1" applyBorder="1" applyAlignment="1" applyProtection="1">
      <alignment horizontal="center"/>
      <protection locked="0"/>
    </xf>
    <xf numFmtId="1" fontId="4" fillId="0" borderId="71" xfId="0" applyNumberFormat="1" applyFont="1" applyBorder="1" applyAlignment="1" applyProtection="1">
      <alignment horizontal="center"/>
      <protection locked="0"/>
    </xf>
    <xf numFmtId="0" fontId="4" fillId="0" borderId="22" xfId="0" applyFont="1" applyBorder="1" applyAlignment="1" applyProtection="1">
      <alignment horizontal="left"/>
      <protection locked="0"/>
    </xf>
    <xf numFmtId="167" fontId="4" fillId="0" borderId="71" xfId="0" applyNumberFormat="1" applyFont="1" applyBorder="1" applyAlignment="1">
      <alignment horizontal="right"/>
    </xf>
    <xf numFmtId="167" fontId="4" fillId="0" borderId="11" xfId="0" applyNumberFormat="1" applyFont="1" applyBorder="1" applyAlignment="1">
      <alignment horizontal="right"/>
    </xf>
    <xf numFmtId="167" fontId="4" fillId="0" borderId="22" xfId="0" applyNumberFormat="1" applyFont="1" applyBorder="1" applyAlignment="1">
      <alignment horizontal="right"/>
    </xf>
    <xf numFmtId="167" fontId="4" fillId="0" borderId="75" xfId="0" applyNumberFormat="1" applyFont="1" applyBorder="1" applyAlignment="1">
      <alignment horizontal="right"/>
    </xf>
    <xf numFmtId="167" fontId="4" fillId="0" borderId="76" xfId="0" applyNumberFormat="1" applyFont="1" applyBorder="1" applyAlignment="1">
      <alignment horizontal="right"/>
    </xf>
    <xf numFmtId="167" fontId="4" fillId="0" borderId="75" xfId="0" applyNumberFormat="1" applyFont="1" applyBorder="1" applyAlignment="1">
      <alignment horizontal="center"/>
    </xf>
    <xf numFmtId="167" fontId="4" fillId="0" borderId="76" xfId="0" applyNumberFormat="1" applyFont="1" applyBorder="1" applyAlignment="1">
      <alignment horizontal="center"/>
    </xf>
    <xf numFmtId="167" fontId="9" fillId="0" borderId="61" xfId="0" applyNumberFormat="1" applyFont="1" applyBorder="1" applyAlignment="1" applyProtection="1">
      <alignment horizontal="right"/>
      <protection locked="0"/>
    </xf>
    <xf numFmtId="167" fontId="9" fillId="0" borderId="61" xfId="0" applyNumberFormat="1" applyFont="1" applyBorder="1" applyAlignment="1" applyProtection="1">
      <alignment horizontal="center"/>
      <protection locked="0"/>
    </xf>
    <xf numFmtId="167" fontId="4" fillId="0" borderId="62" xfId="0" applyNumberFormat="1" applyFont="1" applyBorder="1" applyAlignment="1" applyProtection="1">
      <alignment horizontal="right"/>
      <protection/>
    </xf>
    <xf numFmtId="167" fontId="4" fillId="0" borderId="16" xfId="0" applyNumberFormat="1" applyFont="1" applyBorder="1" applyAlignment="1" applyProtection="1">
      <alignment horizontal="right"/>
      <protection/>
    </xf>
    <xf numFmtId="167" fontId="4" fillId="0" borderId="19" xfId="0" applyNumberFormat="1" applyFont="1" applyBorder="1" applyAlignment="1" applyProtection="1">
      <alignment horizontal="right"/>
      <protection/>
    </xf>
    <xf numFmtId="167" fontId="4" fillId="0" borderId="69" xfId="0" applyNumberFormat="1" applyFont="1" applyBorder="1" applyAlignment="1" applyProtection="1">
      <alignment horizontal="right"/>
      <protection/>
    </xf>
    <xf numFmtId="167" fontId="4" fillId="0" borderId="61" xfId="0" applyNumberFormat="1" applyFont="1" applyBorder="1" applyAlignment="1" applyProtection="1">
      <alignment horizontal="right"/>
      <protection/>
    </xf>
    <xf numFmtId="167" fontId="4" fillId="0" borderId="69" xfId="0" applyNumberFormat="1" applyFont="1" applyBorder="1" applyAlignment="1" applyProtection="1">
      <alignment horizontal="center"/>
      <protection/>
    </xf>
    <xf numFmtId="167" fontId="4" fillId="0" borderId="61" xfId="0" applyNumberFormat="1" applyFont="1" applyBorder="1" applyAlignment="1" applyProtection="1">
      <alignment horizontal="center"/>
      <protection/>
    </xf>
    <xf numFmtId="167" fontId="9" fillId="0" borderId="72" xfId="0" applyNumberFormat="1" applyFont="1" applyBorder="1" applyAlignment="1" applyProtection="1">
      <alignment horizontal="right"/>
      <protection/>
    </xf>
    <xf numFmtId="167" fontId="9" fillId="0" borderId="15" xfId="0" applyNumberFormat="1" applyFont="1" applyBorder="1" applyAlignment="1" applyProtection="1">
      <alignment horizontal="right"/>
      <protection/>
    </xf>
    <xf numFmtId="167" fontId="9" fillId="0" borderId="74" xfId="0" applyNumberFormat="1" applyFont="1" applyBorder="1" applyAlignment="1" applyProtection="1">
      <alignment horizontal="right"/>
      <protection/>
    </xf>
    <xf numFmtId="167" fontId="9" fillId="0" borderId="73" xfId="0" applyNumberFormat="1" applyFont="1" applyBorder="1" applyAlignment="1" applyProtection="1">
      <alignment horizontal="right"/>
      <protection/>
    </xf>
    <xf numFmtId="167" fontId="9" fillId="0" borderId="74" xfId="0" applyNumberFormat="1" applyFont="1" applyBorder="1" applyAlignment="1" applyProtection="1">
      <alignment horizontal="center"/>
      <protection/>
    </xf>
    <xf numFmtId="167" fontId="9" fillId="0" borderId="73" xfId="0" applyNumberFormat="1" applyFont="1" applyBorder="1" applyAlignment="1" applyProtection="1">
      <alignment horizontal="center"/>
      <protection/>
    </xf>
    <xf numFmtId="167" fontId="9" fillId="0" borderId="62" xfId="0" applyNumberFormat="1" applyFont="1" applyBorder="1" applyAlignment="1" applyProtection="1">
      <alignment horizontal="right"/>
      <protection/>
    </xf>
    <xf numFmtId="167" fontId="9" fillId="0" borderId="16" xfId="0" applyNumberFormat="1" applyFont="1" applyBorder="1" applyAlignment="1" applyProtection="1">
      <alignment horizontal="right"/>
      <protection/>
    </xf>
    <xf numFmtId="167" fontId="9" fillId="0" borderId="69" xfId="0" applyNumberFormat="1" applyFont="1" applyBorder="1" applyAlignment="1" applyProtection="1">
      <alignment horizontal="right"/>
      <protection/>
    </xf>
    <xf numFmtId="167" fontId="9" fillId="0" borderId="61" xfId="0" applyNumberFormat="1" applyFont="1" applyBorder="1" applyAlignment="1" applyProtection="1">
      <alignment horizontal="right"/>
      <protection/>
    </xf>
    <xf numFmtId="167" fontId="9" fillId="0" borderId="69" xfId="0" applyNumberFormat="1" applyFont="1" applyBorder="1" applyAlignment="1" applyProtection="1">
      <alignment horizontal="center"/>
      <protection/>
    </xf>
    <xf numFmtId="167" fontId="9" fillId="0" borderId="61" xfId="0" applyNumberFormat="1" applyFont="1" applyBorder="1" applyAlignment="1" applyProtection="1">
      <alignment horizontal="center"/>
      <protection/>
    </xf>
    <xf numFmtId="167" fontId="9" fillId="0" borderId="72" xfId="0" applyNumberFormat="1" applyFont="1" applyBorder="1" applyAlignment="1">
      <alignment horizontal="right"/>
    </xf>
    <xf numFmtId="167" fontId="9" fillId="0" borderId="15" xfId="0" applyNumberFormat="1" applyFont="1" applyBorder="1" applyAlignment="1">
      <alignment horizontal="right"/>
    </xf>
    <xf numFmtId="167" fontId="9" fillId="0" borderId="74" xfId="0" applyNumberFormat="1" applyFont="1" applyBorder="1" applyAlignment="1">
      <alignment horizontal="right"/>
    </xf>
    <xf numFmtId="167" fontId="9" fillId="0" borderId="73" xfId="0" applyNumberFormat="1" applyFont="1" applyBorder="1" applyAlignment="1">
      <alignment horizontal="right"/>
    </xf>
    <xf numFmtId="167" fontId="9" fillId="0" borderId="74" xfId="0" applyNumberFormat="1" applyFont="1" applyBorder="1" applyAlignment="1">
      <alignment horizontal="center"/>
    </xf>
    <xf numFmtId="167" fontId="9" fillId="0" borderId="73" xfId="0" applyNumberFormat="1" applyFont="1" applyBorder="1" applyAlignment="1">
      <alignment horizontal="center"/>
    </xf>
    <xf numFmtId="0" fontId="9" fillId="0" borderId="20" xfId="0" applyFont="1" applyBorder="1" applyAlignment="1" applyProtection="1">
      <alignment horizontal="left"/>
      <protection locked="0"/>
    </xf>
    <xf numFmtId="167" fontId="9" fillId="0" borderId="20" xfId="0" applyNumberFormat="1" applyFont="1" applyBorder="1" applyAlignment="1" applyProtection="1">
      <alignment horizontal="right"/>
      <protection/>
    </xf>
    <xf numFmtId="167" fontId="9" fillId="0" borderId="19" xfId="0" applyNumberFormat="1" applyFont="1" applyBorder="1" applyAlignment="1" applyProtection="1">
      <alignment horizontal="right"/>
      <protection/>
    </xf>
    <xf numFmtId="1" fontId="4" fillId="0" borderId="62" xfId="0" applyNumberFormat="1" applyFont="1" applyBorder="1" applyAlignment="1" applyProtection="1">
      <alignment/>
      <protection locked="0"/>
    </xf>
    <xf numFmtId="167" fontId="10" fillId="0" borderId="62" xfId="0" applyNumberFormat="1" applyFont="1" applyBorder="1" applyAlignment="1" applyProtection="1">
      <alignment horizontal="right"/>
      <protection locked="0"/>
    </xf>
    <xf numFmtId="167" fontId="10" fillId="0" borderId="16" xfId="0" applyNumberFormat="1" applyFont="1" applyBorder="1" applyAlignment="1" applyProtection="1">
      <alignment horizontal="right"/>
      <protection locked="0"/>
    </xf>
    <xf numFmtId="167" fontId="10" fillId="0" borderId="69" xfId="0" applyNumberFormat="1" applyFont="1" applyBorder="1" applyAlignment="1" applyProtection="1">
      <alignment horizontal="right"/>
      <protection locked="0"/>
    </xf>
    <xf numFmtId="167" fontId="10" fillId="0" borderId="61" xfId="0" applyNumberFormat="1" applyFont="1" applyBorder="1" applyAlignment="1" applyProtection="1">
      <alignment horizontal="right"/>
      <protection locked="0"/>
    </xf>
    <xf numFmtId="167" fontId="10" fillId="0" borderId="69" xfId="0" applyNumberFormat="1" applyFont="1" applyBorder="1" applyAlignment="1" applyProtection="1">
      <alignment horizontal="center"/>
      <protection locked="0"/>
    </xf>
    <xf numFmtId="167" fontId="10" fillId="0" borderId="61" xfId="0" applyNumberFormat="1" applyFont="1" applyBorder="1" applyAlignment="1" applyProtection="1">
      <alignment horizontal="center"/>
      <protection locked="0"/>
    </xf>
    <xf numFmtId="1" fontId="10" fillId="0" borderId="62" xfId="0" applyNumberFormat="1" applyFont="1" applyBorder="1" applyAlignment="1" applyProtection="1">
      <alignment/>
      <protection locked="0"/>
    </xf>
    <xf numFmtId="167" fontId="10" fillId="0" borderId="62" xfId="0" applyNumberFormat="1" applyFont="1" applyBorder="1" applyAlignment="1" applyProtection="1">
      <alignment horizontal="right"/>
      <protection/>
    </xf>
    <xf numFmtId="167" fontId="10" fillId="0" borderId="16" xfId="0" applyNumberFormat="1" applyFont="1" applyBorder="1" applyAlignment="1" applyProtection="1">
      <alignment horizontal="right"/>
      <protection/>
    </xf>
    <xf numFmtId="167" fontId="10" fillId="0" borderId="19" xfId="0" applyNumberFormat="1" applyFont="1" applyBorder="1" applyAlignment="1" applyProtection="1">
      <alignment horizontal="right"/>
      <protection/>
    </xf>
    <xf numFmtId="167" fontId="10" fillId="0" borderId="69" xfId="0" applyNumberFormat="1" applyFont="1" applyBorder="1" applyAlignment="1" applyProtection="1">
      <alignment horizontal="right"/>
      <protection/>
    </xf>
    <xf numFmtId="167" fontId="10" fillId="0" borderId="61" xfId="0" applyNumberFormat="1" applyFont="1" applyBorder="1" applyAlignment="1" applyProtection="1">
      <alignment horizontal="right"/>
      <protection/>
    </xf>
    <xf numFmtId="167" fontId="10" fillId="0" borderId="69" xfId="0" applyNumberFormat="1" applyFont="1" applyBorder="1" applyAlignment="1" applyProtection="1">
      <alignment horizontal="center"/>
      <protection/>
    </xf>
    <xf numFmtId="167" fontId="10" fillId="0" borderId="61" xfId="0" applyNumberFormat="1" applyFont="1" applyBorder="1" applyAlignment="1" applyProtection="1">
      <alignment horizontal="center"/>
      <protection/>
    </xf>
    <xf numFmtId="1" fontId="10" fillId="0" borderId="55" xfId="0" applyNumberFormat="1" applyFont="1" applyBorder="1" applyAlignment="1" applyProtection="1">
      <alignment/>
      <protection locked="0"/>
    </xf>
    <xf numFmtId="0" fontId="10" fillId="0" borderId="77" xfId="0" applyFont="1" applyBorder="1" applyAlignment="1" applyProtection="1">
      <alignment horizontal="left"/>
      <protection locked="0"/>
    </xf>
    <xf numFmtId="167" fontId="4" fillId="0" borderId="55" xfId="0" applyNumberFormat="1" applyFont="1" applyBorder="1" applyAlignment="1">
      <alignment horizontal="right"/>
    </xf>
    <xf numFmtId="167" fontId="4" fillId="0" borderId="56" xfId="0" applyNumberFormat="1" applyFont="1" applyBorder="1" applyAlignment="1">
      <alignment horizontal="right"/>
    </xf>
    <xf numFmtId="167" fontId="4" fillId="0" borderId="57" xfId="0" applyNumberFormat="1" applyFont="1" applyBorder="1" applyAlignment="1">
      <alignment horizontal="right"/>
    </xf>
    <xf numFmtId="167" fontId="4" fillId="0" borderId="78" xfId="0" applyNumberFormat="1" applyFont="1" applyBorder="1" applyAlignment="1">
      <alignment horizontal="right"/>
    </xf>
    <xf numFmtId="167" fontId="4" fillId="0" borderId="78" xfId="0" applyNumberFormat="1" applyFont="1" applyBorder="1" applyAlignment="1">
      <alignment horizontal="center"/>
    </xf>
    <xf numFmtId="167" fontId="4" fillId="0" borderId="57" xfId="0" applyNumberFormat="1" applyFont="1" applyBorder="1" applyAlignment="1">
      <alignment horizontal="center"/>
    </xf>
    <xf numFmtId="1" fontId="4" fillId="0" borderId="0" xfId="0" applyNumberFormat="1" applyFont="1" applyAlignment="1">
      <alignment horizontal="right"/>
    </xf>
    <xf numFmtId="0" fontId="4" fillId="0" borderId="52" xfId="0" applyFont="1" applyBorder="1" applyAlignment="1">
      <alignment/>
    </xf>
    <xf numFmtId="0" fontId="9" fillId="0" borderId="0" xfId="60" applyFont="1" applyAlignment="1" applyProtection="1">
      <alignment horizontal="center"/>
      <protection/>
    </xf>
    <xf numFmtId="0" fontId="4" fillId="0" borderId="0" xfId="60" applyFont="1" applyAlignment="1" applyProtection="1" quotePrefix="1">
      <alignment horizontal="center"/>
      <protection/>
    </xf>
    <xf numFmtId="0" fontId="9" fillId="0" borderId="0" xfId="60" applyFont="1" applyAlignment="1" applyProtection="1">
      <alignment horizontal="right"/>
      <protection/>
    </xf>
    <xf numFmtId="0" fontId="9" fillId="33" borderId="12" xfId="60" applyFont="1" applyFill="1" applyBorder="1" applyAlignment="1" applyProtection="1">
      <alignment horizontal="right"/>
      <protection/>
    </xf>
    <xf numFmtId="0" fontId="4" fillId="0" borderId="15" xfId="60" applyFont="1" applyFill="1" applyBorder="1">
      <alignment/>
      <protection/>
    </xf>
    <xf numFmtId="0" fontId="12" fillId="0" borderId="15" xfId="60" applyFont="1" applyBorder="1" applyProtection="1">
      <alignment/>
      <protection/>
    </xf>
    <xf numFmtId="0" fontId="9" fillId="0" borderId="16" xfId="60" applyFont="1" applyBorder="1" applyAlignment="1" applyProtection="1">
      <alignment horizontal="left"/>
      <protection/>
    </xf>
    <xf numFmtId="168" fontId="9" fillId="0" borderId="16" xfId="60" applyNumberFormat="1" applyFont="1" applyFill="1" applyBorder="1" applyAlignment="1">
      <alignment horizontal="right"/>
      <protection/>
    </xf>
    <xf numFmtId="168" fontId="9" fillId="0" borderId="16" xfId="60" applyNumberFormat="1" applyFont="1" applyBorder="1">
      <alignment/>
      <protection/>
    </xf>
    <xf numFmtId="0" fontId="4" fillId="0" borderId="16" xfId="60" applyFont="1" applyBorder="1" applyAlignment="1" applyProtection="1">
      <alignment horizontal="left"/>
      <protection/>
    </xf>
    <xf numFmtId="168" fontId="4" fillId="0" borderId="16" xfId="60" applyNumberFormat="1" applyFont="1" applyFill="1" applyBorder="1" applyAlignment="1" applyProtection="1">
      <alignment horizontal="right"/>
      <protection/>
    </xf>
    <xf numFmtId="0" fontId="4" fillId="0" borderId="11" xfId="60" applyFont="1" applyBorder="1" applyAlignment="1" applyProtection="1">
      <alignment horizontal="left"/>
      <protection/>
    </xf>
    <xf numFmtId="0" fontId="4" fillId="0" borderId="16" xfId="60" applyFont="1" applyBorder="1">
      <alignment/>
      <protection/>
    </xf>
    <xf numFmtId="168" fontId="4" fillId="0" borderId="16" xfId="60" applyNumberFormat="1" applyFont="1" applyFill="1" applyBorder="1" applyAlignment="1">
      <alignment horizontal="right"/>
      <protection/>
    </xf>
    <xf numFmtId="168" fontId="4" fillId="0" borderId="11" xfId="60" applyNumberFormat="1" applyFont="1" applyFill="1" applyBorder="1" applyAlignment="1">
      <alignment horizontal="right"/>
      <protection/>
    </xf>
    <xf numFmtId="0" fontId="4" fillId="0" borderId="0" xfId="60" applyFont="1" applyAlignment="1">
      <alignment horizontal="right"/>
      <protection/>
    </xf>
    <xf numFmtId="0" fontId="8" fillId="0" borderId="0" xfId="0" applyFont="1" applyAlignment="1" applyProtection="1">
      <alignment horizontal="centerContinuous"/>
      <protection/>
    </xf>
    <xf numFmtId="165" fontId="0" fillId="0" borderId="16" xfId="0" applyNumberFormat="1" applyFont="1" applyBorder="1" applyAlignment="1">
      <alignment horizontal="left"/>
    </xf>
    <xf numFmtId="0" fontId="4" fillId="33" borderId="13" xfId="0" applyFont="1" applyFill="1" applyBorder="1" applyAlignment="1">
      <alignment horizontal="center"/>
    </xf>
    <xf numFmtId="0" fontId="4" fillId="33" borderId="79" xfId="0" applyFont="1" applyFill="1" applyBorder="1" applyAlignment="1">
      <alignment/>
    </xf>
    <xf numFmtId="0" fontId="8" fillId="0" borderId="0" xfId="0" applyFont="1" applyFill="1" applyAlignment="1">
      <alignment horizontal="centerContinuous"/>
    </xf>
    <xf numFmtId="0" fontId="4" fillId="33" borderId="20" xfId="0" applyFont="1" applyFill="1" applyBorder="1" applyAlignment="1">
      <alignment/>
    </xf>
    <xf numFmtId="0" fontId="4" fillId="33" borderId="22" xfId="0" applyFont="1" applyFill="1" applyBorder="1" applyAlignment="1">
      <alignment/>
    </xf>
    <xf numFmtId="1" fontId="34" fillId="33" borderId="22" xfId="0" applyNumberFormat="1" applyFont="1" applyFill="1" applyBorder="1" applyAlignment="1" applyProtection="1">
      <alignment horizontal="center"/>
      <protection/>
    </xf>
    <xf numFmtId="1" fontId="34" fillId="33" borderId="10" xfId="0" applyNumberFormat="1" applyFont="1" applyFill="1" applyBorder="1" applyAlignment="1" applyProtection="1">
      <alignment horizontal="center"/>
      <protection/>
    </xf>
    <xf numFmtId="1" fontId="34" fillId="33" borderId="23" xfId="0" applyNumberFormat="1" applyFont="1" applyFill="1" applyBorder="1" applyAlignment="1" applyProtection="1">
      <alignment horizontal="center"/>
      <protection/>
    </xf>
    <xf numFmtId="0" fontId="9" fillId="0" borderId="19" xfId="0" applyFont="1" applyBorder="1" applyAlignment="1">
      <alignment horizontal="left"/>
    </xf>
    <xf numFmtId="2" fontId="32" fillId="0" borderId="19" xfId="0" applyNumberFormat="1" applyFont="1" applyFill="1" applyBorder="1" applyAlignment="1" applyProtection="1">
      <alignment/>
      <protection/>
    </xf>
    <xf numFmtId="2" fontId="32" fillId="0" borderId="0" xfId="0" applyNumberFormat="1" applyFont="1" applyFill="1" applyBorder="1" applyAlignment="1" applyProtection="1">
      <alignment/>
      <protection/>
    </xf>
    <xf numFmtId="2" fontId="32" fillId="0" borderId="21" xfId="0" applyNumberFormat="1" applyFont="1" applyFill="1" applyBorder="1" applyAlignment="1" applyProtection="1">
      <alignment/>
      <protection/>
    </xf>
    <xf numFmtId="0" fontId="9" fillId="0" borderId="22" xfId="0" applyFont="1" applyBorder="1" applyAlignment="1">
      <alignment horizontal="left"/>
    </xf>
    <xf numFmtId="2" fontId="32" fillId="0" borderId="22" xfId="0" applyNumberFormat="1" applyFont="1" applyBorder="1" applyAlignment="1">
      <alignment/>
    </xf>
    <xf numFmtId="2" fontId="32" fillId="0" borderId="10" xfId="0" applyNumberFormat="1" applyFont="1" applyBorder="1" applyAlignment="1">
      <alignment/>
    </xf>
    <xf numFmtId="2" fontId="32" fillId="0" borderId="23" xfId="0" applyNumberFormat="1" applyFont="1" applyBorder="1" applyAlignment="1">
      <alignment/>
    </xf>
    <xf numFmtId="0" fontId="46" fillId="0" borderId="0" xfId="0" applyFont="1" applyAlignment="1">
      <alignment/>
    </xf>
    <xf numFmtId="167" fontId="4" fillId="0" borderId="0" xfId="0" applyNumberFormat="1" applyFont="1" applyBorder="1" applyAlignment="1" applyProtection="1">
      <alignment horizontal="left" indent="2"/>
      <protection/>
    </xf>
    <xf numFmtId="2" fontId="4" fillId="0" borderId="0" xfId="0" applyNumberFormat="1" applyFont="1" applyAlignment="1">
      <alignment/>
    </xf>
    <xf numFmtId="167" fontId="9" fillId="0" borderId="0" xfId="0" applyNumberFormat="1" applyFont="1" applyBorder="1" applyAlignment="1">
      <alignment horizontal="left"/>
    </xf>
    <xf numFmtId="167" fontId="9" fillId="0" borderId="0" xfId="0" applyNumberFormat="1" applyFont="1" applyBorder="1" applyAlignment="1">
      <alignment/>
    </xf>
    <xf numFmtId="2" fontId="9" fillId="0" borderId="0" xfId="0" applyNumberFormat="1" applyFont="1" applyAlignment="1">
      <alignment/>
    </xf>
    <xf numFmtId="167" fontId="4" fillId="0" borderId="0" xfId="0" applyNumberFormat="1" applyFont="1" applyBorder="1" applyAlignment="1">
      <alignment horizontal="left" indent="2"/>
    </xf>
    <xf numFmtId="167" fontId="4" fillId="0" borderId="0" xfId="0" applyNumberFormat="1" applyFont="1" applyBorder="1" applyAlignment="1">
      <alignment/>
    </xf>
    <xf numFmtId="0" fontId="0" fillId="0" borderId="0" xfId="0" applyFont="1" applyAlignment="1">
      <alignment/>
    </xf>
    <xf numFmtId="167" fontId="4" fillId="0" borderId="0" xfId="0" applyNumberFormat="1" applyFont="1" applyFill="1" applyBorder="1" applyAlignment="1" applyProtection="1">
      <alignment horizontal="left" indent="2"/>
      <protection/>
    </xf>
    <xf numFmtId="0" fontId="0" fillId="0" borderId="0" xfId="0" applyFont="1" applyBorder="1" applyAlignment="1">
      <alignment/>
    </xf>
    <xf numFmtId="2" fontId="4" fillId="0" borderId="0" xfId="0" applyNumberFormat="1" applyFont="1" applyBorder="1" applyAlignment="1">
      <alignment/>
    </xf>
    <xf numFmtId="0" fontId="0" fillId="0" borderId="10" xfId="0" applyFont="1" applyBorder="1" applyAlignment="1">
      <alignment/>
    </xf>
    <xf numFmtId="167" fontId="9" fillId="0" borderId="10" xfId="0" applyNumberFormat="1" applyFont="1" applyBorder="1" applyAlignment="1">
      <alignment horizontal="left"/>
    </xf>
    <xf numFmtId="2" fontId="9" fillId="0" borderId="10" xfId="0" applyNumberFormat="1" applyFont="1" applyBorder="1" applyAlignment="1">
      <alignment/>
    </xf>
    <xf numFmtId="2" fontId="0" fillId="0" borderId="0" xfId="0" applyNumberFormat="1" applyFont="1" applyAlignment="1">
      <alignment/>
    </xf>
    <xf numFmtId="165" fontId="4" fillId="33" borderId="14" xfId="0" applyNumberFormat="1" applyFont="1" applyFill="1" applyBorder="1" applyAlignment="1" applyProtection="1" quotePrefix="1">
      <alignment horizontal="center"/>
      <protection/>
    </xf>
    <xf numFmtId="165" fontId="4" fillId="33" borderId="25" xfId="0" applyNumberFormat="1" applyFont="1" applyFill="1" applyBorder="1" applyAlignment="1" applyProtection="1" quotePrefix="1">
      <alignment horizontal="center"/>
      <protection/>
    </xf>
    <xf numFmtId="0" fontId="20" fillId="0" borderId="12" xfId="0" applyFont="1" applyBorder="1" applyAlignment="1">
      <alignment/>
    </xf>
    <xf numFmtId="2" fontId="20" fillId="0" borderId="12" xfId="0" applyNumberFormat="1" applyFont="1" applyBorder="1" applyAlignment="1">
      <alignment/>
    </xf>
    <xf numFmtId="0" fontId="20" fillId="0" borderId="12" xfId="0" applyFont="1" applyBorder="1" applyAlignment="1" quotePrefix="1">
      <alignment horizontal="right"/>
    </xf>
    <xf numFmtId="0" fontId="20" fillId="0" borderId="12" xfId="0" applyFont="1" applyBorder="1" applyAlignment="1" quotePrefix="1">
      <alignment horizontal="center"/>
    </xf>
    <xf numFmtId="2" fontId="20" fillId="0" borderId="12" xfId="0" applyNumberFormat="1" applyFont="1" applyBorder="1" applyAlignment="1" quotePrefix="1">
      <alignment horizontal="center"/>
    </xf>
    <xf numFmtId="2" fontId="20" fillId="0" borderId="12" xfId="0" applyNumberFormat="1" applyFont="1" applyFill="1" applyBorder="1" applyAlignment="1">
      <alignment horizontal="right" vertical="center"/>
    </xf>
    <xf numFmtId="0" fontId="20" fillId="0" borderId="12" xfId="0" applyFont="1" applyBorder="1" applyAlignment="1">
      <alignment wrapText="1"/>
    </xf>
    <xf numFmtId="1" fontId="20" fillId="0" borderId="12" xfId="0" applyNumberFormat="1" applyFont="1" applyBorder="1" applyAlignment="1">
      <alignment/>
    </xf>
    <xf numFmtId="0" fontId="20" fillId="0" borderId="12" xfId="0" applyFont="1" applyBorder="1" applyAlignment="1">
      <alignment horizontal="left" vertical="center"/>
    </xf>
    <xf numFmtId="0" fontId="20" fillId="0" borderId="12" xfId="0" applyFont="1" applyBorder="1" applyAlignment="1">
      <alignment horizontal="right" vertical="center"/>
    </xf>
    <xf numFmtId="0" fontId="20" fillId="0" borderId="14" xfId="0" applyFont="1" applyBorder="1" applyAlignment="1">
      <alignment horizontal="left" vertical="center" wrapText="1"/>
    </xf>
    <xf numFmtId="0" fontId="20" fillId="0" borderId="25" xfId="0" applyFont="1" applyBorder="1" applyAlignment="1">
      <alignment horizontal="left" vertical="center" wrapText="1"/>
    </xf>
    <xf numFmtId="0" fontId="20" fillId="0" borderId="25" xfId="0" applyFont="1" applyBorder="1" applyAlignment="1">
      <alignment/>
    </xf>
    <xf numFmtId="0" fontId="20" fillId="0" borderId="12" xfId="0" applyFont="1" applyBorder="1" applyAlignment="1">
      <alignment horizontal="left" vertical="center" wrapText="1"/>
    </xf>
    <xf numFmtId="0" fontId="20" fillId="0" borderId="12" xfId="0" applyFont="1" applyBorder="1" applyAlignment="1">
      <alignment horizontal="right" vertical="center" wrapText="1"/>
    </xf>
    <xf numFmtId="168" fontId="20" fillId="0" borderId="12" xfId="0" applyNumberFormat="1" applyFont="1" applyBorder="1" applyAlignment="1">
      <alignment horizontal="right" vertical="center" wrapText="1"/>
    </xf>
    <xf numFmtId="0" fontId="20" fillId="0" borderId="12" xfId="0" applyFont="1" applyFill="1" applyBorder="1" applyAlignment="1">
      <alignment horizontal="left" vertical="center" wrapText="1"/>
    </xf>
    <xf numFmtId="0" fontId="20" fillId="0" borderId="12" xfId="0" applyFont="1" applyFill="1" applyBorder="1" applyAlignment="1">
      <alignment horizontal="right" vertical="center" wrapText="1"/>
    </xf>
    <xf numFmtId="0" fontId="20" fillId="0" borderId="27" xfId="0" applyFont="1" applyFill="1" applyBorder="1" applyAlignment="1">
      <alignment horizontal="left" vertical="center" wrapText="1"/>
    </xf>
    <xf numFmtId="0" fontId="0" fillId="0" borderId="27" xfId="0" applyBorder="1" applyAlignment="1">
      <alignment/>
    </xf>
    <xf numFmtId="0" fontId="20" fillId="0" borderId="0" xfId="0" applyFont="1" applyFill="1" applyBorder="1" applyAlignment="1">
      <alignment horizontal="left" vertical="center" wrapText="1"/>
    </xf>
    <xf numFmtId="0" fontId="21" fillId="0" borderId="12" xfId="0" applyFont="1" applyBorder="1" applyAlignment="1">
      <alignment vertical="center" wrapText="1"/>
    </xf>
    <xf numFmtId="168" fontId="21" fillId="0" borderId="12" xfId="0" applyNumberFormat="1" applyFont="1" applyBorder="1" applyAlignment="1">
      <alignment horizontal="center" vertical="center"/>
    </xf>
    <xf numFmtId="168" fontId="21" fillId="0" borderId="12" xfId="0" applyNumberFormat="1" applyFont="1" applyFill="1" applyBorder="1" applyAlignment="1">
      <alignment horizontal="right" vertical="center"/>
    </xf>
    <xf numFmtId="168" fontId="21" fillId="0" borderId="12" xfId="0" applyNumberFormat="1" applyFont="1" applyFill="1" applyBorder="1" applyAlignment="1">
      <alignment horizontal="center" vertical="center"/>
    </xf>
    <xf numFmtId="0" fontId="0" fillId="0" borderId="12" xfId="0" applyFont="1" applyBorder="1" applyAlignment="1">
      <alignment horizontal="left" vertical="center" wrapText="1"/>
    </xf>
    <xf numFmtId="0" fontId="0" fillId="0" borderId="12" xfId="0" applyFont="1" applyBorder="1" applyAlignment="1">
      <alignment horizontal="right" vertical="center" wrapText="1"/>
    </xf>
    <xf numFmtId="0" fontId="0" fillId="0" borderId="12" xfId="0" applyFont="1" applyBorder="1" applyAlignment="1">
      <alignment/>
    </xf>
    <xf numFmtId="168" fontId="0" fillId="0" borderId="12" xfId="0" applyNumberFormat="1" applyFont="1" applyBorder="1" applyAlignment="1">
      <alignment/>
    </xf>
    <xf numFmtId="168" fontId="0" fillId="0" borderId="12" xfId="0" applyNumberFormat="1" applyFont="1" applyBorder="1" applyAlignment="1">
      <alignment horizontal="center" vertical="center"/>
    </xf>
    <xf numFmtId="168" fontId="22" fillId="0" borderId="12" xfId="0" applyNumberFormat="1" applyFont="1" applyFill="1" applyBorder="1" applyAlignment="1">
      <alignment horizontal="right" vertical="center"/>
    </xf>
    <xf numFmtId="168" fontId="0" fillId="0" borderId="12" xfId="0" applyNumberFormat="1" applyFont="1" applyFill="1" applyBorder="1" applyAlignment="1">
      <alignment horizontal="right" vertical="center"/>
    </xf>
    <xf numFmtId="0" fontId="22" fillId="0" borderId="12" xfId="0" applyFont="1" applyBorder="1" applyAlignment="1">
      <alignment horizontal="left" vertical="center"/>
    </xf>
    <xf numFmtId="0" fontId="22" fillId="0" borderId="12" xfId="0" applyFont="1" applyBorder="1" applyAlignment="1">
      <alignment horizontal="right" vertical="center"/>
    </xf>
    <xf numFmtId="0" fontId="0" fillId="0" borderId="12" xfId="0" applyFont="1" applyBorder="1" applyAlignment="1">
      <alignment vertical="center"/>
    </xf>
    <xf numFmtId="2" fontId="0" fillId="0" borderId="12" xfId="0" applyNumberFormat="1" applyFont="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xf>
    <xf numFmtId="0" fontId="0" fillId="0" borderId="12" xfId="0" applyFont="1" applyFill="1" applyBorder="1" applyAlignment="1">
      <alignment horizontal="center"/>
    </xf>
    <xf numFmtId="168" fontId="0" fillId="0" borderId="12" xfId="0" applyNumberFormat="1" applyFont="1" applyBorder="1" applyAlignment="1" quotePrefix="1">
      <alignment horizontal="center" vertical="center"/>
    </xf>
    <xf numFmtId="0" fontId="0" fillId="0" borderId="12" xfId="0" applyBorder="1" applyAlignment="1" quotePrefix="1">
      <alignment horizontal="center"/>
    </xf>
    <xf numFmtId="168" fontId="0" fillId="0" borderId="12" xfId="0" applyNumberFormat="1" applyBorder="1" applyAlignment="1">
      <alignment/>
    </xf>
    <xf numFmtId="168" fontId="0" fillId="0" borderId="12" xfId="0" applyNumberFormat="1" applyBorder="1" applyAlignment="1">
      <alignment horizontal="center"/>
    </xf>
    <xf numFmtId="168" fontId="20" fillId="0" borderId="12" xfId="0" applyNumberFormat="1" applyFont="1" applyBorder="1" applyAlignment="1">
      <alignment/>
    </xf>
    <xf numFmtId="168" fontId="20" fillId="0" borderId="12" xfId="0" applyNumberFormat="1" applyFont="1" applyBorder="1" applyAlignment="1" quotePrefix="1">
      <alignment horizontal="center"/>
    </xf>
    <xf numFmtId="168" fontId="20" fillId="0" borderId="25" xfId="0" applyNumberFormat="1" applyFont="1" applyBorder="1" applyAlignment="1">
      <alignment/>
    </xf>
    <xf numFmtId="168" fontId="20" fillId="0" borderId="13" xfId="0" applyNumberFormat="1" applyFont="1" applyBorder="1" applyAlignment="1">
      <alignment/>
    </xf>
    <xf numFmtId="0" fontId="4" fillId="0" borderId="0" xfId="0" applyFont="1" applyFill="1" applyAlignment="1">
      <alignment/>
    </xf>
    <xf numFmtId="166" fontId="4" fillId="0" borderId="11" xfId="0" applyNumberFormat="1" applyFont="1" applyBorder="1" applyAlignment="1" applyProtection="1">
      <alignment horizontal="left"/>
      <protection/>
    </xf>
    <xf numFmtId="167" fontId="4" fillId="0" borderId="10" xfId="0" applyNumberFormat="1" applyFont="1" applyBorder="1" applyAlignment="1" applyProtection="1">
      <alignment/>
      <protection/>
    </xf>
    <xf numFmtId="167" fontId="4" fillId="0" borderId="10" xfId="0" applyNumberFormat="1" applyFont="1" applyFill="1" applyBorder="1" applyAlignment="1" applyProtection="1">
      <alignment/>
      <protection/>
    </xf>
    <xf numFmtId="167" fontId="4" fillId="0" borderId="14" xfId="0" applyNumberFormat="1" applyFont="1" applyBorder="1" applyAlignment="1" applyProtection="1">
      <alignment/>
      <protection/>
    </xf>
    <xf numFmtId="165" fontId="44" fillId="0" borderId="25" xfId="0" applyNumberFormat="1" applyFont="1" applyFill="1" applyBorder="1" applyAlignment="1" applyProtection="1">
      <alignment/>
      <protection/>
    </xf>
    <xf numFmtId="167" fontId="4" fillId="0" borderId="13" xfId="0" applyNumberFormat="1" applyFont="1" applyBorder="1" applyAlignment="1" applyProtection="1">
      <alignment/>
      <protection/>
    </xf>
    <xf numFmtId="167" fontId="4" fillId="0" borderId="14" xfId="0" applyNumberFormat="1" applyFont="1" applyFill="1" applyBorder="1" applyAlignment="1" applyProtection="1">
      <alignment/>
      <protection/>
    </xf>
    <xf numFmtId="166" fontId="4" fillId="0" borderId="16" xfId="0" applyNumberFormat="1" applyFont="1" applyBorder="1" applyAlignment="1" applyProtection="1" quotePrefix="1">
      <alignment horizontal="left"/>
      <protection/>
    </xf>
    <xf numFmtId="167" fontId="4" fillId="0" borderId="27" xfId="0" applyNumberFormat="1" applyFont="1" applyBorder="1" applyAlignment="1" applyProtection="1">
      <alignment/>
      <protection/>
    </xf>
    <xf numFmtId="167" fontId="4" fillId="0" borderId="27" xfId="0" applyNumberFormat="1" applyFont="1" applyFill="1" applyBorder="1" applyAlignment="1" applyProtection="1">
      <alignment/>
      <protection/>
    </xf>
    <xf numFmtId="167" fontId="4" fillId="0" borderId="20" xfId="0" applyNumberFormat="1" applyFont="1" applyBorder="1" applyAlignment="1" applyProtection="1">
      <alignment/>
      <protection/>
    </xf>
    <xf numFmtId="167" fontId="4" fillId="0" borderId="0" xfId="0" applyNumberFormat="1" applyFont="1" applyBorder="1" applyAlignment="1" applyProtection="1">
      <alignment/>
      <protection/>
    </xf>
    <xf numFmtId="167" fontId="4" fillId="0" borderId="19" xfId="0" applyNumberFormat="1" applyFont="1" applyFill="1" applyBorder="1" applyAlignment="1" applyProtection="1">
      <alignment/>
      <protection/>
    </xf>
    <xf numFmtId="167" fontId="4" fillId="0" borderId="17" xfId="0" applyNumberFormat="1" applyFont="1" applyFill="1" applyBorder="1" applyAlignment="1" applyProtection="1">
      <alignment/>
      <protection/>
    </xf>
    <xf numFmtId="166" fontId="4" fillId="0" borderId="16" xfId="0" applyNumberFormat="1" applyFont="1" applyBorder="1" applyAlignment="1" applyProtection="1">
      <alignment horizontal="left"/>
      <protection/>
    </xf>
    <xf numFmtId="167" fontId="4" fillId="0" borderId="0" xfId="0" applyNumberFormat="1" applyFont="1" applyFill="1" applyBorder="1" applyAlignment="1" applyProtection="1">
      <alignment/>
      <protection/>
    </xf>
    <xf numFmtId="167" fontId="4" fillId="0" borderId="19" xfId="0" applyNumberFormat="1" applyFont="1" applyBorder="1" applyAlignment="1" applyProtection="1">
      <alignment/>
      <protection/>
    </xf>
    <xf numFmtId="167" fontId="4" fillId="0" borderId="17" xfId="0" applyNumberFormat="1" applyFont="1" applyBorder="1" applyAlignment="1" applyProtection="1">
      <alignment/>
      <protection/>
    </xf>
    <xf numFmtId="166" fontId="4" fillId="0" borderId="11" xfId="0" applyNumberFormat="1" applyFont="1" applyBorder="1" applyAlignment="1" applyProtection="1" quotePrefix="1">
      <alignment horizontal="left"/>
      <protection/>
    </xf>
    <xf numFmtId="167" fontId="4" fillId="0" borderId="22" xfId="0" applyNumberFormat="1" applyFont="1" applyBorder="1" applyAlignment="1" applyProtection="1">
      <alignment/>
      <protection/>
    </xf>
    <xf numFmtId="167" fontId="4" fillId="0" borderId="23" xfId="0" applyNumberFormat="1" applyFont="1" applyBorder="1" applyAlignment="1" applyProtection="1">
      <alignment/>
      <protection/>
    </xf>
    <xf numFmtId="165" fontId="44" fillId="0" borderId="10" xfId="0" applyNumberFormat="1" applyFont="1" applyFill="1" applyBorder="1" applyAlignment="1" applyProtection="1">
      <alignment/>
      <protection/>
    </xf>
    <xf numFmtId="165" fontId="44" fillId="0" borderId="10" xfId="0" applyNumberFormat="1" applyFont="1" applyBorder="1" applyAlignment="1" applyProtection="1" quotePrefix="1">
      <alignment horizontal="left"/>
      <protection/>
    </xf>
    <xf numFmtId="167" fontId="4" fillId="0" borderId="21" xfId="0" applyNumberFormat="1" applyFont="1" applyBorder="1" applyAlignment="1" applyProtection="1">
      <alignment/>
      <protection/>
    </xf>
    <xf numFmtId="166" fontId="10" fillId="0" borderId="16" xfId="0" applyNumberFormat="1" applyFont="1" applyBorder="1" applyAlignment="1" applyProtection="1" quotePrefix="1">
      <alignment horizontal="left"/>
      <protection/>
    </xf>
    <xf numFmtId="167" fontId="10" fillId="0" borderId="0" xfId="0" applyNumberFormat="1" applyFont="1" applyBorder="1" applyAlignment="1" applyProtection="1">
      <alignment/>
      <protection/>
    </xf>
    <xf numFmtId="167" fontId="10" fillId="0" borderId="19" xfId="0" applyNumberFormat="1" applyFont="1" applyBorder="1" applyAlignment="1" applyProtection="1">
      <alignment/>
      <protection/>
    </xf>
    <xf numFmtId="167" fontId="10" fillId="0" borderId="17" xfId="0" applyNumberFormat="1" applyFont="1" applyBorder="1" applyAlignment="1" applyProtection="1">
      <alignment/>
      <protection/>
    </xf>
    <xf numFmtId="167" fontId="10" fillId="0" borderId="0" xfId="0" applyNumberFormat="1" applyFont="1" applyFill="1" applyBorder="1" applyAlignment="1" applyProtection="1">
      <alignment/>
      <protection/>
    </xf>
    <xf numFmtId="167" fontId="11" fillId="34" borderId="0" xfId="0" applyNumberFormat="1" applyFont="1" applyFill="1" applyBorder="1" applyAlignment="1" applyProtection="1">
      <alignment/>
      <protection/>
    </xf>
    <xf numFmtId="166" fontId="10" fillId="0" borderId="16" xfId="0" applyNumberFormat="1" applyFont="1" applyBorder="1" applyAlignment="1" applyProtection="1">
      <alignment horizontal="left"/>
      <protection/>
    </xf>
    <xf numFmtId="166" fontId="10" fillId="0" borderId="11" xfId="0" applyNumberFormat="1" applyFont="1" applyBorder="1" applyAlignment="1" applyProtection="1">
      <alignment horizontal="left"/>
      <protection/>
    </xf>
    <xf numFmtId="167" fontId="10" fillId="0" borderId="10" xfId="0" applyNumberFormat="1" applyFont="1" applyBorder="1" applyAlignment="1" applyProtection="1">
      <alignment/>
      <protection/>
    </xf>
    <xf numFmtId="167" fontId="10" fillId="0" borderId="10" xfId="0" applyNumberFormat="1" applyFont="1" applyFill="1" applyBorder="1" applyAlignment="1" applyProtection="1">
      <alignment/>
      <protection/>
    </xf>
    <xf numFmtId="167" fontId="10" fillId="0" borderId="22" xfId="0" applyNumberFormat="1" applyFont="1" applyBorder="1" applyAlignment="1" applyProtection="1">
      <alignment/>
      <protection/>
    </xf>
    <xf numFmtId="167" fontId="10" fillId="0" borderId="23" xfId="0" applyNumberFormat="1" applyFont="1" applyBorder="1" applyAlignment="1" applyProtection="1">
      <alignment/>
      <protection/>
    </xf>
    <xf numFmtId="166" fontId="4" fillId="0" borderId="12" xfId="0" applyNumberFormat="1" applyFont="1" applyBorder="1" applyAlignment="1" applyProtection="1">
      <alignment horizontal="left"/>
      <protection/>
    </xf>
    <xf numFmtId="167" fontId="4" fillId="0" borderId="25" xfId="0" applyNumberFormat="1" applyFont="1" applyBorder="1" applyAlignment="1" applyProtection="1">
      <alignment/>
      <protection/>
    </xf>
    <xf numFmtId="167" fontId="4" fillId="0" borderId="25" xfId="0" applyNumberFormat="1" applyFont="1" applyFill="1" applyBorder="1" applyAlignment="1" applyProtection="1">
      <alignment/>
      <protection/>
    </xf>
    <xf numFmtId="168" fontId="4" fillId="0" borderId="17" xfId="0" applyNumberFormat="1" applyFont="1" applyBorder="1" applyAlignment="1" applyProtection="1">
      <alignment/>
      <protection/>
    </xf>
    <xf numFmtId="166" fontId="11" fillId="0" borderId="14" xfId="0" applyNumberFormat="1" applyFont="1" applyBorder="1" applyAlignment="1" applyProtection="1">
      <alignment horizontal="left"/>
      <protection/>
    </xf>
    <xf numFmtId="167" fontId="4" fillId="0" borderId="21" xfId="0" applyNumberFormat="1" applyFont="1" applyFill="1" applyBorder="1" applyAlignment="1" applyProtection="1">
      <alignment/>
      <protection/>
    </xf>
    <xf numFmtId="0" fontId="4" fillId="0" borderId="21" xfId="0" applyFont="1" applyBorder="1" applyAlignment="1" applyProtection="1">
      <alignment horizontal="left"/>
      <protection/>
    </xf>
    <xf numFmtId="164" fontId="4" fillId="0" borderId="0" xfId="0" applyNumberFormat="1" applyFont="1" applyBorder="1" applyAlignment="1" applyProtection="1">
      <alignment/>
      <protection/>
    </xf>
    <xf numFmtId="164" fontId="4" fillId="0" borderId="17" xfId="0" applyNumberFormat="1" applyFont="1" applyFill="1" applyBorder="1" applyAlignment="1" applyProtection="1">
      <alignment/>
      <protection/>
    </xf>
    <xf numFmtId="164" fontId="4" fillId="0" borderId="10" xfId="0" applyNumberFormat="1" applyFont="1" applyBorder="1" applyAlignment="1">
      <alignment/>
    </xf>
    <xf numFmtId="164" fontId="4" fillId="0" borderId="23" xfId="0" applyNumberFormat="1" applyFont="1" applyFill="1" applyBorder="1" applyAlignment="1">
      <alignment/>
    </xf>
    <xf numFmtId="0" fontId="4" fillId="0" borderId="0" xfId="0" applyFont="1" applyFill="1" applyAlignment="1" quotePrefix="1">
      <alignment horizontal="left"/>
    </xf>
    <xf numFmtId="166" fontId="4" fillId="0" borderId="0" xfId="0" applyNumberFormat="1" applyFont="1" applyAlignment="1" applyProtection="1" quotePrefix="1">
      <alignment horizontal="left"/>
      <protection/>
    </xf>
    <xf numFmtId="0" fontId="4" fillId="33" borderId="27" xfId="0" applyFont="1" applyFill="1" applyBorder="1" applyAlignment="1">
      <alignment/>
    </xf>
    <xf numFmtId="0" fontId="4" fillId="33" borderId="27" xfId="0" applyFont="1" applyFill="1" applyBorder="1" applyAlignment="1" applyProtection="1">
      <alignment horizontal="center"/>
      <protection/>
    </xf>
    <xf numFmtId="165" fontId="4" fillId="33" borderId="27" xfId="0" applyNumberFormat="1" applyFont="1" applyFill="1" applyBorder="1" applyAlignment="1">
      <alignment horizontal="center"/>
    </xf>
    <xf numFmtId="0" fontId="9" fillId="33" borderId="14" xfId="0" applyFont="1" applyFill="1" applyBorder="1" applyAlignment="1" applyProtection="1">
      <alignment horizontal="centerContinuous"/>
      <protection/>
    </xf>
    <xf numFmtId="165" fontId="4" fillId="33" borderId="25" xfId="0" applyNumberFormat="1" applyFont="1" applyFill="1" applyBorder="1" applyAlignment="1" applyProtection="1" quotePrefix="1">
      <alignment horizontal="centerContinuous"/>
      <protection/>
    </xf>
    <xf numFmtId="0" fontId="4" fillId="33" borderId="25" xfId="0" applyFont="1" applyFill="1" applyBorder="1" applyAlignment="1" applyProtection="1" quotePrefix="1">
      <alignment horizontal="centerContinuous"/>
      <protection/>
    </xf>
    <xf numFmtId="0" fontId="4" fillId="33" borderId="13" xfId="0" applyFont="1" applyFill="1" applyBorder="1" applyAlignment="1" applyProtection="1" quotePrefix="1">
      <alignment horizontal="centerContinuous"/>
      <protection/>
    </xf>
    <xf numFmtId="0" fontId="9" fillId="33" borderId="16" xfId="0" applyFont="1" applyFill="1" applyBorder="1" applyAlignment="1" quotePrefix="1">
      <alignment horizontal="left"/>
    </xf>
    <xf numFmtId="165" fontId="4" fillId="33" borderId="0" xfId="0" applyNumberFormat="1" applyFont="1" applyFill="1" applyBorder="1" applyAlignment="1" quotePrefix="1">
      <alignment horizontal="center"/>
    </xf>
    <xf numFmtId="165" fontId="4" fillId="33" borderId="0" xfId="0" applyNumberFormat="1" applyFont="1" applyFill="1" applyBorder="1" applyAlignment="1">
      <alignment horizontal="center"/>
    </xf>
    <xf numFmtId="167" fontId="4" fillId="0" borderId="22" xfId="0" applyNumberFormat="1" applyFont="1" applyFill="1" applyBorder="1" applyAlignment="1" applyProtection="1">
      <alignment/>
      <protection/>
    </xf>
    <xf numFmtId="165" fontId="44" fillId="0" borderId="0" xfId="0" applyNumberFormat="1" applyFont="1" applyFill="1" applyBorder="1" applyAlignment="1" applyProtection="1">
      <alignment/>
      <protection/>
    </xf>
    <xf numFmtId="167" fontId="4" fillId="0" borderId="20" xfId="0" applyNumberFormat="1" applyFont="1" applyFill="1" applyBorder="1" applyAlignment="1" applyProtection="1">
      <alignment/>
      <protection/>
    </xf>
    <xf numFmtId="166" fontId="4" fillId="0" borderId="12" xfId="0" applyNumberFormat="1" applyFont="1" applyBorder="1" applyAlignment="1" applyProtection="1" quotePrefix="1">
      <alignment horizontal="left"/>
      <protection/>
    </xf>
    <xf numFmtId="166" fontId="4" fillId="0" borderId="15" xfId="0" applyNumberFormat="1" applyFont="1" applyBorder="1" applyAlignment="1" applyProtection="1">
      <alignment horizontal="left"/>
      <protection/>
    </xf>
    <xf numFmtId="165" fontId="44" fillId="0" borderId="27" xfId="0" applyNumberFormat="1" applyFont="1" applyFill="1" applyBorder="1" applyAlignment="1" applyProtection="1">
      <alignment/>
      <protection/>
    </xf>
    <xf numFmtId="166" fontId="4" fillId="0" borderId="14" xfId="0" applyNumberFormat="1" applyFont="1" applyBorder="1" applyAlignment="1" applyProtection="1">
      <alignment horizontal="left"/>
      <protection/>
    </xf>
    <xf numFmtId="166" fontId="4" fillId="0" borderId="56" xfId="0" applyNumberFormat="1" applyFont="1" applyBorder="1" applyAlignment="1" applyProtection="1">
      <alignment horizontal="left"/>
      <protection/>
    </xf>
    <xf numFmtId="167" fontId="4" fillId="0" borderId="54" xfId="0" applyNumberFormat="1" applyFont="1" applyBorder="1" applyAlignment="1" applyProtection="1">
      <alignment/>
      <protection/>
    </xf>
    <xf numFmtId="167" fontId="4" fillId="0" borderId="80" xfId="0" applyNumberFormat="1" applyFont="1" applyBorder="1" applyAlignment="1" applyProtection="1">
      <alignment/>
      <protection/>
    </xf>
    <xf numFmtId="165" fontId="44" fillId="0" borderId="67" xfId="0" applyNumberFormat="1" applyFont="1" applyFill="1" applyBorder="1" applyAlignment="1" applyProtection="1">
      <alignment/>
      <protection/>
    </xf>
    <xf numFmtId="167" fontId="4" fillId="0" borderId="67" xfId="0" applyNumberFormat="1" applyFont="1" applyBorder="1" applyAlignment="1" applyProtection="1">
      <alignment/>
      <protection/>
    </xf>
    <xf numFmtId="167" fontId="4" fillId="0" borderId="80" xfId="0" applyNumberFormat="1" applyFont="1" applyFill="1" applyBorder="1" applyAlignment="1" applyProtection="1">
      <alignment/>
      <protection/>
    </xf>
    <xf numFmtId="0" fontId="4" fillId="0" borderId="67" xfId="0" applyFont="1" applyBorder="1" applyAlignment="1">
      <alignment/>
    </xf>
    <xf numFmtId="167" fontId="4" fillId="0" borderId="81" xfId="0" applyNumberFormat="1" applyFont="1" applyBorder="1" applyAlignment="1" applyProtection="1">
      <alignment/>
      <protection/>
    </xf>
    <xf numFmtId="166" fontId="4" fillId="0" borderId="82" xfId="0" applyNumberFormat="1" applyFont="1" applyBorder="1" applyAlignment="1" applyProtection="1" quotePrefix="1">
      <alignment horizontal="left"/>
      <protection/>
    </xf>
    <xf numFmtId="167" fontId="4" fillId="0" borderId="52" xfId="0" applyNumberFormat="1" applyFont="1" applyBorder="1" applyAlignment="1" applyProtection="1">
      <alignment/>
      <protection/>
    </xf>
    <xf numFmtId="167" fontId="4" fillId="0" borderId="52" xfId="0" applyNumberFormat="1" applyFont="1" applyFill="1" applyBorder="1" applyAlignment="1" applyProtection="1">
      <alignment/>
      <protection/>
    </xf>
    <xf numFmtId="167" fontId="4" fillId="0" borderId="83" xfId="0" applyNumberFormat="1" applyFont="1" applyBorder="1" applyAlignment="1" applyProtection="1">
      <alignment/>
      <protection/>
    </xf>
    <xf numFmtId="167" fontId="7" fillId="0" borderId="0" xfId="0" applyNumberFormat="1" applyFont="1" applyBorder="1" applyAlignment="1">
      <alignment horizontal="right"/>
    </xf>
    <xf numFmtId="0" fontId="4" fillId="0" borderId="19" xfId="0" applyFont="1" applyFill="1" applyBorder="1" applyAlignment="1" quotePrefix="1">
      <alignment horizontal="left"/>
    </xf>
    <xf numFmtId="167" fontId="4" fillId="0" borderId="0" xfId="0" applyNumberFormat="1" applyFont="1" applyFill="1" applyBorder="1" applyAlignment="1">
      <alignment/>
    </xf>
    <xf numFmtId="0" fontId="4" fillId="0" borderId="22" xfId="0" applyFont="1" applyFill="1" applyBorder="1" applyAlignment="1" quotePrefix="1">
      <alignment/>
    </xf>
    <xf numFmtId="166" fontId="4" fillId="33" borderId="27" xfId="0" applyNumberFormat="1" applyFont="1" applyFill="1" applyBorder="1" applyAlignment="1" applyProtection="1">
      <alignment horizontal="center"/>
      <protection/>
    </xf>
    <xf numFmtId="165" fontId="4" fillId="33" borderId="27" xfId="0" applyNumberFormat="1" applyFont="1" applyFill="1" applyBorder="1" applyAlignment="1" applyProtection="1">
      <alignment/>
      <protection/>
    </xf>
    <xf numFmtId="165" fontId="4" fillId="33" borderId="21" xfId="0" applyNumberFormat="1" applyFont="1" applyFill="1" applyBorder="1" applyAlignment="1" applyProtection="1">
      <alignment/>
      <protection/>
    </xf>
    <xf numFmtId="0" fontId="9" fillId="33" borderId="84" xfId="0" applyFont="1" applyFill="1" applyBorder="1" applyAlignment="1" applyProtection="1">
      <alignment horizontal="centerContinuous"/>
      <protection/>
    </xf>
    <xf numFmtId="165" fontId="4" fillId="33" borderId="84" xfId="0" applyNumberFormat="1" applyFont="1" applyFill="1" applyBorder="1" applyAlignment="1" applyProtection="1" quotePrefix="1">
      <alignment horizontal="centerContinuous"/>
      <protection/>
    </xf>
    <xf numFmtId="165" fontId="4" fillId="33" borderId="14" xfId="0" applyNumberFormat="1" applyFont="1" applyFill="1" applyBorder="1" applyAlignment="1" applyProtection="1" quotePrefix="1">
      <alignment horizontal="centerContinuous"/>
      <protection/>
    </xf>
    <xf numFmtId="0" fontId="4" fillId="33" borderId="10" xfId="0" applyFont="1" applyFill="1" applyBorder="1" applyAlignment="1" applyProtection="1" quotePrefix="1">
      <alignment horizontal="center"/>
      <protection/>
    </xf>
    <xf numFmtId="0" fontId="4" fillId="33" borderId="10" xfId="0" applyFont="1" applyFill="1" applyBorder="1" applyAlignment="1" applyProtection="1">
      <alignment horizontal="center"/>
      <protection/>
    </xf>
    <xf numFmtId="0" fontId="4" fillId="33" borderId="23" xfId="0" applyFont="1" applyFill="1" applyBorder="1" applyAlignment="1" applyProtection="1" quotePrefix="1">
      <alignment horizontal="center"/>
      <protection/>
    </xf>
    <xf numFmtId="0" fontId="4" fillId="33" borderId="22" xfId="0" applyFont="1" applyFill="1" applyBorder="1" applyAlignment="1" applyProtection="1">
      <alignment horizontal="right"/>
      <protection/>
    </xf>
    <xf numFmtId="165" fontId="4" fillId="33" borderId="10" xfId="0" applyNumberFormat="1" applyFont="1" applyFill="1" applyBorder="1" applyAlignment="1" applyProtection="1">
      <alignment horizontal="right"/>
      <protection/>
    </xf>
    <xf numFmtId="165" fontId="4" fillId="33" borderId="23" xfId="0" applyNumberFormat="1" applyFont="1" applyFill="1" applyBorder="1" applyAlignment="1" applyProtection="1">
      <alignment horizontal="right"/>
      <protection/>
    </xf>
    <xf numFmtId="166" fontId="4" fillId="0" borderId="19" xfId="0" applyNumberFormat="1" applyFont="1" applyBorder="1" applyAlignment="1" applyProtection="1">
      <alignment horizontal="left"/>
      <protection/>
    </xf>
    <xf numFmtId="165" fontId="44" fillId="0" borderId="27" xfId="0" applyNumberFormat="1" applyFont="1" applyBorder="1" applyAlignment="1" applyProtection="1" quotePrefix="1">
      <alignment horizontal="left"/>
      <protection/>
    </xf>
    <xf numFmtId="166" fontId="4" fillId="0" borderId="14" xfId="0" applyNumberFormat="1" applyFont="1" applyBorder="1" applyAlignment="1" applyProtection="1" quotePrefix="1">
      <alignment horizontal="left"/>
      <protection/>
    </xf>
    <xf numFmtId="166" fontId="4" fillId="0" borderId="20" xfId="0" applyNumberFormat="1" applyFont="1" applyBorder="1" applyAlignment="1" applyProtection="1" quotePrefix="1">
      <alignment horizontal="left"/>
      <protection/>
    </xf>
    <xf numFmtId="166" fontId="4" fillId="0" borderId="22" xfId="0" applyNumberFormat="1" applyFont="1" applyBorder="1" applyAlignment="1" applyProtection="1" quotePrefix="1">
      <alignment horizontal="left"/>
      <protection/>
    </xf>
    <xf numFmtId="166" fontId="4" fillId="0" borderId="19" xfId="0" applyNumberFormat="1" applyFont="1" applyBorder="1" applyAlignment="1" applyProtection="1" quotePrefix="1">
      <alignment horizontal="left"/>
      <protection/>
    </xf>
    <xf numFmtId="166" fontId="4" fillId="0" borderId="22" xfId="0" applyNumberFormat="1" applyFont="1" applyBorder="1" applyAlignment="1" applyProtection="1">
      <alignment horizontal="left"/>
      <protection/>
    </xf>
    <xf numFmtId="167" fontId="4" fillId="0" borderId="20" xfId="0" applyNumberFormat="1" applyFont="1" applyBorder="1" applyAlignment="1" applyProtection="1" quotePrefix="1">
      <alignment horizontal="left"/>
      <protection/>
    </xf>
    <xf numFmtId="167" fontId="4" fillId="0" borderId="19" xfId="0" applyNumberFormat="1" applyFont="1" applyBorder="1" applyAlignment="1" applyProtection="1">
      <alignment horizontal="left"/>
      <protection/>
    </xf>
    <xf numFmtId="167" fontId="10" fillId="0" borderId="19" xfId="0" applyNumberFormat="1" applyFont="1" applyBorder="1" applyAlignment="1" applyProtection="1">
      <alignment horizontal="left"/>
      <protection/>
    </xf>
    <xf numFmtId="165" fontId="48" fillId="0" borderId="0" xfId="0" applyNumberFormat="1" applyFont="1" applyFill="1" applyBorder="1" applyAlignment="1" applyProtection="1">
      <alignment/>
      <protection/>
    </xf>
    <xf numFmtId="167" fontId="4" fillId="0" borderId="14" xfId="0" applyNumberFormat="1" applyFont="1" applyBorder="1" applyAlignment="1" applyProtection="1" quotePrefix="1">
      <alignment horizontal="left"/>
      <protection/>
    </xf>
    <xf numFmtId="166" fontId="10" fillId="0" borderId="22" xfId="0" applyNumberFormat="1" applyFont="1" applyBorder="1" applyAlignment="1" applyProtection="1" quotePrefix="1">
      <alignment horizontal="left"/>
      <protection/>
    </xf>
    <xf numFmtId="167" fontId="10" fillId="0" borderId="14" xfId="0" applyNumberFormat="1" applyFont="1" applyBorder="1" applyAlignment="1" applyProtection="1">
      <alignment/>
      <protection/>
    </xf>
    <xf numFmtId="167" fontId="10" fillId="0" borderId="25" xfId="0" applyNumberFormat="1" applyFont="1" applyBorder="1" applyAlignment="1" applyProtection="1">
      <alignment/>
      <protection/>
    </xf>
    <xf numFmtId="167" fontId="10" fillId="0" borderId="13" xfId="0" applyNumberFormat="1" applyFont="1" applyBorder="1" applyAlignment="1" applyProtection="1">
      <alignment/>
      <protection/>
    </xf>
    <xf numFmtId="166" fontId="10" fillId="0" borderId="19" xfId="0" applyNumberFormat="1" applyFont="1" applyBorder="1" applyAlignment="1" applyProtection="1" quotePrefix="1">
      <alignment horizontal="left"/>
      <protection/>
    </xf>
    <xf numFmtId="166" fontId="10" fillId="0" borderId="19" xfId="0" applyNumberFormat="1" applyFont="1" applyBorder="1" applyAlignment="1" applyProtection="1">
      <alignment horizontal="left"/>
      <protection/>
    </xf>
    <xf numFmtId="167" fontId="4" fillId="0" borderId="14" xfId="0" applyNumberFormat="1" applyFont="1" applyBorder="1" applyAlignment="1" applyProtection="1">
      <alignment horizontal="left"/>
      <protection/>
    </xf>
    <xf numFmtId="0" fontId="4" fillId="0" borderId="22" xfId="0" applyFont="1" applyFill="1" applyBorder="1" applyAlignment="1" quotePrefix="1">
      <alignment horizontal="left"/>
    </xf>
    <xf numFmtId="0" fontId="4" fillId="0" borderId="10" xfId="0" applyFont="1" applyFill="1" applyBorder="1" applyAlignment="1" quotePrefix="1">
      <alignment horizontal="left"/>
    </xf>
    <xf numFmtId="166" fontId="4" fillId="33" borderId="25" xfId="0" applyNumberFormat="1" applyFont="1" applyFill="1" applyBorder="1" applyAlignment="1" applyProtection="1">
      <alignment horizontal="center"/>
      <protection/>
    </xf>
    <xf numFmtId="0" fontId="4" fillId="33" borderId="19" xfId="0" applyFont="1" applyFill="1" applyBorder="1" applyAlignment="1">
      <alignment/>
    </xf>
    <xf numFmtId="165" fontId="4" fillId="33" borderId="0" xfId="0" applyNumberFormat="1" applyFont="1" applyFill="1" applyBorder="1" applyAlignment="1">
      <alignment horizontal="centerContinuous"/>
    </xf>
    <xf numFmtId="165" fontId="4" fillId="33" borderId="20" xfId="0" applyNumberFormat="1" applyFont="1" applyFill="1" applyBorder="1" applyAlignment="1">
      <alignment horizontal="centerContinuous"/>
    </xf>
    <xf numFmtId="165" fontId="4" fillId="33" borderId="27" xfId="0" applyNumberFormat="1" applyFont="1" applyFill="1" applyBorder="1" applyAlignment="1">
      <alignment horizontal="centerContinuous"/>
    </xf>
    <xf numFmtId="165" fontId="4" fillId="33" borderId="21" xfId="0" applyNumberFormat="1" applyFont="1" applyFill="1" applyBorder="1" applyAlignment="1">
      <alignment horizontal="centerContinuous"/>
    </xf>
    <xf numFmtId="165" fontId="4" fillId="33" borderId="22" xfId="0" applyNumberFormat="1" applyFont="1" applyFill="1" applyBorder="1" applyAlignment="1">
      <alignment horizontal="centerContinuous"/>
    </xf>
    <xf numFmtId="165" fontId="4" fillId="33" borderId="10" xfId="0" applyNumberFormat="1" applyFont="1" applyFill="1" applyBorder="1" applyAlignment="1">
      <alignment horizontal="centerContinuous"/>
    </xf>
    <xf numFmtId="165" fontId="4" fillId="33" borderId="23" xfId="0" applyNumberFormat="1" applyFont="1" applyFill="1" applyBorder="1" applyAlignment="1">
      <alignment horizontal="centerContinuous"/>
    </xf>
    <xf numFmtId="0" fontId="4" fillId="33" borderId="14" xfId="0" applyFont="1" applyFill="1" applyBorder="1" applyAlignment="1" applyProtection="1">
      <alignment horizontal="right"/>
      <protection/>
    </xf>
    <xf numFmtId="165" fontId="4" fillId="33" borderId="25" xfId="0" applyNumberFormat="1" applyFont="1" applyFill="1" applyBorder="1" applyAlignment="1" applyProtection="1">
      <alignment horizontal="right"/>
      <protection/>
    </xf>
    <xf numFmtId="165" fontId="4" fillId="33" borderId="13" xfId="0" applyNumberFormat="1" applyFont="1" applyFill="1" applyBorder="1" applyAlignment="1" applyProtection="1">
      <alignment horizontal="right"/>
      <protection/>
    </xf>
    <xf numFmtId="0" fontId="4" fillId="33" borderId="25" xfId="0" applyFont="1" applyFill="1" applyBorder="1" applyAlignment="1" applyProtection="1">
      <alignment horizontal="right"/>
      <protection/>
    </xf>
    <xf numFmtId="165" fontId="4" fillId="33" borderId="22" xfId="0" applyNumberFormat="1" applyFont="1" applyFill="1" applyBorder="1" applyAlignment="1" applyProtection="1" quotePrefix="1">
      <alignment horizontal="center"/>
      <protection/>
    </xf>
    <xf numFmtId="166" fontId="4" fillId="33" borderId="20" xfId="0" applyNumberFormat="1" applyFont="1" applyFill="1" applyBorder="1" applyAlignment="1" applyProtection="1">
      <alignment horizontal="center"/>
      <protection/>
    </xf>
    <xf numFmtId="165" fontId="4" fillId="33" borderId="10" xfId="0" applyNumberFormat="1" applyFont="1" applyFill="1" applyBorder="1" applyAlignment="1" applyProtection="1" quotePrefix="1">
      <alignment horizontal="center"/>
      <protection/>
    </xf>
    <xf numFmtId="165" fontId="4" fillId="33" borderId="10" xfId="0" applyNumberFormat="1" applyFont="1" applyFill="1" applyBorder="1" applyAlignment="1">
      <alignment horizontal="center"/>
    </xf>
    <xf numFmtId="165" fontId="4" fillId="33" borderId="23" xfId="0" applyNumberFormat="1" applyFont="1" applyFill="1" applyBorder="1" applyAlignment="1">
      <alignment horizontal="center"/>
    </xf>
    <xf numFmtId="164" fontId="4" fillId="0" borderId="19" xfId="0" applyNumberFormat="1" applyFont="1" applyBorder="1" applyAlignment="1" applyProtection="1">
      <alignment/>
      <protection/>
    </xf>
    <xf numFmtId="164" fontId="4" fillId="0" borderId="22" xfId="0" applyNumberFormat="1" applyFont="1" applyBorder="1" applyAlignment="1">
      <alignment/>
    </xf>
    <xf numFmtId="0" fontId="4" fillId="33" borderId="10" xfId="0" applyFont="1" applyFill="1" applyBorder="1" applyAlignment="1">
      <alignment horizontal="center"/>
    </xf>
    <xf numFmtId="2" fontId="4" fillId="0" borderId="0" xfId="0" applyNumberFormat="1" applyFont="1" applyBorder="1" applyAlignment="1" quotePrefix="1">
      <alignment horizontal="left"/>
    </xf>
    <xf numFmtId="0" fontId="32" fillId="33" borderId="15" xfId="0" applyFont="1" applyFill="1" applyBorder="1" applyAlignment="1">
      <alignment horizontal="left"/>
    </xf>
    <xf numFmtId="0" fontId="32" fillId="33" borderId="21" xfId="0" applyFont="1" applyFill="1" applyBorder="1" applyAlignment="1">
      <alignment/>
    </xf>
    <xf numFmtId="0" fontId="32" fillId="33" borderId="14" xfId="0" applyFont="1" applyFill="1" applyBorder="1" applyAlignment="1" applyProtection="1">
      <alignment horizontal="centerContinuous"/>
      <protection/>
    </xf>
    <xf numFmtId="0" fontId="32" fillId="33" borderId="25" xfId="0" applyFont="1" applyFill="1" applyBorder="1" applyAlignment="1" applyProtection="1">
      <alignment horizontal="centerContinuous"/>
      <protection/>
    </xf>
    <xf numFmtId="0" fontId="32" fillId="33" borderId="13" xfId="0" applyFont="1" applyFill="1" applyBorder="1" applyAlignment="1" applyProtection="1">
      <alignment horizontal="centerContinuous"/>
      <protection/>
    </xf>
    <xf numFmtId="0" fontId="32" fillId="33" borderId="14" xfId="0" applyFont="1" applyFill="1" applyBorder="1" applyAlignment="1">
      <alignment horizontal="centerContinuous"/>
    </xf>
    <xf numFmtId="0" fontId="32" fillId="33" borderId="25" xfId="0" applyFont="1" applyFill="1" applyBorder="1" applyAlignment="1">
      <alignment horizontal="centerContinuous"/>
    </xf>
    <xf numFmtId="0" fontId="32" fillId="33" borderId="13" xfId="0" applyFont="1" applyFill="1" applyBorder="1" applyAlignment="1">
      <alignment horizontal="centerContinuous"/>
    </xf>
    <xf numFmtId="0" fontId="32" fillId="33" borderId="11" xfId="0" applyFont="1" applyFill="1" applyBorder="1" applyAlignment="1">
      <alignment horizontal="center"/>
    </xf>
    <xf numFmtId="0" fontId="32" fillId="33" borderId="23" xfId="0" applyFont="1" applyFill="1" applyBorder="1" applyAlignment="1">
      <alignment horizontal="center"/>
    </xf>
    <xf numFmtId="0" fontId="32" fillId="33" borderId="12" xfId="0" applyFont="1" applyFill="1" applyBorder="1" applyAlignment="1" quotePrefix="1">
      <alignment horizontal="center"/>
    </xf>
    <xf numFmtId="0" fontId="32" fillId="33" borderId="12" xfId="0" applyFont="1" applyFill="1" applyBorder="1" applyAlignment="1">
      <alignment horizontal="center"/>
    </xf>
    <xf numFmtId="0" fontId="32" fillId="0" borderId="15" xfId="0" applyFont="1" applyBorder="1" applyAlignment="1">
      <alignment horizontal="left"/>
    </xf>
    <xf numFmtId="0" fontId="34" fillId="0" borderId="15" xfId="0" applyFont="1" applyBorder="1" applyAlignment="1">
      <alignment/>
    </xf>
    <xf numFmtId="168" fontId="34" fillId="0" borderId="15" xfId="0" applyNumberFormat="1" applyFont="1" applyBorder="1" applyAlignment="1" quotePrefix="1">
      <alignment horizontal="right"/>
    </xf>
    <xf numFmtId="165" fontId="32" fillId="0" borderId="16" xfId="0" applyNumberFormat="1" applyFont="1" applyBorder="1" applyAlignment="1">
      <alignment horizontal="left"/>
    </xf>
    <xf numFmtId="168" fontId="32" fillId="0" borderId="16" xfId="0" applyNumberFormat="1" applyFont="1" applyBorder="1" applyAlignment="1">
      <alignment horizontal="right"/>
    </xf>
    <xf numFmtId="168" fontId="32" fillId="0" borderId="16" xfId="0" applyNumberFormat="1" applyFont="1" applyBorder="1" applyAlignment="1" quotePrefix="1">
      <alignment horizontal="right"/>
    </xf>
    <xf numFmtId="165" fontId="34" fillId="0" borderId="16" xfId="0" applyNumberFormat="1" applyFont="1" applyBorder="1" applyAlignment="1">
      <alignment horizontal="left"/>
    </xf>
    <xf numFmtId="168" fontId="34" fillId="0" borderId="16" xfId="0" applyNumberFormat="1" applyFont="1" applyBorder="1" applyAlignment="1">
      <alignment horizontal="right"/>
    </xf>
    <xf numFmtId="168" fontId="34" fillId="0" borderId="16" xfId="0" applyNumberFormat="1" applyFont="1" applyBorder="1" applyAlignment="1" quotePrefix="1">
      <alignment horizontal="right"/>
    </xf>
    <xf numFmtId="165" fontId="32" fillId="0" borderId="11" xfId="0" applyNumberFormat="1" applyFont="1" applyBorder="1" applyAlignment="1">
      <alignment horizontal="left"/>
    </xf>
    <xf numFmtId="165" fontId="34" fillId="0" borderId="11" xfId="0" applyNumberFormat="1" applyFont="1" applyBorder="1" applyAlignment="1">
      <alignment horizontal="left"/>
    </xf>
    <xf numFmtId="168" fontId="34" fillId="0" borderId="11" xfId="0" applyNumberFormat="1" applyFont="1" applyBorder="1" applyAlignment="1">
      <alignment horizontal="right"/>
    </xf>
    <xf numFmtId="168" fontId="34" fillId="0" borderId="11" xfId="0" applyNumberFormat="1" applyFont="1" applyBorder="1" applyAlignment="1" quotePrefix="1">
      <alignment horizontal="right"/>
    </xf>
    <xf numFmtId="0" fontId="21" fillId="0" borderId="0" xfId="0" applyFont="1" applyAlignment="1">
      <alignment horizontal="centerContinuous" vertical="center"/>
    </xf>
    <xf numFmtId="0" fontId="0" fillId="0" borderId="0" xfId="0" applyAlignment="1">
      <alignment horizontal="centerContinuous" vertical="center"/>
    </xf>
    <xf numFmtId="0" fontId="0" fillId="0" borderId="28" xfId="0" applyBorder="1" applyAlignment="1">
      <alignment horizontal="centerContinuous" vertical="center"/>
    </xf>
    <xf numFmtId="0" fontId="0" fillId="0" borderId="0" xfId="0" applyAlignment="1">
      <alignment horizontal="center"/>
    </xf>
    <xf numFmtId="0" fontId="0" fillId="0" borderId="0" xfId="0" applyAlignment="1">
      <alignment horizontal="right"/>
    </xf>
    <xf numFmtId="1" fontId="0" fillId="0" borderId="0" xfId="0" applyNumberFormat="1" applyAlignment="1">
      <alignment/>
    </xf>
    <xf numFmtId="1" fontId="52" fillId="0" borderId="0" xfId="0" applyNumberFormat="1" applyFont="1" applyAlignment="1" quotePrefix="1">
      <alignment horizontal="left"/>
    </xf>
    <xf numFmtId="0" fontId="0" fillId="0" borderId="0" xfId="0" applyAlignment="1">
      <alignment horizontal="left"/>
    </xf>
    <xf numFmtId="0" fontId="29" fillId="33" borderId="45" xfId="0" applyFont="1" applyFill="1" applyBorder="1" applyAlignment="1">
      <alignment horizontal="center" vertical="center"/>
    </xf>
    <xf numFmtId="0" fontId="29" fillId="33" borderId="20" xfId="0" applyFont="1" applyFill="1" applyBorder="1" applyAlignment="1">
      <alignment horizontal="centerContinuous"/>
    </xf>
    <xf numFmtId="0" fontId="29" fillId="33" borderId="15" xfId="0" applyFont="1" applyFill="1" applyBorder="1" applyAlignment="1">
      <alignment horizontal="centerContinuous"/>
    </xf>
    <xf numFmtId="0" fontId="29" fillId="33" borderId="34" xfId="0" applyFont="1" applyFill="1" applyBorder="1" applyAlignment="1">
      <alignment horizontal="left"/>
    </xf>
    <xf numFmtId="0" fontId="29" fillId="33" borderId="17" xfId="0" applyFont="1" applyFill="1" applyBorder="1" applyAlignment="1">
      <alignment horizontal="center" vertical="center"/>
    </xf>
    <xf numFmtId="0" fontId="29" fillId="33" borderId="22" xfId="0" applyFont="1" applyFill="1" applyBorder="1" applyAlignment="1">
      <alignment horizontal="centerContinuous"/>
    </xf>
    <xf numFmtId="0" fontId="29" fillId="33" borderId="11" xfId="0" applyFont="1" applyFill="1" applyBorder="1" applyAlignment="1">
      <alignment horizontal="centerContinuous"/>
    </xf>
    <xf numFmtId="0" fontId="29" fillId="33" borderId="11" xfId="0" applyFont="1" applyFill="1" applyBorder="1" applyAlignment="1">
      <alignment horizontal="left"/>
    </xf>
    <xf numFmtId="0" fontId="29" fillId="33" borderId="85" xfId="0" applyFont="1" applyFill="1" applyBorder="1" applyAlignment="1">
      <alignment horizontal="left"/>
    </xf>
    <xf numFmtId="0" fontId="29" fillId="33" borderId="23" xfId="0" applyFont="1" applyFill="1" applyBorder="1" applyAlignment="1">
      <alignment horizontal="center" vertical="center"/>
    </xf>
    <xf numFmtId="0" fontId="29" fillId="33" borderId="14" xfId="0" applyFont="1" applyFill="1" applyBorder="1" applyAlignment="1">
      <alignment horizontal="center" vertical="center"/>
    </xf>
    <xf numFmtId="0" fontId="29" fillId="33" borderId="25" xfId="0" applyFont="1" applyFill="1" applyBorder="1" applyAlignment="1">
      <alignment horizontal="center" vertical="center"/>
    </xf>
    <xf numFmtId="0" fontId="29" fillId="33" borderId="13" xfId="0" applyFont="1" applyFill="1" applyBorder="1" applyAlignment="1">
      <alignment horizontal="center" vertical="center"/>
    </xf>
    <xf numFmtId="0" fontId="31" fillId="0" borderId="25" xfId="0" applyFont="1" applyBorder="1" applyAlignment="1">
      <alignment/>
    </xf>
    <xf numFmtId="2" fontId="31" fillId="0" borderId="25" xfId="0" applyNumberFormat="1" applyFont="1" applyBorder="1" applyAlignment="1">
      <alignment horizontal="center"/>
    </xf>
    <xf numFmtId="168" fontId="31" fillId="0" borderId="25" xfId="0" applyNumberFormat="1" applyFont="1" applyBorder="1" applyAlignment="1">
      <alignment vertical="center"/>
    </xf>
    <xf numFmtId="168" fontId="31" fillId="0" borderId="25" xfId="0" applyNumberFormat="1" applyFont="1" applyBorder="1" applyAlignment="1">
      <alignment horizontal="center" vertical="center"/>
    </xf>
    <xf numFmtId="168" fontId="31" fillId="0" borderId="0" xfId="0" applyNumberFormat="1" applyFont="1" applyBorder="1" applyAlignment="1">
      <alignment horizontal="center" vertical="center"/>
    </xf>
    <xf numFmtId="168" fontId="31" fillId="0" borderId="14" xfId="0" applyNumberFormat="1" applyFont="1" applyBorder="1" applyAlignment="1">
      <alignment horizontal="center" vertical="center"/>
    </xf>
    <xf numFmtId="168" fontId="31" fillId="0" borderId="13" xfId="0" applyNumberFormat="1" applyFont="1" applyBorder="1" applyAlignment="1">
      <alignment horizontal="center" vertical="center"/>
    </xf>
    <xf numFmtId="168" fontId="31" fillId="0" borderId="24" xfId="0" applyNumberFormat="1" applyFont="1" applyBorder="1" applyAlignment="1">
      <alignment horizontal="center" vertical="center"/>
    </xf>
    <xf numFmtId="0" fontId="29" fillId="0" borderId="0" xfId="0" applyFont="1" applyBorder="1" applyAlignment="1">
      <alignment/>
    </xf>
    <xf numFmtId="0" fontId="29" fillId="0" borderId="0" xfId="0" applyFont="1" applyBorder="1" applyAlignment="1">
      <alignment horizontal="center"/>
    </xf>
    <xf numFmtId="168" fontId="29" fillId="0" borderId="0" xfId="0" applyNumberFormat="1" applyFont="1" applyBorder="1" applyAlignment="1">
      <alignment vertical="center"/>
    </xf>
    <xf numFmtId="168" fontId="29" fillId="0" borderId="0" xfId="0" applyNumberFormat="1" applyFont="1" applyBorder="1" applyAlignment="1">
      <alignment horizontal="center" vertical="center"/>
    </xf>
    <xf numFmtId="0" fontId="29" fillId="0" borderId="16" xfId="0" applyFont="1" applyBorder="1" applyAlignment="1">
      <alignment horizontal="center"/>
    </xf>
    <xf numFmtId="168" fontId="29" fillId="0" borderId="19" xfId="0" applyNumberFormat="1" applyFont="1" applyBorder="1" applyAlignment="1">
      <alignment horizontal="center" vertical="center"/>
    </xf>
    <xf numFmtId="168" fontId="29" fillId="0" borderId="0" xfId="0" applyNumberFormat="1" applyFont="1" applyAlignment="1">
      <alignment horizontal="center" vertical="center"/>
    </xf>
    <xf numFmtId="168" fontId="29" fillId="0" borderId="17" xfId="0" applyNumberFormat="1" applyFont="1" applyBorder="1" applyAlignment="1">
      <alignment horizontal="center" vertical="center"/>
    </xf>
    <xf numFmtId="168" fontId="29" fillId="0" borderId="26" xfId="0" applyNumberFormat="1" applyFont="1" applyBorder="1" applyAlignment="1">
      <alignment horizontal="center" vertical="center"/>
    </xf>
    <xf numFmtId="0" fontId="31" fillId="0" borderId="0" xfId="0" applyFont="1" applyBorder="1" applyAlignment="1">
      <alignment/>
    </xf>
    <xf numFmtId="2" fontId="29" fillId="0" borderId="25" xfId="0" applyNumberFormat="1" applyFont="1" applyBorder="1" applyAlignment="1">
      <alignment horizontal="center"/>
    </xf>
    <xf numFmtId="2" fontId="29" fillId="0" borderId="16" xfId="0" applyNumberFormat="1" applyFont="1" applyBorder="1" applyAlignment="1">
      <alignment horizontal="center"/>
    </xf>
    <xf numFmtId="168" fontId="31" fillId="0" borderId="19" xfId="0" applyNumberFormat="1" applyFont="1" applyBorder="1" applyAlignment="1">
      <alignment horizontal="center" vertical="center"/>
    </xf>
    <xf numFmtId="168" fontId="31" fillId="0" borderId="0" xfId="0" applyNumberFormat="1" applyFont="1" applyAlignment="1">
      <alignment horizontal="center" vertical="center"/>
    </xf>
    <xf numFmtId="168" fontId="31" fillId="0" borderId="17" xfId="0" applyNumberFormat="1" applyFont="1" applyBorder="1" applyAlignment="1">
      <alignment horizontal="center" vertical="center"/>
    </xf>
    <xf numFmtId="168" fontId="31" fillId="0" borderId="26" xfId="0" applyNumberFormat="1" applyFont="1" applyBorder="1" applyAlignment="1">
      <alignment horizontal="center" vertical="center"/>
    </xf>
    <xf numFmtId="2" fontId="29" fillId="0" borderId="0" xfId="0" applyNumberFormat="1" applyFont="1" applyBorder="1" applyAlignment="1">
      <alignment horizontal="center"/>
    </xf>
    <xf numFmtId="2" fontId="31" fillId="0" borderId="0" xfId="58" applyNumberFormat="1" applyFont="1" applyBorder="1" applyAlignment="1">
      <alignment horizontal="center" vertical="center"/>
      <protection/>
    </xf>
    <xf numFmtId="2" fontId="31" fillId="0" borderId="16" xfId="58" applyNumberFormat="1" applyFont="1" applyBorder="1" applyAlignment="1">
      <alignment horizontal="center" vertical="center"/>
      <protection/>
    </xf>
    <xf numFmtId="2" fontId="29" fillId="0" borderId="0" xfId="58" applyNumberFormat="1" applyFont="1" applyBorder="1" applyAlignment="1">
      <alignment horizontal="center" vertical="center"/>
      <protection/>
    </xf>
    <xf numFmtId="2" fontId="29" fillId="0" borderId="16" xfId="58" applyNumberFormat="1" applyFont="1" applyBorder="1" applyAlignment="1">
      <alignment horizontal="center" vertical="center"/>
      <protection/>
    </xf>
    <xf numFmtId="2" fontId="31" fillId="0" borderId="25" xfId="58" applyNumberFormat="1" applyFont="1" applyBorder="1" applyAlignment="1">
      <alignment horizontal="center" vertical="center"/>
      <protection/>
    </xf>
    <xf numFmtId="0" fontId="31" fillId="0" borderId="19" xfId="0" applyFont="1" applyBorder="1" applyAlignment="1">
      <alignment/>
    </xf>
    <xf numFmtId="0" fontId="29" fillId="0" borderId="0" xfId="0" applyFont="1" applyBorder="1" applyAlignment="1">
      <alignment vertical="center"/>
    </xf>
    <xf numFmtId="168" fontId="29" fillId="0" borderId="0" xfId="0" applyNumberFormat="1" applyFont="1" applyBorder="1" applyAlignment="1">
      <alignment/>
    </xf>
    <xf numFmtId="0" fontId="29" fillId="0" borderId="28" xfId="0" applyFont="1" applyBorder="1" applyAlignment="1">
      <alignment/>
    </xf>
    <xf numFmtId="2" fontId="29" fillId="0" borderId="28" xfId="0" applyNumberFormat="1" applyFont="1" applyBorder="1" applyAlignment="1">
      <alignment horizontal="center"/>
    </xf>
    <xf numFmtId="168" fontId="29" fillId="0" borderId="28" xfId="0" applyNumberFormat="1" applyFont="1" applyBorder="1" applyAlignment="1">
      <alignment/>
    </xf>
    <xf numFmtId="2" fontId="29" fillId="0" borderId="32" xfId="0" applyNumberFormat="1" applyFont="1" applyBorder="1" applyAlignment="1">
      <alignment horizontal="center"/>
    </xf>
    <xf numFmtId="168" fontId="29" fillId="0" borderId="28" xfId="0" applyNumberFormat="1" applyFont="1" applyBorder="1" applyAlignment="1">
      <alignment horizontal="center" vertical="center"/>
    </xf>
    <xf numFmtId="168" fontId="29" fillId="0" borderId="33" xfId="0" applyNumberFormat="1" applyFont="1" applyBorder="1" applyAlignment="1">
      <alignment horizontal="center" vertical="center"/>
    </xf>
    <xf numFmtId="168" fontId="29" fillId="0" borderId="29" xfId="0" applyNumberFormat="1" applyFont="1" applyBorder="1" applyAlignment="1">
      <alignment horizontal="center" vertical="center"/>
    </xf>
    <xf numFmtId="0" fontId="51" fillId="0" borderId="0" xfId="0" applyFont="1" applyAlignment="1">
      <alignment horizontal="center" vertical="center"/>
    </xf>
    <xf numFmtId="0" fontId="14" fillId="0" borderId="0" xfId="0" applyFont="1" applyAlignment="1">
      <alignment horizontal="center" vertical="center"/>
    </xf>
    <xf numFmtId="0" fontId="4" fillId="33" borderId="11" xfId="0" applyFont="1" applyFill="1" applyBorder="1" applyAlignment="1">
      <alignment horizontal="center" vertical="center"/>
    </xf>
    <xf numFmtId="0" fontId="4" fillId="33" borderId="86" xfId="0" applyFont="1" applyFill="1" applyBorder="1" applyAlignment="1">
      <alignment horizontal="center" vertical="center"/>
    </xf>
    <xf numFmtId="168" fontId="0" fillId="0" borderId="16" xfId="0" applyNumberFormat="1" applyBorder="1" applyAlignment="1">
      <alignment/>
    </xf>
    <xf numFmtId="168" fontId="0" fillId="0" borderId="17" xfId="0" applyNumberFormat="1" applyBorder="1" applyAlignment="1" quotePrefix="1">
      <alignment horizontal="right"/>
    </xf>
    <xf numFmtId="168" fontId="0" fillId="0" borderId="26" xfId="0" applyNumberFormat="1" applyBorder="1" applyAlignment="1" quotePrefix="1">
      <alignment horizontal="right"/>
    </xf>
    <xf numFmtId="0" fontId="0" fillId="0" borderId="0" xfId="0" applyFill="1" applyBorder="1" applyAlignment="1">
      <alignment/>
    </xf>
    <xf numFmtId="0" fontId="0" fillId="0" borderId="87" xfId="0" applyBorder="1" applyAlignment="1">
      <alignment/>
    </xf>
    <xf numFmtId="168" fontId="0" fillId="0" borderId="15" xfId="0" applyNumberFormat="1" applyBorder="1" applyAlignment="1">
      <alignment/>
    </xf>
    <xf numFmtId="168" fontId="0" fillId="0" borderId="21" xfId="0" applyNumberFormat="1" applyBorder="1" applyAlignment="1">
      <alignment/>
    </xf>
    <xf numFmtId="168" fontId="0" fillId="0" borderId="88" xfId="0" applyNumberFormat="1" applyBorder="1" applyAlignment="1">
      <alignment/>
    </xf>
    <xf numFmtId="0" fontId="0" fillId="0" borderId="43" xfId="0" applyBorder="1" applyAlignment="1">
      <alignment/>
    </xf>
    <xf numFmtId="0" fontId="0" fillId="0" borderId="10" xfId="0" applyBorder="1" applyAlignment="1">
      <alignment/>
    </xf>
    <xf numFmtId="168" fontId="0" fillId="0" borderId="11" xfId="0" applyNumberFormat="1" applyBorder="1" applyAlignment="1">
      <alignment/>
    </xf>
    <xf numFmtId="168" fontId="0" fillId="0" borderId="23" xfId="0" applyNumberFormat="1" applyBorder="1" applyAlignment="1">
      <alignment/>
    </xf>
    <xf numFmtId="168" fontId="0" fillId="0" borderId="50" xfId="0" applyNumberFormat="1" applyBorder="1" applyAlignment="1">
      <alignment/>
    </xf>
    <xf numFmtId="0" fontId="0" fillId="0" borderId="89" xfId="0" applyBorder="1" applyAlignment="1">
      <alignment/>
    </xf>
    <xf numFmtId="0" fontId="0" fillId="0" borderId="90" xfId="0" applyBorder="1" applyAlignment="1">
      <alignment/>
    </xf>
    <xf numFmtId="168" fontId="0" fillId="0" borderId="91" xfId="0" applyNumberFormat="1" applyBorder="1" applyAlignment="1">
      <alignment/>
    </xf>
    <xf numFmtId="168" fontId="0" fillId="0" borderId="91" xfId="0" applyNumberFormat="1" applyFill="1" applyBorder="1" applyAlignment="1">
      <alignment/>
    </xf>
    <xf numFmtId="168" fontId="0" fillId="0" borderId="92" xfId="0" applyNumberFormat="1" applyBorder="1" applyAlignment="1">
      <alignment/>
    </xf>
    <xf numFmtId="168" fontId="0" fillId="0" borderId="93" xfId="0" applyNumberFormat="1" applyBorder="1" applyAlignment="1">
      <alignment/>
    </xf>
    <xf numFmtId="0" fontId="4" fillId="0" borderId="16" xfId="0" applyFont="1" applyFill="1" applyBorder="1" applyAlignment="1">
      <alignment/>
    </xf>
    <xf numFmtId="168" fontId="5" fillId="0" borderId="0" xfId="0" applyNumberFormat="1" applyFont="1" applyAlignment="1">
      <alignment/>
    </xf>
    <xf numFmtId="168" fontId="5" fillId="0" borderId="16" xfId="0" applyNumberFormat="1" applyFont="1" applyBorder="1" applyAlignment="1">
      <alignment/>
    </xf>
    <xf numFmtId="168" fontId="4" fillId="0" borderId="19" xfId="0" applyNumberFormat="1" applyFont="1" applyBorder="1" applyAlignment="1">
      <alignment horizontal="right"/>
    </xf>
    <xf numFmtId="168" fontId="5" fillId="0" borderId="10" xfId="0" applyNumberFormat="1" applyFont="1" applyBorder="1" applyAlignment="1">
      <alignment/>
    </xf>
    <xf numFmtId="168" fontId="5" fillId="0" borderId="11" xfId="0" applyNumberFormat="1" applyFont="1" applyBorder="1" applyAlignment="1">
      <alignment/>
    </xf>
    <xf numFmtId="168" fontId="4" fillId="0" borderId="15" xfId="0" applyNumberFormat="1" applyFont="1" applyBorder="1" applyAlignment="1">
      <alignment horizontal="right"/>
    </xf>
    <xf numFmtId="168" fontId="9" fillId="0" borderId="15" xfId="0" applyNumberFormat="1" applyFont="1" applyBorder="1" applyAlignment="1">
      <alignment horizontal="right"/>
    </xf>
    <xf numFmtId="168" fontId="9" fillId="0" borderId="19" xfId="0" applyNumberFormat="1" applyFont="1" applyBorder="1" applyAlignment="1">
      <alignment horizontal="right"/>
    </xf>
    <xf numFmtId="168" fontId="4" fillId="0" borderId="19" xfId="0" applyNumberFormat="1" applyFont="1" applyBorder="1" applyAlignment="1">
      <alignment/>
    </xf>
    <xf numFmtId="168" fontId="4" fillId="0" borderId="22" xfId="0" applyNumberFormat="1" applyFont="1" applyBorder="1" applyAlignment="1">
      <alignment horizontal="right"/>
    </xf>
    <xf numFmtId="0" fontId="5" fillId="0" borderId="16" xfId="0" applyFont="1" applyBorder="1" applyAlignment="1">
      <alignment/>
    </xf>
    <xf numFmtId="0" fontId="9" fillId="0" borderId="15" xfId="0" applyFont="1" applyBorder="1" applyAlignment="1">
      <alignment horizontal="right"/>
    </xf>
    <xf numFmtId="0" fontId="5" fillId="0" borderId="16" xfId="0" applyFont="1" applyBorder="1" applyAlignment="1">
      <alignment horizontal="right"/>
    </xf>
    <xf numFmtId="0" fontId="5" fillId="0" borderId="11" xfId="0" applyFont="1" applyBorder="1" applyAlignment="1">
      <alignment horizontal="right"/>
    </xf>
    <xf numFmtId="0" fontId="4" fillId="0" borderId="0" xfId="0" applyFont="1" applyAlignment="1">
      <alignment horizontal="center"/>
    </xf>
    <xf numFmtId="0" fontId="20" fillId="33" borderId="42" xfId="0" applyFont="1" applyFill="1" applyBorder="1" applyAlignment="1">
      <alignment horizontal="center"/>
    </xf>
    <xf numFmtId="0" fontId="0" fillId="33" borderId="79" xfId="0" applyFill="1" applyBorder="1" applyAlignment="1">
      <alignment/>
    </xf>
    <xf numFmtId="0" fontId="0" fillId="33" borderId="30" xfId="0" applyNumberFormat="1" applyFill="1" applyBorder="1" applyAlignment="1">
      <alignment horizontal="center"/>
    </xf>
    <xf numFmtId="0" fontId="0" fillId="33" borderId="15" xfId="0" applyFill="1" applyBorder="1" applyAlignment="1">
      <alignment/>
    </xf>
    <xf numFmtId="0" fontId="19" fillId="33" borderId="14" xfId="0" applyFont="1" applyFill="1" applyBorder="1" applyAlignment="1">
      <alignment horizontal="center" vertical="center"/>
    </xf>
    <xf numFmtId="0" fontId="19" fillId="33" borderId="16" xfId="0" applyFont="1" applyFill="1" applyBorder="1" applyAlignment="1">
      <alignment horizontal="center"/>
    </xf>
    <xf numFmtId="0" fontId="24" fillId="33" borderId="20" xfId="0" applyFont="1" applyFill="1" applyBorder="1" applyAlignment="1">
      <alignment horizontal="center"/>
    </xf>
    <xf numFmtId="0" fontId="0" fillId="33" borderId="11" xfId="0" applyFill="1" applyBorder="1" applyAlignment="1">
      <alignment/>
    </xf>
    <xf numFmtId="0" fontId="21" fillId="33" borderId="22" xfId="0" applyFont="1" applyFill="1" applyBorder="1" applyAlignment="1">
      <alignment/>
    </xf>
    <xf numFmtId="0" fontId="19" fillId="33" borderId="12" xfId="0" applyFont="1" applyFill="1" applyBorder="1" applyAlignment="1">
      <alignment horizontal="center" vertical="center"/>
    </xf>
    <xf numFmtId="0" fontId="24" fillId="33" borderId="12" xfId="0" applyFont="1" applyFill="1" applyBorder="1" applyAlignment="1">
      <alignment horizontal="center"/>
    </xf>
    <xf numFmtId="3" fontId="20" fillId="0" borderId="12" xfId="0" applyNumberFormat="1" applyFont="1" applyBorder="1" applyAlignment="1">
      <alignment horizontal="right" vertical="center" wrapText="1"/>
    </xf>
    <xf numFmtId="3" fontId="20" fillId="0" borderId="12" xfId="0" applyNumberFormat="1" applyFont="1" applyBorder="1" applyAlignment="1">
      <alignment/>
    </xf>
    <xf numFmtId="0" fontId="4" fillId="0" borderId="19" xfId="0" applyFont="1" applyBorder="1" applyAlignment="1">
      <alignment horizontal="center" vertical="top" wrapText="1"/>
    </xf>
    <xf numFmtId="0" fontId="4" fillId="0" borderId="12" xfId="0" applyFont="1" applyBorder="1" applyAlignment="1">
      <alignment/>
    </xf>
    <xf numFmtId="0" fontId="21" fillId="33" borderId="14" xfId="0" applyFont="1" applyFill="1" applyBorder="1" applyAlignment="1">
      <alignment horizontal="center" vertical="center"/>
    </xf>
    <xf numFmtId="0" fontId="21" fillId="33" borderId="12" xfId="0" applyFont="1" applyFill="1" applyBorder="1" applyAlignment="1">
      <alignment horizontal="center" vertical="center" wrapText="1"/>
    </xf>
    <xf numFmtId="0" fontId="21" fillId="33" borderId="12" xfId="0" applyFont="1" applyFill="1" applyBorder="1" applyAlignment="1">
      <alignment horizontal="center" vertical="center"/>
    </xf>
    <xf numFmtId="0" fontId="0" fillId="33" borderId="16" xfId="0" applyFont="1" applyFill="1" applyBorder="1" applyAlignment="1">
      <alignment horizontal="center" wrapText="1"/>
    </xf>
    <xf numFmtId="0" fontId="0" fillId="33" borderId="13" xfId="0" applyFill="1" applyBorder="1" applyAlignment="1">
      <alignment horizontal="center"/>
    </xf>
    <xf numFmtId="0" fontId="29" fillId="33" borderId="11" xfId="0" applyFont="1" applyFill="1" applyBorder="1" applyAlignment="1">
      <alignment horizontal="center"/>
    </xf>
    <xf numFmtId="0" fontId="29" fillId="33" borderId="86" xfId="0" applyFont="1" applyFill="1" applyBorder="1" applyAlignment="1">
      <alignment horizontal="center"/>
    </xf>
    <xf numFmtId="0" fontId="9" fillId="0" borderId="0" xfId="0" applyFont="1" applyFill="1" applyBorder="1" applyAlignment="1">
      <alignment horizontal="center" vertical="center"/>
    </xf>
    <xf numFmtId="0" fontId="9" fillId="33" borderId="20" xfId="0" applyFont="1" applyFill="1" applyBorder="1" applyAlignment="1">
      <alignment horizontal="centerContinuous"/>
    </xf>
    <xf numFmtId="168" fontId="32" fillId="0" borderId="19" xfId="0" applyNumberFormat="1" applyFont="1" applyBorder="1" applyAlignment="1">
      <alignment/>
    </xf>
    <xf numFmtId="168" fontId="32" fillId="0" borderId="0" xfId="0" applyNumberFormat="1" applyFont="1" applyBorder="1" applyAlignment="1">
      <alignment/>
    </xf>
    <xf numFmtId="168" fontId="32" fillId="0" borderId="21" xfId="0" applyNumberFormat="1" applyFont="1" applyBorder="1" applyAlignment="1">
      <alignment/>
    </xf>
    <xf numFmtId="168" fontId="32" fillId="0" borderId="22" xfId="0" applyNumberFormat="1" applyFont="1" applyBorder="1" applyAlignment="1">
      <alignment/>
    </xf>
    <xf numFmtId="168" fontId="32" fillId="0" borderId="10" xfId="0" applyNumberFormat="1" applyFont="1" applyBorder="1" applyAlignment="1">
      <alignment/>
    </xf>
    <xf numFmtId="168" fontId="32" fillId="0" borderId="23" xfId="0" applyNumberFormat="1" applyFont="1" applyBorder="1" applyAlignment="1">
      <alignment/>
    </xf>
    <xf numFmtId="165" fontId="9" fillId="33" borderId="14" xfId="0" applyNumberFormat="1" applyFont="1" applyFill="1" applyBorder="1" applyAlignment="1" applyProtection="1" quotePrefix="1">
      <alignment horizontal="center"/>
      <protection/>
    </xf>
    <xf numFmtId="165" fontId="9" fillId="33" borderId="25" xfId="0" applyNumberFormat="1" applyFont="1" applyFill="1" applyBorder="1" applyAlignment="1" applyProtection="1" quotePrefix="1">
      <alignment horizontal="center"/>
      <protection/>
    </xf>
    <xf numFmtId="165" fontId="9" fillId="33" borderId="13" xfId="0" applyNumberFormat="1" applyFont="1" applyFill="1" applyBorder="1" applyAlignment="1" applyProtection="1" quotePrefix="1">
      <alignment/>
      <protection/>
    </xf>
    <xf numFmtId="0" fontId="4" fillId="33" borderId="12" xfId="0" applyFont="1" applyFill="1" applyBorder="1" applyAlignment="1">
      <alignment horizontal="center" vertical="center"/>
    </xf>
    <xf numFmtId="0" fontId="4" fillId="33" borderId="34" xfId="0" applyFont="1" applyFill="1" applyBorder="1" applyAlignment="1" quotePrefix="1">
      <alignment horizontal="center" vertical="center"/>
    </xf>
    <xf numFmtId="0" fontId="4" fillId="33" borderId="20" xfId="0" applyFont="1" applyFill="1" applyBorder="1" applyAlignment="1">
      <alignment horizontal="centerContinuous"/>
    </xf>
    <xf numFmtId="0" fontId="4" fillId="33" borderId="15" xfId="0" applyFont="1" applyFill="1" applyBorder="1" applyAlignment="1">
      <alignment horizontal="centerContinuous"/>
    </xf>
    <xf numFmtId="0" fontId="4" fillId="33" borderId="34" xfId="0" applyFont="1" applyFill="1" applyBorder="1" applyAlignment="1">
      <alignment horizontal="left"/>
    </xf>
    <xf numFmtId="0" fontId="4" fillId="33" borderId="22" xfId="0" applyFont="1" applyFill="1" applyBorder="1" applyAlignment="1">
      <alignment horizontal="centerContinuous"/>
    </xf>
    <xf numFmtId="0" fontId="4" fillId="33" borderId="11" xfId="0" applyFont="1" applyFill="1" applyBorder="1" applyAlignment="1">
      <alignment horizontal="centerContinuous"/>
    </xf>
    <xf numFmtId="0" fontId="4" fillId="33" borderId="11" xfId="0" applyFont="1" applyFill="1" applyBorder="1" applyAlignment="1">
      <alignment horizontal="left"/>
    </xf>
    <xf numFmtId="0" fontId="4" fillId="33" borderId="16" xfId="0" applyFont="1" applyFill="1" applyBorder="1" applyAlignment="1">
      <alignment horizontal="left"/>
    </xf>
    <xf numFmtId="0" fontId="4" fillId="33" borderId="85" xfId="0" applyFont="1" applyFill="1" applyBorder="1" applyAlignment="1">
      <alignment horizontal="left"/>
    </xf>
    <xf numFmtId="0" fontId="4" fillId="33" borderId="86" xfId="0" applyFont="1" applyFill="1" applyBorder="1" applyAlignment="1">
      <alignment horizontal="left"/>
    </xf>
    <xf numFmtId="0" fontId="9" fillId="0" borderId="30" xfId="0" applyFont="1" applyBorder="1" applyAlignment="1">
      <alignment horizontal="left" vertical="center" indent="1"/>
    </xf>
    <xf numFmtId="2" fontId="9" fillId="0" borderId="25" xfId="0" applyNumberFormat="1" applyFont="1" applyBorder="1" applyAlignment="1" quotePrefix="1">
      <alignment horizontal="center" vertical="center"/>
    </xf>
    <xf numFmtId="168" fontId="9" fillId="0" borderId="25" xfId="0" applyNumberFormat="1" applyFont="1" applyBorder="1" applyAlignment="1">
      <alignment horizontal="center" vertical="center"/>
    </xf>
    <xf numFmtId="168" fontId="9" fillId="0" borderId="0" xfId="0" applyNumberFormat="1" applyFont="1" applyBorder="1" applyAlignment="1">
      <alignment horizontal="center" vertical="center"/>
    </xf>
    <xf numFmtId="168" fontId="9" fillId="0" borderId="0" xfId="0" applyNumberFormat="1" applyFont="1" applyAlignment="1">
      <alignment horizontal="center" vertical="center"/>
    </xf>
    <xf numFmtId="168" fontId="9" fillId="0" borderId="0" xfId="0" applyNumberFormat="1" applyFont="1" applyAlignment="1">
      <alignment vertical="center"/>
    </xf>
    <xf numFmtId="168" fontId="9" fillId="0" borderId="24" xfId="0" applyNumberFormat="1" applyFont="1" applyBorder="1" applyAlignment="1">
      <alignment horizontal="center" vertical="center"/>
    </xf>
    <xf numFmtId="0" fontId="4" fillId="0" borderId="18" xfId="0" applyFont="1" applyBorder="1" applyAlignment="1">
      <alignment horizontal="left" vertical="center" indent="1"/>
    </xf>
    <xf numFmtId="2" fontId="9" fillId="0" borderId="0" xfId="0" applyNumberFormat="1" applyFont="1" applyBorder="1" applyAlignment="1">
      <alignment horizontal="center" vertical="center"/>
    </xf>
    <xf numFmtId="168" fontId="4" fillId="0" borderId="0" xfId="0" applyNumberFormat="1" applyFont="1" applyBorder="1" applyAlignment="1">
      <alignment horizontal="center" vertical="center"/>
    </xf>
    <xf numFmtId="168" fontId="4" fillId="0" borderId="25" xfId="0" applyNumberFormat="1" applyFont="1" applyBorder="1" applyAlignment="1">
      <alignment horizontal="center" vertical="center"/>
    </xf>
    <xf numFmtId="168" fontId="4" fillId="0" borderId="24" xfId="0" applyNumberFormat="1" applyFont="1" applyBorder="1" applyAlignment="1">
      <alignment horizontal="center" vertical="center"/>
    </xf>
    <xf numFmtId="0" fontId="4" fillId="0" borderId="18" xfId="0" applyFont="1" applyBorder="1" applyAlignment="1">
      <alignment vertical="center"/>
    </xf>
    <xf numFmtId="168" fontId="9" fillId="0" borderId="26" xfId="0" applyNumberFormat="1" applyFont="1" applyBorder="1" applyAlignment="1">
      <alignment horizontal="center" vertical="center"/>
    </xf>
    <xf numFmtId="2" fontId="4" fillId="0" borderId="0" xfId="0" applyNumberFormat="1" applyFont="1" applyBorder="1" applyAlignment="1" quotePrefix="1">
      <alignment horizontal="center" vertical="center"/>
    </xf>
    <xf numFmtId="168" fontId="4" fillId="0" borderId="0" xfId="0" applyNumberFormat="1" applyFont="1" applyAlignment="1">
      <alignment horizontal="center" vertical="center"/>
    </xf>
    <xf numFmtId="168" fontId="4" fillId="0" borderId="26" xfId="0" applyNumberFormat="1" applyFont="1" applyBorder="1" applyAlignment="1">
      <alignment horizontal="center" vertical="center"/>
    </xf>
    <xf numFmtId="0" fontId="4" fillId="35" borderId="18" xfId="0" applyFont="1" applyFill="1" applyBorder="1" applyAlignment="1">
      <alignment horizontal="left" vertical="center" indent="1"/>
    </xf>
    <xf numFmtId="2" fontId="4" fillId="0" borderId="0" xfId="0" applyNumberFormat="1" applyFont="1" applyBorder="1" applyAlignment="1">
      <alignment horizontal="center" vertical="center"/>
    </xf>
    <xf numFmtId="168" fontId="4" fillId="0" borderId="10" xfId="0" applyNumberFormat="1" applyFont="1" applyBorder="1" applyAlignment="1">
      <alignment horizontal="center" vertical="center"/>
    </xf>
    <xf numFmtId="168" fontId="9" fillId="0" borderId="50" xfId="0" applyNumberFormat="1" applyFont="1" applyBorder="1" applyAlignment="1">
      <alignment horizontal="center" vertical="center"/>
    </xf>
    <xf numFmtId="0" fontId="9" fillId="0" borderId="30" xfId="0" applyFont="1" applyBorder="1" applyAlignment="1">
      <alignment vertical="center"/>
    </xf>
    <xf numFmtId="168" fontId="4" fillId="0" borderId="27" xfId="0" applyNumberFormat="1" applyFont="1" applyBorder="1" applyAlignment="1">
      <alignment horizontal="center" vertical="center"/>
    </xf>
    <xf numFmtId="168" fontId="4" fillId="0" borderId="88" xfId="0" applyNumberFormat="1" applyFont="1" applyBorder="1" applyAlignment="1">
      <alignment horizontal="center" vertical="center"/>
    </xf>
    <xf numFmtId="2" fontId="4" fillId="0" borderId="28" xfId="0" applyNumberFormat="1" applyFont="1" applyBorder="1" applyAlignment="1">
      <alignment horizontal="center" vertical="center"/>
    </xf>
    <xf numFmtId="168" fontId="4" fillId="0" borderId="28" xfId="0" applyNumberFormat="1" applyFont="1" applyBorder="1" applyAlignment="1">
      <alignment horizontal="center" vertical="center"/>
    </xf>
    <xf numFmtId="168" fontId="4" fillId="0" borderId="29" xfId="0" applyNumberFormat="1" applyFont="1" applyBorder="1" applyAlignment="1">
      <alignment horizontal="center" vertical="center"/>
    </xf>
    <xf numFmtId="168" fontId="4" fillId="0" borderId="94" xfId="0" applyNumberFormat="1" applyFont="1" applyBorder="1" applyAlignment="1">
      <alignment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vertical="center"/>
    </xf>
    <xf numFmtId="168" fontId="0" fillId="0" borderId="0" xfId="0" applyNumberFormat="1" applyFont="1" applyBorder="1" applyAlignment="1">
      <alignment vertical="center"/>
    </xf>
    <xf numFmtId="168" fontId="0" fillId="0" borderId="0" xfId="0" applyNumberFormat="1" applyAlignment="1">
      <alignment horizontal="right"/>
    </xf>
    <xf numFmtId="0" fontId="4" fillId="33" borderId="34" xfId="0" applyFont="1" applyFill="1" applyBorder="1" applyAlignment="1">
      <alignment horizontal="center" vertical="center"/>
    </xf>
    <xf numFmtId="0" fontId="4" fillId="33" borderId="34" xfId="0" applyFont="1" applyFill="1" applyBorder="1" applyAlignment="1">
      <alignment vertical="center"/>
    </xf>
    <xf numFmtId="0" fontId="4" fillId="33" borderId="11" xfId="0" applyFont="1" applyFill="1" applyBorder="1" applyAlignment="1">
      <alignment vertical="center"/>
    </xf>
    <xf numFmtId="2" fontId="9" fillId="0" borderId="12" xfId="0" applyNumberFormat="1" applyFont="1" applyBorder="1" applyAlignment="1">
      <alignment horizontal="center" vertical="center"/>
    </xf>
    <xf numFmtId="2" fontId="4" fillId="0" borderId="12" xfId="0" applyNumberFormat="1" applyFont="1" applyBorder="1" applyAlignment="1">
      <alignment horizontal="center" vertical="center"/>
    </xf>
    <xf numFmtId="168" fontId="9" fillId="0" borderId="14" xfId="0" applyNumberFormat="1" applyFont="1" applyBorder="1" applyAlignment="1">
      <alignment horizontal="center" vertical="center"/>
    </xf>
    <xf numFmtId="168" fontId="4" fillId="0" borderId="13" xfId="0" applyNumberFormat="1" applyFont="1" applyBorder="1" applyAlignment="1">
      <alignment horizontal="center" vertical="center"/>
    </xf>
    <xf numFmtId="0" fontId="9" fillId="0" borderId="18" xfId="0" applyFont="1" applyBorder="1" applyAlignment="1">
      <alignment vertical="center"/>
    </xf>
    <xf numFmtId="168" fontId="4" fillId="0" borderId="17" xfId="0" applyNumberFormat="1" applyFont="1" applyBorder="1" applyAlignment="1">
      <alignment horizontal="center" vertical="center"/>
    </xf>
    <xf numFmtId="168" fontId="9" fillId="0" borderId="19" xfId="0" applyNumberFormat="1" applyFont="1" applyBorder="1" applyAlignment="1">
      <alignment horizontal="center" vertical="center"/>
    </xf>
    <xf numFmtId="2" fontId="11" fillId="0" borderId="16" xfId="0" applyNumberFormat="1" applyFont="1" applyBorder="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indent="1"/>
    </xf>
    <xf numFmtId="0" fontId="4" fillId="0" borderId="31" xfId="0" applyFont="1" applyBorder="1" applyAlignment="1">
      <alignment vertical="center"/>
    </xf>
    <xf numFmtId="168" fontId="4" fillId="0" borderId="33" xfId="0" applyNumberFormat="1" applyFont="1" applyBorder="1" applyAlignment="1">
      <alignment horizontal="center" vertical="center"/>
    </xf>
    <xf numFmtId="2" fontId="54" fillId="0" borderId="0" xfId="0" applyNumberFormat="1" applyFont="1" applyAlignment="1">
      <alignment vertical="center"/>
    </xf>
    <xf numFmtId="2" fontId="9" fillId="0" borderId="0" xfId="0" applyNumberFormat="1" applyFont="1" applyAlignment="1">
      <alignment vertical="center"/>
    </xf>
    <xf numFmtId="2" fontId="4" fillId="0" borderId="0" xfId="0" applyNumberFormat="1" applyFont="1" applyAlignment="1">
      <alignment vertical="center"/>
    </xf>
    <xf numFmtId="2" fontId="9" fillId="0" borderId="16" xfId="0" applyNumberFormat="1" applyFont="1" applyBorder="1" applyAlignment="1">
      <alignment horizontal="center"/>
    </xf>
    <xf numFmtId="2" fontId="9" fillId="0" borderId="12" xfId="0" applyNumberFormat="1" applyFont="1" applyBorder="1" applyAlignment="1">
      <alignment horizontal="center"/>
    </xf>
    <xf numFmtId="2" fontId="4" fillId="0" borderId="16" xfId="0" applyNumberFormat="1" applyFont="1" applyBorder="1" applyAlignment="1">
      <alignment horizontal="center"/>
    </xf>
    <xf numFmtId="168" fontId="4" fillId="0" borderId="20" xfId="0" applyNumberFormat="1" applyFont="1" applyBorder="1" applyAlignment="1">
      <alignment horizontal="center" vertical="center"/>
    </xf>
    <xf numFmtId="2" fontId="4" fillId="0" borderId="32" xfId="0" applyNumberFormat="1" applyFont="1" applyBorder="1" applyAlignment="1">
      <alignment horizontal="center"/>
    </xf>
    <xf numFmtId="0" fontId="4" fillId="33" borderId="85" xfId="0" applyFont="1" applyFill="1" applyBorder="1" applyAlignment="1">
      <alignment horizontal="center" vertical="center"/>
    </xf>
    <xf numFmtId="0" fontId="22" fillId="0" borderId="0" xfId="0" applyFont="1" applyAlignment="1">
      <alignment/>
    </xf>
    <xf numFmtId="0" fontId="22" fillId="0" borderId="10" xfId="0" applyFont="1" applyBorder="1" applyAlignment="1">
      <alignment/>
    </xf>
    <xf numFmtId="0" fontId="4" fillId="33" borderId="0" xfId="0" applyFont="1" applyFill="1" applyBorder="1" applyAlignment="1">
      <alignment horizontal="right"/>
    </xf>
    <xf numFmtId="0" fontId="4" fillId="33" borderId="10" xfId="0" applyFont="1" applyFill="1" applyBorder="1" applyAlignment="1">
      <alignment/>
    </xf>
    <xf numFmtId="0" fontId="4" fillId="33" borderId="10" xfId="0" applyFont="1" applyFill="1" applyBorder="1" applyAlignment="1">
      <alignment horizontal="right"/>
    </xf>
    <xf numFmtId="1" fontId="9" fillId="0" borderId="0" xfId="0" applyNumberFormat="1" applyFont="1" applyBorder="1" applyAlignment="1">
      <alignment/>
    </xf>
    <xf numFmtId="1" fontId="4" fillId="0" borderId="0" xfId="0" applyNumberFormat="1" applyFont="1" applyBorder="1" applyAlignment="1">
      <alignment/>
    </xf>
    <xf numFmtId="1" fontId="9" fillId="0" borderId="10" xfId="0" applyNumberFormat="1" applyFont="1" applyBorder="1" applyAlignment="1">
      <alignment/>
    </xf>
    <xf numFmtId="168" fontId="9" fillId="0" borderId="10" xfId="0" applyNumberFormat="1" applyFont="1" applyBorder="1" applyAlignment="1">
      <alignment/>
    </xf>
    <xf numFmtId="0" fontId="9" fillId="33" borderId="0" xfId="0" applyFont="1" applyFill="1" applyAlignment="1">
      <alignment horizontal="center" vertical="center"/>
    </xf>
    <xf numFmtId="0" fontId="4" fillId="33" borderId="12" xfId="0" applyFont="1" applyFill="1" applyBorder="1" applyAlignment="1">
      <alignment horizontal="center" vertical="center" wrapText="1"/>
    </xf>
    <xf numFmtId="16" fontId="4" fillId="33" borderId="12" xfId="0" applyNumberFormat="1" applyFont="1" applyFill="1" applyBorder="1" applyAlignment="1">
      <alignment horizontal="center" vertical="center" wrapText="1"/>
    </xf>
    <xf numFmtId="0" fontId="4" fillId="0" borderId="15" xfId="0" applyFont="1" applyBorder="1" applyAlignment="1">
      <alignment horizontal="left" vertical="center"/>
    </xf>
    <xf numFmtId="168" fontId="4" fillId="0" borderId="12" xfId="0" applyNumberFormat="1" applyFont="1" applyBorder="1" applyAlignment="1">
      <alignment horizontal="center" vertical="center"/>
    </xf>
    <xf numFmtId="2" fontId="4" fillId="0" borderId="12" xfId="0" applyNumberFormat="1" applyFont="1" applyFill="1" applyBorder="1" applyAlignment="1">
      <alignment horizontal="right" vertical="center"/>
    </xf>
    <xf numFmtId="2" fontId="4" fillId="0" borderId="12" xfId="0" applyNumberFormat="1" applyFont="1" applyBorder="1" applyAlignment="1">
      <alignment horizontal="right" vertical="center"/>
    </xf>
    <xf numFmtId="0" fontId="4" fillId="0" borderId="16" xfId="0" applyFont="1" applyBorder="1" applyAlignment="1">
      <alignment horizontal="left" vertical="center"/>
    </xf>
    <xf numFmtId="0" fontId="4" fillId="0" borderId="11" xfId="0" applyFont="1" applyBorder="1" applyAlignment="1">
      <alignment horizontal="left" vertical="center"/>
    </xf>
    <xf numFmtId="168" fontId="4" fillId="0" borderId="12" xfId="0" applyNumberFormat="1" applyFont="1" applyBorder="1" applyAlignment="1" quotePrefix="1">
      <alignment horizontal="center" vertical="center"/>
    </xf>
    <xf numFmtId="2" fontId="9" fillId="0" borderId="12" xfId="0" applyNumberFormat="1" applyFont="1" applyBorder="1" applyAlignment="1">
      <alignment horizontal="right" vertical="center"/>
    </xf>
    <xf numFmtId="168" fontId="9" fillId="0" borderId="12" xfId="0" applyNumberFormat="1" applyFont="1" applyBorder="1" applyAlignment="1">
      <alignment horizontal="center" vertical="center"/>
    </xf>
    <xf numFmtId="0" fontId="4" fillId="0" borderId="25" xfId="0" applyFont="1" applyBorder="1" applyAlignment="1" quotePrefix="1">
      <alignment vertical="center"/>
    </xf>
    <xf numFmtId="168" fontId="4" fillId="0" borderId="25" xfId="0" applyNumberFormat="1" applyFont="1" applyBorder="1" applyAlignment="1" quotePrefix="1">
      <alignment horizontal="center" vertical="center"/>
    </xf>
    <xf numFmtId="0" fontId="9" fillId="33" borderId="13"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9" fillId="0" borderId="12" xfId="0" applyFont="1" applyBorder="1" applyAlignment="1">
      <alignment horizontal="left" vertical="center"/>
    </xf>
    <xf numFmtId="168" fontId="4" fillId="0" borderId="12" xfId="0" applyNumberFormat="1" applyFont="1" applyFill="1" applyBorder="1" applyAlignment="1">
      <alignment horizontal="right" vertical="center"/>
    </xf>
    <xf numFmtId="168" fontId="4" fillId="0" borderId="11" xfId="0" applyNumberFormat="1" applyFont="1" applyFill="1" applyBorder="1" applyAlignment="1">
      <alignment horizontal="right" vertical="center"/>
    </xf>
    <xf numFmtId="168" fontId="4" fillId="0" borderId="12" xfId="0" applyNumberFormat="1" applyFont="1" applyBorder="1" applyAlignment="1">
      <alignment horizontal="right" vertical="center"/>
    </xf>
    <xf numFmtId="1" fontId="4" fillId="0" borderId="11" xfId="0" applyNumberFormat="1" applyFont="1" applyFill="1" applyBorder="1" applyAlignment="1">
      <alignment horizontal="right" vertical="center"/>
    </xf>
    <xf numFmtId="1" fontId="4" fillId="0" borderId="12" xfId="0" applyNumberFormat="1" applyFont="1" applyBorder="1" applyAlignment="1">
      <alignment horizontal="right" vertical="center"/>
    </xf>
    <xf numFmtId="0" fontId="4" fillId="0" borderId="12" xfId="0" applyFont="1" applyBorder="1" applyAlignment="1">
      <alignment horizontal="left" vertical="center" indent="1"/>
    </xf>
    <xf numFmtId="0" fontId="4" fillId="0" borderId="0" xfId="0" applyFont="1" applyFill="1" applyBorder="1" applyAlignment="1">
      <alignment horizontal="left" vertical="center" indent="1"/>
    </xf>
    <xf numFmtId="168" fontId="4" fillId="0" borderId="13" xfId="0" applyNumberFormat="1" applyFont="1" applyBorder="1" applyAlignment="1" quotePrefix="1">
      <alignment horizontal="center" vertical="center"/>
    </xf>
    <xf numFmtId="0" fontId="9" fillId="33" borderId="25" xfId="0" applyFont="1" applyFill="1" applyBorder="1" applyAlignment="1" applyProtection="1">
      <alignment horizontal="centerContinuous"/>
      <protection/>
    </xf>
    <xf numFmtId="0" fontId="4" fillId="33" borderId="10" xfId="0" applyFont="1" applyFill="1" applyBorder="1" applyAlignment="1" applyProtection="1">
      <alignment horizontal="right"/>
      <protection/>
    </xf>
    <xf numFmtId="2" fontId="4" fillId="0" borderId="19" xfId="0" applyNumberFormat="1" applyFont="1" applyBorder="1" applyAlignment="1" quotePrefix="1">
      <alignment horizontal="left"/>
    </xf>
    <xf numFmtId="2" fontId="4" fillId="0" borderId="35" xfId="0" applyNumberFormat="1" applyFont="1" applyBorder="1" applyAlignment="1">
      <alignment/>
    </xf>
    <xf numFmtId="0" fontId="4" fillId="0" borderId="27" xfId="0" applyFont="1" applyBorder="1" applyAlignment="1" quotePrefix="1">
      <alignment horizontal="left"/>
    </xf>
    <xf numFmtId="0" fontId="4" fillId="0" borderId="27" xfId="0" applyFont="1" applyBorder="1" applyAlignment="1">
      <alignment/>
    </xf>
    <xf numFmtId="0" fontId="21" fillId="0" borderId="10" xfId="0" applyFont="1" applyBorder="1" applyAlignment="1">
      <alignment horizontal="center"/>
    </xf>
    <xf numFmtId="0" fontId="53" fillId="0" borderId="0" xfId="0" applyFont="1" applyBorder="1" applyAlignment="1">
      <alignment horizontal="center"/>
    </xf>
    <xf numFmtId="0" fontId="5" fillId="0" borderId="0" xfId="0" applyFont="1" applyBorder="1" applyAlignment="1">
      <alignment horizontal="center"/>
    </xf>
    <xf numFmtId="0" fontId="8" fillId="0" borderId="0" xfId="0" applyFont="1" applyAlignment="1">
      <alignment horizontal="center"/>
    </xf>
    <xf numFmtId="0" fontId="14" fillId="0" borderId="0" xfId="0" applyFont="1" applyAlignment="1">
      <alignment horizontal="center"/>
    </xf>
    <xf numFmtId="1" fontId="9" fillId="0" borderId="0" xfId="0" applyNumberFormat="1" applyFont="1" applyBorder="1" applyAlignment="1">
      <alignment horizontal="center"/>
    </xf>
    <xf numFmtId="0" fontId="12" fillId="0" borderId="43" xfId="0" applyFont="1" applyBorder="1" applyAlignment="1">
      <alignment horizontal="center"/>
    </xf>
    <xf numFmtId="0" fontId="12" fillId="0" borderId="25" xfId="0" applyFont="1" applyBorder="1" applyAlignment="1">
      <alignment horizontal="center"/>
    </xf>
    <xf numFmtId="0" fontId="12" fillId="0" borderId="10" xfId="0" applyFont="1" applyBorder="1" applyAlignment="1">
      <alignment horizontal="center"/>
    </xf>
    <xf numFmtId="0" fontId="4" fillId="33" borderId="46" xfId="0" applyFont="1" applyFill="1" applyBorder="1" applyAlignment="1" applyProtection="1" quotePrefix="1">
      <alignment horizontal="center" vertical="center"/>
      <protection/>
    </xf>
    <xf numFmtId="0" fontId="4" fillId="33" borderId="95" xfId="0" applyFont="1" applyFill="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0" fontId="12" fillId="0" borderId="96" xfId="0" applyFont="1" applyBorder="1" applyAlignment="1">
      <alignment horizontal="center"/>
    </xf>
    <xf numFmtId="0" fontId="12" fillId="0" borderId="47" xfId="0" applyFont="1" applyBorder="1" applyAlignment="1">
      <alignment horizontal="center"/>
    </xf>
    <xf numFmtId="0" fontId="12" fillId="0" borderId="48" xfId="0" applyFont="1" applyBorder="1" applyAlignment="1">
      <alignment horizontal="center"/>
    </xf>
    <xf numFmtId="0" fontId="21" fillId="0" borderId="0" xfId="0" applyFont="1" applyAlignment="1">
      <alignment horizontal="center"/>
    </xf>
    <xf numFmtId="0" fontId="21" fillId="0" borderId="0" xfId="0" applyFont="1" applyAlignment="1">
      <alignment horizontal="center" vertical="center"/>
    </xf>
    <xf numFmtId="0" fontId="21" fillId="0" borderId="0" xfId="0" applyFont="1" applyAlignment="1">
      <alignment horizontal="center" vertical="center"/>
    </xf>
    <xf numFmtId="0" fontId="4" fillId="33" borderId="46" xfId="0" applyFont="1" applyFill="1" applyBorder="1" applyAlignment="1" applyProtection="1">
      <alignment horizontal="center" vertical="center"/>
      <protection/>
    </xf>
    <xf numFmtId="0" fontId="4" fillId="33" borderId="48" xfId="0" applyFont="1" applyFill="1" applyBorder="1" applyAlignment="1" applyProtection="1">
      <alignment horizontal="center" vertical="center"/>
      <protection/>
    </xf>
    <xf numFmtId="0" fontId="12" fillId="0" borderId="97" xfId="0" applyFont="1" applyBorder="1" applyAlignment="1">
      <alignment horizontal="center" vertical="center"/>
    </xf>
    <xf numFmtId="0" fontId="12" fillId="0" borderId="98" xfId="0" applyFont="1" applyBorder="1" applyAlignment="1">
      <alignment horizontal="center" vertical="center"/>
    </xf>
    <xf numFmtId="169" fontId="14" fillId="0" borderId="0" xfId="62" applyFont="1" applyAlignment="1">
      <alignment horizontal="center"/>
      <protection/>
    </xf>
    <xf numFmtId="169" fontId="8" fillId="0" borderId="0" xfId="62" applyNumberFormat="1" applyFont="1" applyAlignment="1" applyProtection="1">
      <alignment horizontal="center"/>
      <protection/>
    </xf>
    <xf numFmtId="169" fontId="9" fillId="0" borderId="0" xfId="62" applyNumberFormat="1" applyFont="1" applyAlignment="1" applyProtection="1">
      <alignment horizontal="center"/>
      <protection/>
    </xf>
    <xf numFmtId="169" fontId="9" fillId="0" borderId="0" xfId="62" applyFont="1" applyBorder="1" applyAlignment="1" quotePrefix="1">
      <alignment horizontal="center"/>
      <protection/>
    </xf>
    <xf numFmtId="0" fontId="14" fillId="0" borderId="0" xfId="0" applyFont="1" applyAlignment="1">
      <alignment horizontal="center" vertical="center"/>
    </xf>
    <xf numFmtId="0" fontId="8" fillId="0" borderId="0" xfId="0" applyFont="1" applyAlignment="1">
      <alignment horizontal="center" vertical="center"/>
    </xf>
    <xf numFmtId="0" fontId="0" fillId="0" borderId="0" xfId="0" applyAlignment="1" quotePrefix="1">
      <alignment horizontal="center" vertical="center"/>
    </xf>
    <xf numFmtId="0" fontId="4" fillId="0" borderId="0" xfId="0" applyFont="1" applyAlignment="1">
      <alignment vertical="center" wrapText="1"/>
    </xf>
    <xf numFmtId="0" fontId="21" fillId="0" borderId="28" xfId="0" applyFont="1" applyBorder="1" applyAlignment="1">
      <alignment horizontal="center" vertical="center"/>
    </xf>
    <xf numFmtId="0" fontId="9" fillId="33" borderId="97" xfId="0" applyFont="1" applyFill="1" applyBorder="1" applyAlignment="1">
      <alignment horizontal="center" vertical="center"/>
    </xf>
    <xf numFmtId="0" fontId="9" fillId="33" borderId="43" xfId="0" applyFont="1" applyFill="1" applyBorder="1" applyAlignment="1">
      <alignment horizontal="center" vertical="center"/>
    </xf>
    <xf numFmtId="0" fontId="4" fillId="33" borderId="34" xfId="0" applyFont="1" applyFill="1" applyBorder="1" applyAlignment="1" quotePrefix="1">
      <alignment horizontal="center" vertical="center"/>
    </xf>
    <xf numFmtId="0" fontId="4" fillId="33" borderId="11" xfId="0" applyFont="1" applyFill="1" applyBorder="1" applyAlignment="1">
      <alignment horizontal="center"/>
    </xf>
    <xf numFmtId="0" fontId="4" fillId="33" borderId="99" xfId="0" applyFont="1" applyFill="1" applyBorder="1" applyAlignment="1">
      <alignment horizontal="center" vertical="center"/>
    </xf>
    <xf numFmtId="0" fontId="4" fillId="33" borderId="94" xfId="0" applyFont="1" applyFill="1" applyBorder="1" applyAlignment="1">
      <alignment horizontal="center" vertical="center"/>
    </xf>
    <xf numFmtId="0" fontId="21" fillId="33" borderId="97" xfId="0" applyFont="1" applyFill="1" applyBorder="1" applyAlignment="1">
      <alignment horizontal="center" vertical="center"/>
    </xf>
    <xf numFmtId="0" fontId="21" fillId="33" borderId="43" xfId="0" applyFont="1" applyFill="1" applyBorder="1" applyAlignment="1">
      <alignment horizontal="center" vertical="center"/>
    </xf>
    <xf numFmtId="0" fontId="0" fillId="33" borderId="99" xfId="0" applyFill="1" applyBorder="1" applyAlignment="1">
      <alignment horizontal="center" vertical="center"/>
    </xf>
    <xf numFmtId="0" fontId="0" fillId="33" borderId="94" xfId="0" applyFill="1" applyBorder="1" applyAlignment="1">
      <alignment horizontal="center" vertical="center"/>
    </xf>
    <xf numFmtId="0" fontId="0" fillId="0" borderId="0" xfId="0" applyAlignment="1">
      <alignment vertical="center" wrapText="1"/>
    </xf>
    <xf numFmtId="0" fontId="9" fillId="0" borderId="0" xfId="0" applyFont="1" applyAlignment="1">
      <alignment horizontal="center" vertical="center"/>
    </xf>
    <xf numFmtId="0" fontId="9" fillId="0" borderId="28" xfId="0" applyFont="1" applyBorder="1" applyAlignment="1">
      <alignment horizontal="center" vertical="center"/>
    </xf>
    <xf numFmtId="0" fontId="4" fillId="33" borderId="100" xfId="0" applyFont="1" applyFill="1" applyBorder="1" applyAlignment="1" applyProtection="1">
      <alignment horizontal="center" vertical="center"/>
      <protection/>
    </xf>
    <xf numFmtId="0" fontId="4" fillId="33" borderId="101" xfId="0" applyFont="1" applyFill="1" applyBorder="1" applyAlignment="1" applyProtection="1">
      <alignment horizontal="center" vertical="center"/>
      <protection/>
    </xf>
    <xf numFmtId="0" fontId="0" fillId="33" borderId="98" xfId="0" applyFill="1" applyBorder="1" applyAlignment="1">
      <alignment horizontal="center"/>
    </xf>
    <xf numFmtId="0" fontId="0" fillId="33" borderId="94" xfId="0" applyFill="1" applyBorder="1" applyAlignment="1">
      <alignment horizontal="center"/>
    </xf>
    <xf numFmtId="0" fontId="0" fillId="33" borderId="97" xfId="0" applyNumberFormat="1" applyFill="1" applyBorder="1" applyAlignment="1">
      <alignment horizontal="center" vertical="center"/>
    </xf>
    <xf numFmtId="0" fontId="0" fillId="33" borderId="43" xfId="0" applyFill="1" applyBorder="1" applyAlignment="1">
      <alignment horizontal="center" vertical="center"/>
    </xf>
    <xf numFmtId="0" fontId="0" fillId="33" borderId="34" xfId="0" applyFill="1" applyBorder="1" applyAlignment="1">
      <alignment horizontal="center" vertical="center"/>
    </xf>
    <xf numFmtId="0" fontId="0" fillId="33" borderId="11" xfId="0" applyFill="1" applyBorder="1" applyAlignment="1">
      <alignment horizontal="center" vertical="center"/>
    </xf>
    <xf numFmtId="0" fontId="20" fillId="33" borderId="46" xfId="0" applyFont="1" applyFill="1" applyBorder="1" applyAlignment="1">
      <alignment horizontal="center"/>
    </xf>
    <xf numFmtId="0" fontId="20" fillId="33" borderId="95" xfId="0" applyFont="1" applyFill="1" applyBorder="1" applyAlignment="1">
      <alignment horizontal="center"/>
    </xf>
    <xf numFmtId="0" fontId="20" fillId="33" borderId="47" xfId="0" applyFont="1" applyFill="1" applyBorder="1" applyAlignment="1">
      <alignment horizontal="center"/>
    </xf>
    <xf numFmtId="0" fontId="23" fillId="0" borderId="0" xfId="0" applyFont="1" applyAlignment="1">
      <alignment horizontal="center"/>
    </xf>
    <xf numFmtId="0" fontId="19" fillId="0" borderId="0" xfId="0" applyFont="1" applyAlignment="1">
      <alignment horizontal="center"/>
    </xf>
    <xf numFmtId="0" fontId="0" fillId="33" borderId="12" xfId="0" applyFill="1" applyBorder="1" applyAlignment="1">
      <alignment horizontal="center"/>
    </xf>
    <xf numFmtId="0" fontId="20" fillId="0" borderId="0" xfId="0" applyFont="1" applyAlignment="1">
      <alignment horizontal="center"/>
    </xf>
    <xf numFmtId="0" fontId="29" fillId="33" borderId="34" xfId="0" applyFont="1" applyFill="1" applyBorder="1" applyAlignment="1">
      <alignment horizontal="center" vertical="center"/>
    </xf>
    <xf numFmtId="0" fontId="29" fillId="33" borderId="16" xfId="0" applyFont="1" applyFill="1" applyBorder="1" applyAlignment="1">
      <alignment/>
    </xf>
    <xf numFmtId="0" fontId="29" fillId="33" borderId="11" xfId="0" applyFont="1" applyFill="1" applyBorder="1" applyAlignment="1">
      <alignment/>
    </xf>
    <xf numFmtId="0" fontId="29" fillId="33" borderId="47" xfId="0" applyFont="1" applyFill="1" applyBorder="1" applyAlignment="1" applyProtection="1">
      <alignment horizontal="center" vertical="center"/>
      <protection/>
    </xf>
    <xf numFmtId="0" fontId="29" fillId="33" borderId="48" xfId="0" applyFont="1" applyFill="1" applyBorder="1" applyAlignment="1" applyProtection="1">
      <alignment horizontal="center" vertical="center"/>
      <protection/>
    </xf>
    <xf numFmtId="0" fontId="51" fillId="0" borderId="0" xfId="0" applyFont="1" applyAlignment="1">
      <alignment horizontal="center" vertical="center"/>
    </xf>
    <xf numFmtId="0" fontId="18" fillId="0" borderId="0" xfId="0" applyFont="1" applyAlignment="1">
      <alignment horizontal="center"/>
    </xf>
    <xf numFmtId="0" fontId="9" fillId="33" borderId="46" xfId="0" applyFont="1" applyFill="1" applyBorder="1" applyAlignment="1">
      <alignment horizontal="center"/>
    </xf>
    <xf numFmtId="0" fontId="9" fillId="33" borderId="47" xfId="0" applyFont="1" applyFill="1" applyBorder="1" applyAlignment="1">
      <alignment horizontal="center"/>
    </xf>
    <xf numFmtId="0" fontId="9" fillId="33" borderId="48" xfId="0" applyFont="1" applyFill="1" applyBorder="1" applyAlignment="1">
      <alignment horizontal="center"/>
    </xf>
    <xf numFmtId="168" fontId="9" fillId="33" borderId="15" xfId="0" applyNumberFormat="1" applyFont="1" applyFill="1" applyBorder="1" applyAlignment="1">
      <alignment horizontal="center" vertical="center"/>
    </xf>
    <xf numFmtId="0" fontId="4" fillId="33" borderId="11" xfId="0" applyFont="1" applyFill="1" applyBorder="1" applyAlignment="1">
      <alignment horizontal="center" vertical="center"/>
    </xf>
    <xf numFmtId="168" fontId="9" fillId="33" borderId="102" xfId="0" applyNumberFormat="1" applyFont="1" applyFill="1" applyBorder="1" applyAlignment="1">
      <alignment horizontal="center" vertical="center"/>
    </xf>
    <xf numFmtId="0" fontId="4" fillId="33" borderId="86"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49"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46" xfId="0" applyFont="1" applyFill="1" applyBorder="1" applyAlignment="1">
      <alignment horizontal="center" vertical="center"/>
    </xf>
    <xf numFmtId="0" fontId="9" fillId="33" borderId="95" xfId="0" applyFont="1" applyFill="1" applyBorder="1" applyAlignment="1">
      <alignment horizontal="center" vertical="center"/>
    </xf>
    <xf numFmtId="0" fontId="9" fillId="33" borderId="47" xfId="0" applyFont="1" applyFill="1" applyBorder="1" applyAlignment="1">
      <alignment horizontal="center" vertical="center"/>
    </xf>
    <xf numFmtId="0" fontId="37" fillId="0" borderId="0" xfId="0" applyFont="1" applyAlignment="1">
      <alignment horizontal="center"/>
    </xf>
    <xf numFmtId="0" fontId="38" fillId="0" borderId="0" xfId="0" applyFont="1" applyAlignment="1">
      <alignment horizontal="center"/>
    </xf>
    <xf numFmtId="0" fontId="9" fillId="0" borderId="28" xfId="0" applyFont="1" applyBorder="1" applyAlignment="1">
      <alignment horizontal="center"/>
    </xf>
    <xf numFmtId="0" fontId="8" fillId="0" borderId="0" xfId="60" applyFont="1" applyAlignment="1">
      <alignment horizontal="center"/>
      <protection/>
    </xf>
    <xf numFmtId="0" fontId="8" fillId="0" borderId="0" xfId="60" applyFont="1" applyAlignment="1" applyProtection="1">
      <alignment horizontal="center"/>
      <protection/>
    </xf>
    <xf numFmtId="0" fontId="4" fillId="33" borderId="15" xfId="60" applyFont="1" applyFill="1" applyBorder="1" applyAlignment="1">
      <alignment horizontal="center" vertical="center"/>
      <protection/>
    </xf>
    <xf numFmtId="0" fontId="4" fillId="33" borderId="11" xfId="60" applyFont="1" applyFill="1" applyBorder="1" applyAlignment="1">
      <alignment horizontal="center" vertical="center"/>
      <protection/>
    </xf>
    <xf numFmtId="0" fontId="9" fillId="33" borderId="15" xfId="60" applyFont="1" applyFill="1" applyBorder="1" applyAlignment="1" applyProtection="1">
      <alignment horizontal="center" vertical="center"/>
      <protection/>
    </xf>
    <xf numFmtId="0" fontId="9" fillId="33" borderId="11" xfId="60" applyFont="1" applyFill="1" applyBorder="1" applyAlignment="1" applyProtection="1">
      <alignment horizontal="center" vertical="center"/>
      <protection/>
    </xf>
    <xf numFmtId="0" fontId="9" fillId="33" borderId="27" xfId="60" applyFont="1" applyFill="1" applyBorder="1" applyAlignment="1" applyProtection="1">
      <alignment horizontal="center"/>
      <protection/>
    </xf>
    <xf numFmtId="0" fontId="9" fillId="33" borderId="21" xfId="60" applyFont="1" applyFill="1" applyBorder="1" applyAlignment="1" applyProtection="1">
      <alignment horizontal="center"/>
      <protection/>
    </xf>
    <xf numFmtId="0" fontId="3" fillId="0" borderId="0" xfId="0" applyFont="1" applyAlignment="1">
      <alignment horizontal="center"/>
    </xf>
    <xf numFmtId="0" fontId="4" fillId="33" borderId="98"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3" xfId="0" applyFont="1" applyFill="1" applyBorder="1" applyAlignment="1">
      <alignment horizontal="center" vertical="center"/>
    </xf>
    <xf numFmtId="0" fontId="8" fillId="0" borderId="0" xfId="0" applyFont="1" applyFill="1" applyBorder="1" applyAlignment="1">
      <alignment horizontal="center"/>
    </xf>
    <xf numFmtId="0" fontId="4" fillId="33" borderId="103"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2" xfId="0" applyFont="1" applyFill="1" applyBorder="1" applyAlignment="1">
      <alignment horizontal="center" vertical="center"/>
    </xf>
    <xf numFmtId="0" fontId="32" fillId="33" borderId="98" xfId="0" applyFont="1" applyFill="1" applyBorder="1" applyAlignment="1">
      <alignment horizontal="center"/>
    </xf>
    <xf numFmtId="0" fontId="32" fillId="33" borderId="94" xfId="0" applyFont="1" applyFill="1" applyBorder="1" applyAlignment="1">
      <alignment horizontal="center"/>
    </xf>
    <xf numFmtId="0" fontId="32" fillId="33" borderId="10" xfId="0" applyFont="1" applyFill="1" applyBorder="1" applyAlignment="1">
      <alignment horizontal="center"/>
    </xf>
    <xf numFmtId="0" fontId="32" fillId="33" borderId="50" xfId="0" applyFont="1" applyFill="1" applyBorder="1" applyAlignment="1">
      <alignment horizontal="center"/>
    </xf>
    <xf numFmtId="0" fontId="10" fillId="0" borderId="0" xfId="0" applyFont="1" applyAlignment="1" quotePrefix="1">
      <alignment horizontal="center"/>
    </xf>
    <xf numFmtId="0" fontId="4" fillId="33" borderId="14" xfId="0" applyFont="1" applyFill="1" applyBorder="1" applyAlignment="1">
      <alignment horizontal="center"/>
    </xf>
    <xf numFmtId="0" fontId="4" fillId="33" borderId="25" xfId="0" applyFont="1" applyFill="1" applyBorder="1" applyAlignment="1">
      <alignment horizontal="center"/>
    </xf>
    <xf numFmtId="0" fontId="4" fillId="33" borderId="13" xfId="0" applyFont="1" applyFill="1" applyBorder="1" applyAlignment="1">
      <alignment horizontal="center"/>
    </xf>
    <xf numFmtId="0" fontId="9" fillId="33" borderId="14" xfId="0" applyFont="1" applyFill="1" applyBorder="1" applyAlignment="1">
      <alignment horizontal="center"/>
    </xf>
    <xf numFmtId="0" fontId="9" fillId="33" borderId="25" xfId="0" applyFont="1" applyFill="1" applyBorder="1" applyAlignment="1">
      <alignment horizontal="center"/>
    </xf>
    <xf numFmtId="0" fontId="9" fillId="33" borderId="13" xfId="0" applyFont="1" applyFill="1" applyBorder="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horizontal="center"/>
    </xf>
    <xf numFmtId="0" fontId="34" fillId="33" borderId="20" xfId="0" applyFont="1" applyFill="1" applyBorder="1" applyAlignment="1">
      <alignment horizontal="center" vertical="center"/>
    </xf>
    <xf numFmtId="0" fontId="34" fillId="33" borderId="27" xfId="0" applyFont="1" applyFill="1" applyBorder="1" applyAlignment="1">
      <alignment horizontal="center" vertical="center"/>
    </xf>
    <xf numFmtId="0" fontId="34" fillId="33" borderId="21" xfId="0" applyFont="1" applyFill="1" applyBorder="1" applyAlignment="1">
      <alignment horizontal="center" vertical="center"/>
    </xf>
    <xf numFmtId="0" fontId="34" fillId="33" borderId="22" xfId="0" applyFont="1" applyFill="1" applyBorder="1" applyAlignment="1">
      <alignment horizontal="center" vertical="center"/>
    </xf>
    <xf numFmtId="0" fontId="34" fillId="33" borderId="10" xfId="0" applyFont="1" applyFill="1" applyBorder="1" applyAlignment="1">
      <alignment horizontal="center" vertical="center"/>
    </xf>
    <xf numFmtId="0" fontId="34" fillId="33" borderId="23" xfId="0" applyFont="1" applyFill="1" applyBorder="1" applyAlignment="1">
      <alignment horizontal="center" vertical="center"/>
    </xf>
    <xf numFmtId="0" fontId="34" fillId="33" borderId="20" xfId="0" applyFont="1" applyFill="1" applyBorder="1" applyAlignment="1">
      <alignment horizontal="center"/>
    </xf>
    <xf numFmtId="0" fontId="34" fillId="33" borderId="27" xfId="0" applyFont="1" applyFill="1" applyBorder="1" applyAlignment="1">
      <alignment horizontal="center"/>
    </xf>
    <xf numFmtId="0" fontId="34" fillId="33" borderId="21" xfId="0" applyFont="1" applyFill="1" applyBorder="1" applyAlignment="1">
      <alignment horizontal="center"/>
    </xf>
    <xf numFmtId="0" fontId="45" fillId="33" borderId="19" xfId="0" applyFont="1" applyFill="1" applyBorder="1" applyAlignment="1">
      <alignment horizontal="center"/>
    </xf>
    <xf numFmtId="0" fontId="45" fillId="33" borderId="0" xfId="0" applyFont="1" applyFill="1" applyBorder="1" applyAlignment="1">
      <alignment horizontal="center"/>
    </xf>
    <xf numFmtId="0" fontId="45" fillId="33" borderId="17" xfId="0" applyFont="1" applyFill="1" applyBorder="1" applyAlignment="1">
      <alignment horizontal="center"/>
    </xf>
    <xf numFmtId="167" fontId="8" fillId="0" borderId="0" xfId="0" applyNumberFormat="1" applyFont="1" applyAlignment="1" applyProtection="1">
      <alignment horizontal="center" wrapText="1"/>
      <protection/>
    </xf>
    <xf numFmtId="167" fontId="18" fillId="0" borderId="0" xfId="0" applyNumberFormat="1" applyFont="1" applyAlignment="1" applyProtection="1">
      <alignment horizontal="center"/>
      <protection/>
    </xf>
    <xf numFmtId="0" fontId="9" fillId="33" borderId="27"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25" xfId="0" applyFont="1" applyFill="1" applyBorder="1" applyAlignment="1">
      <alignment horizontal="center" vertical="center"/>
    </xf>
    <xf numFmtId="0" fontId="31" fillId="33" borderId="12" xfId="0" applyFont="1" applyFill="1" applyBorder="1" applyAlignment="1">
      <alignment horizontal="center"/>
    </xf>
    <xf numFmtId="0" fontId="31" fillId="33" borderId="15" xfId="0" applyFont="1" applyFill="1" applyBorder="1" applyAlignment="1">
      <alignment horizontal="center"/>
    </xf>
    <xf numFmtId="0" fontId="8" fillId="0" borderId="0" xfId="0" applyFont="1" applyAlignment="1" applyProtection="1">
      <alignment horizontal="center"/>
      <protection/>
    </xf>
    <xf numFmtId="0" fontId="9" fillId="0" borderId="0" xfId="0" applyFont="1" applyAlignment="1">
      <alignment horizontal="center"/>
    </xf>
    <xf numFmtId="0" fontId="4" fillId="33" borderId="104" xfId="0" applyFont="1" applyFill="1" applyBorder="1" applyAlignment="1">
      <alignment horizontal="center"/>
    </xf>
    <xf numFmtId="0" fontId="4" fillId="33" borderId="105" xfId="0" applyFont="1" applyFill="1" applyBorder="1" applyAlignment="1">
      <alignment horizontal="center"/>
    </xf>
    <xf numFmtId="0" fontId="4" fillId="33" borderId="106" xfId="0" applyFont="1" applyFill="1" applyBorder="1" applyAlignment="1">
      <alignment horizontal="center"/>
    </xf>
    <xf numFmtId="0" fontId="29" fillId="33" borderId="104" xfId="0" applyFont="1" applyFill="1" applyBorder="1" applyAlignment="1">
      <alignment horizontal="center"/>
    </xf>
    <xf numFmtId="0" fontId="29" fillId="33" borderId="105" xfId="0" applyFont="1" applyFill="1" applyBorder="1" applyAlignment="1">
      <alignment horizontal="center"/>
    </xf>
    <xf numFmtId="0" fontId="29" fillId="33" borderId="106" xfId="0" applyFont="1" applyFill="1" applyBorder="1" applyAlignment="1">
      <alignment horizontal="center"/>
    </xf>
    <xf numFmtId="1" fontId="9" fillId="33" borderId="107" xfId="0" applyNumberFormat="1" applyFont="1" applyFill="1" applyBorder="1" applyAlignment="1" applyProtection="1">
      <alignment horizontal="center" vertical="center" wrapText="1"/>
      <protection locked="0"/>
    </xf>
    <xf numFmtId="1" fontId="9" fillId="33" borderId="55" xfId="0" applyNumberFormat="1" applyFont="1" applyFill="1" applyBorder="1" applyAlignment="1" applyProtection="1">
      <alignment horizontal="center" vertical="center" wrapText="1"/>
      <protection locked="0"/>
    </xf>
    <xf numFmtId="0" fontId="9" fillId="33" borderId="82" xfId="0" applyFont="1" applyFill="1" applyBorder="1" applyAlignment="1" applyProtection="1">
      <alignment horizontal="center" vertical="center" wrapText="1"/>
      <protection locked="0"/>
    </xf>
    <xf numFmtId="0" fontId="9" fillId="33" borderId="77" xfId="0" applyFont="1" applyFill="1" applyBorder="1" applyAlignment="1" applyProtection="1">
      <alignment horizontal="center" vertical="center" wrapText="1"/>
      <protection locked="0"/>
    </xf>
    <xf numFmtId="0" fontId="9" fillId="33" borderId="105" xfId="0" applyFont="1" applyFill="1" applyBorder="1" applyAlignment="1">
      <alignment horizontal="center" vertical="center" wrapText="1"/>
    </xf>
    <xf numFmtId="0" fontId="9" fillId="33" borderId="106" xfId="0" applyFont="1" applyFill="1" applyBorder="1" applyAlignment="1">
      <alignment horizontal="center" vertical="center" wrapText="1"/>
    </xf>
    <xf numFmtId="0" fontId="9" fillId="33" borderId="104"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106" xfId="0" applyFont="1" applyFill="1" applyBorder="1" applyAlignment="1">
      <alignment horizontal="center" vertical="center"/>
    </xf>
    <xf numFmtId="14" fontId="8" fillId="0" borderId="0" xfId="63" applyNumberFormat="1" applyFont="1" applyAlignment="1">
      <alignment horizontal="center"/>
      <protection/>
    </xf>
    <xf numFmtId="166" fontId="4" fillId="0" borderId="0" xfId="0" applyNumberFormat="1" applyFont="1" applyAlignment="1" applyProtection="1">
      <alignment horizontal="left" wrapText="1"/>
      <protection/>
    </xf>
    <xf numFmtId="165" fontId="4" fillId="33" borderId="14" xfId="0" applyNumberFormat="1" applyFont="1" applyFill="1" applyBorder="1" applyAlignment="1" applyProtection="1" quotePrefix="1">
      <alignment horizontal="center"/>
      <protection/>
    </xf>
    <xf numFmtId="165" fontId="4" fillId="33" borderId="25" xfId="0" applyNumberFormat="1" applyFont="1" applyFill="1" applyBorder="1" applyAlignment="1" applyProtection="1" quotePrefix="1">
      <alignment horizontal="center"/>
      <protection/>
    </xf>
    <xf numFmtId="165" fontId="4" fillId="33" borderId="13" xfId="0" applyNumberFormat="1" applyFont="1" applyFill="1" applyBorder="1" applyAlignment="1" applyProtection="1" quotePrefix="1">
      <alignment horizontal="center"/>
      <protection/>
    </xf>
    <xf numFmtId="166" fontId="8" fillId="0" borderId="0" xfId="61" applyNumberFormat="1" applyFont="1" applyAlignment="1" applyProtection="1">
      <alignment horizontal="center"/>
      <protection/>
    </xf>
    <xf numFmtId="166" fontId="35" fillId="0" borderId="0" xfId="61" applyNumberFormat="1" applyFont="1" applyAlignment="1" applyProtection="1">
      <alignment horizontal="center"/>
      <protection/>
    </xf>
    <xf numFmtId="166" fontId="8" fillId="0" borderId="0" xfId="59" applyNumberFormat="1" applyFont="1" applyBorder="1" applyAlignment="1" applyProtection="1" quotePrefix="1">
      <alignment horizontal="center"/>
      <protection/>
    </xf>
    <xf numFmtId="166" fontId="35" fillId="0" borderId="0" xfId="59" applyNumberFormat="1" applyFont="1" applyBorder="1" applyAlignment="1" applyProtection="1" quotePrefix="1">
      <alignment horizontal="center"/>
      <protection/>
    </xf>
    <xf numFmtId="0" fontId="9" fillId="33" borderId="25" xfId="0" applyFont="1" applyFill="1" applyBorder="1" applyAlignment="1" applyProtection="1">
      <alignment horizontal="center" vertical="center"/>
      <protection/>
    </xf>
    <xf numFmtId="0" fontId="9" fillId="33" borderId="13" xfId="0" applyFont="1" applyFill="1" applyBorder="1" applyAlignment="1" applyProtection="1">
      <alignment horizontal="center" vertical="center"/>
      <protection/>
    </xf>
    <xf numFmtId="0" fontId="8" fillId="0" borderId="10" xfId="0" applyFont="1" applyBorder="1" applyAlignment="1">
      <alignment horizontal="center"/>
    </xf>
    <xf numFmtId="0" fontId="19" fillId="33" borderId="14"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11" xfId="0" applyFont="1" applyFill="1" applyBorder="1" applyAlignment="1">
      <alignment horizontal="center" vertical="center"/>
    </xf>
    <xf numFmtId="0" fontId="24" fillId="33" borderId="14" xfId="0" applyFont="1" applyFill="1" applyBorder="1" applyAlignment="1">
      <alignment horizontal="center"/>
    </xf>
    <xf numFmtId="0" fontId="24" fillId="33" borderId="25" xfId="0" applyFont="1" applyFill="1" applyBorder="1" applyAlignment="1">
      <alignment horizontal="center"/>
    </xf>
    <xf numFmtId="0" fontId="24" fillId="33" borderId="13" xfId="0" applyFont="1" applyFill="1" applyBorder="1" applyAlignment="1">
      <alignment horizontal="center"/>
    </xf>
    <xf numFmtId="0" fontId="8" fillId="0" borderId="0" xfId="0" applyFont="1" applyBorder="1" applyAlignment="1">
      <alignment horizontal="center"/>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top" wrapText="1"/>
    </xf>
    <xf numFmtId="0" fontId="9" fillId="33" borderId="11" xfId="0" applyFont="1" applyFill="1" applyBorder="1" applyAlignment="1">
      <alignment horizontal="center" vertical="top" wrapText="1"/>
    </xf>
    <xf numFmtId="0" fontId="21" fillId="33" borderId="12"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14" fillId="0" borderId="0" xfId="0" applyFont="1" applyFill="1" applyAlignment="1">
      <alignment horizontal="center" vertical="center"/>
    </xf>
    <xf numFmtId="0" fontId="8" fillId="0" borderId="10" xfId="0" applyFont="1" applyBorder="1" applyAlignment="1">
      <alignment horizontal="center" vertical="center"/>
    </xf>
    <xf numFmtId="0" fontId="21" fillId="33" borderId="14"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4" xfId="0" applyFont="1" applyFill="1" applyBorder="1" applyAlignment="1">
      <alignment horizontal="center"/>
    </xf>
    <xf numFmtId="0" fontId="21" fillId="33" borderId="25" xfId="0" applyFont="1" applyFill="1" applyBorder="1" applyAlignment="1">
      <alignment horizontal="center"/>
    </xf>
    <xf numFmtId="0" fontId="21" fillId="33" borderId="13" xfId="0" applyFont="1" applyFill="1" applyBorder="1" applyAlignment="1">
      <alignment horizontal="center"/>
    </xf>
    <xf numFmtId="0" fontId="21" fillId="33" borderId="12" xfId="0" applyFont="1" applyFill="1" applyBorder="1" applyAlignment="1">
      <alignment horizontal="center" vertical="center"/>
    </xf>
    <xf numFmtId="0" fontId="21" fillId="33" borderId="15"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9" fillId="0" borderId="13" xfId="0" applyFont="1" applyBorder="1" applyAlignment="1">
      <alignment horizontal="center" vertical="center"/>
    </xf>
    <xf numFmtId="0" fontId="9" fillId="3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4"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8" fillId="0" borderId="0" xfId="0" applyFont="1" applyBorder="1" applyAlignment="1">
      <alignment horizontal="center" vertic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rt62srawan" xfId="57"/>
    <cellStyle name="Normal_Comm_wt" xfId="58"/>
    <cellStyle name="Normal_Condensed" xfId="59"/>
    <cellStyle name="Normal_Direction of Trade_BartamanFormat 2063-64" xfId="60"/>
    <cellStyle name="Normal_MA Account" xfId="61"/>
    <cellStyle name="Normal_NAT01" xfId="62"/>
    <cellStyle name="Normal_Sheet2"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5</xdr:col>
      <xdr:colOff>171450</xdr:colOff>
      <xdr:row>0</xdr:row>
      <xdr:rowOff>0</xdr:rowOff>
    </xdr:to>
    <xdr:pic>
      <xdr:nvPicPr>
        <xdr:cNvPr id="1" name="Picture 1" descr="LOGO"/>
        <xdr:cNvPicPr preferRelativeResize="1">
          <a:picLocks noChangeAspect="1"/>
        </xdr:cNvPicPr>
      </xdr:nvPicPr>
      <xdr:blipFill>
        <a:blip r:embed="rId1"/>
        <a:stretch>
          <a:fillRect/>
        </a:stretch>
      </xdr:blipFill>
      <xdr:spPr>
        <a:xfrm>
          <a:off x="3676650" y="0"/>
          <a:ext cx="390525" cy="0"/>
        </a:xfrm>
        <a:prstGeom prst="rect">
          <a:avLst/>
        </a:prstGeom>
        <a:noFill/>
        <a:ln w="9525" cmpd="sng">
          <a:noFill/>
        </a:ln>
      </xdr:spPr>
    </xdr:pic>
    <xdr:clientData/>
  </xdr:twoCellAnchor>
  <xdr:twoCellAnchor>
    <xdr:from>
      <xdr:col>4</xdr:col>
      <xdr:colOff>257175</xdr:colOff>
      <xdr:row>60</xdr:row>
      <xdr:rowOff>0</xdr:rowOff>
    </xdr:from>
    <xdr:to>
      <xdr:col>5</xdr:col>
      <xdr:colOff>285750</xdr:colOff>
      <xdr:row>60</xdr:row>
      <xdr:rowOff>0</xdr:rowOff>
    </xdr:to>
    <xdr:pic>
      <xdr:nvPicPr>
        <xdr:cNvPr id="2" name="Picture 2" descr="LOGO"/>
        <xdr:cNvPicPr preferRelativeResize="1">
          <a:picLocks noChangeAspect="1"/>
        </xdr:cNvPicPr>
      </xdr:nvPicPr>
      <xdr:blipFill>
        <a:blip r:embed="rId1"/>
        <a:stretch>
          <a:fillRect/>
        </a:stretch>
      </xdr:blipFill>
      <xdr:spPr>
        <a:xfrm>
          <a:off x="3790950" y="6429375"/>
          <a:ext cx="276225" cy="0"/>
        </a:xfrm>
        <a:prstGeom prst="rect">
          <a:avLst/>
        </a:prstGeom>
        <a:noFill/>
        <a:ln w="9525" cmpd="sng">
          <a:noFill/>
        </a:ln>
      </xdr:spPr>
    </xdr:pic>
    <xdr:clientData/>
  </xdr:twoCellAnchor>
  <xdr:twoCellAnchor>
    <xdr:from>
      <xdr:col>4</xdr:col>
      <xdr:colOff>219075</xdr:colOff>
      <xdr:row>60</xdr:row>
      <xdr:rowOff>0</xdr:rowOff>
    </xdr:from>
    <xdr:to>
      <xdr:col>5</xdr:col>
      <xdr:colOff>247650</xdr:colOff>
      <xdr:row>60</xdr:row>
      <xdr:rowOff>0</xdr:rowOff>
    </xdr:to>
    <xdr:pic>
      <xdr:nvPicPr>
        <xdr:cNvPr id="3" name="Picture 3" descr="LOGO"/>
        <xdr:cNvPicPr preferRelativeResize="1">
          <a:picLocks noChangeAspect="1"/>
        </xdr:cNvPicPr>
      </xdr:nvPicPr>
      <xdr:blipFill>
        <a:blip r:embed="rId1"/>
        <a:stretch>
          <a:fillRect/>
        </a:stretch>
      </xdr:blipFill>
      <xdr:spPr>
        <a:xfrm>
          <a:off x="3752850" y="6429375"/>
          <a:ext cx="314325" cy="0"/>
        </a:xfrm>
        <a:prstGeom prst="rect">
          <a:avLst/>
        </a:prstGeom>
        <a:noFill/>
        <a:ln w="9525" cmpd="sng">
          <a:noFill/>
        </a:ln>
      </xdr:spPr>
    </xdr:pic>
    <xdr:clientData/>
  </xdr:twoCellAnchor>
  <xdr:twoCellAnchor>
    <xdr:from>
      <xdr:col>4</xdr:col>
      <xdr:colOff>190500</xdr:colOff>
      <xdr:row>60</xdr:row>
      <xdr:rowOff>0</xdr:rowOff>
    </xdr:from>
    <xdr:to>
      <xdr:col>5</xdr:col>
      <xdr:colOff>219075</xdr:colOff>
      <xdr:row>60</xdr:row>
      <xdr:rowOff>0</xdr:rowOff>
    </xdr:to>
    <xdr:pic>
      <xdr:nvPicPr>
        <xdr:cNvPr id="4" name="Picture 4" descr="LOGO"/>
        <xdr:cNvPicPr preferRelativeResize="1">
          <a:picLocks noChangeAspect="1"/>
        </xdr:cNvPicPr>
      </xdr:nvPicPr>
      <xdr:blipFill>
        <a:blip r:embed="rId1"/>
        <a:stretch>
          <a:fillRect/>
        </a:stretch>
      </xdr:blipFill>
      <xdr:spPr>
        <a:xfrm>
          <a:off x="3724275" y="6429375"/>
          <a:ext cx="342900"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5" name="Picture 5" descr="LOGO"/>
        <xdr:cNvPicPr preferRelativeResize="1">
          <a:picLocks noChangeAspect="1"/>
        </xdr:cNvPicPr>
      </xdr:nvPicPr>
      <xdr:blipFill>
        <a:blip r:embed="rId1"/>
        <a:stretch>
          <a:fillRect/>
        </a:stretch>
      </xdr:blipFill>
      <xdr:spPr>
        <a:xfrm>
          <a:off x="3676650" y="0"/>
          <a:ext cx="39052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6" name="Picture 6" descr="LOGO"/>
        <xdr:cNvPicPr preferRelativeResize="1">
          <a:picLocks noChangeAspect="1"/>
        </xdr:cNvPicPr>
      </xdr:nvPicPr>
      <xdr:blipFill>
        <a:blip r:embed="rId1"/>
        <a:stretch>
          <a:fillRect/>
        </a:stretch>
      </xdr:blipFill>
      <xdr:spPr>
        <a:xfrm>
          <a:off x="3676650" y="0"/>
          <a:ext cx="39052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7" name="Picture 7" descr="LOGO"/>
        <xdr:cNvPicPr preferRelativeResize="1">
          <a:picLocks noChangeAspect="1"/>
        </xdr:cNvPicPr>
      </xdr:nvPicPr>
      <xdr:blipFill>
        <a:blip r:embed="rId1"/>
        <a:stretch>
          <a:fillRect/>
        </a:stretch>
      </xdr:blipFill>
      <xdr:spPr>
        <a:xfrm>
          <a:off x="3676650" y="0"/>
          <a:ext cx="39052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8" name="Picture 8" descr="LOGO"/>
        <xdr:cNvPicPr preferRelativeResize="1">
          <a:picLocks noChangeAspect="1"/>
        </xdr:cNvPicPr>
      </xdr:nvPicPr>
      <xdr:blipFill>
        <a:blip r:embed="rId1"/>
        <a:stretch>
          <a:fillRect/>
        </a:stretch>
      </xdr:blipFill>
      <xdr:spPr>
        <a:xfrm>
          <a:off x="3676650" y="0"/>
          <a:ext cx="3905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60</xdr:row>
      <xdr:rowOff>0</xdr:rowOff>
    </xdr:from>
    <xdr:to>
      <xdr:col>5</xdr:col>
      <xdr:colOff>285750</xdr:colOff>
      <xdr:row>60</xdr:row>
      <xdr:rowOff>0</xdr:rowOff>
    </xdr:to>
    <xdr:pic>
      <xdr:nvPicPr>
        <xdr:cNvPr id="1" name="Picture 1" descr="LOGO"/>
        <xdr:cNvPicPr preferRelativeResize="1">
          <a:picLocks noChangeAspect="1"/>
        </xdr:cNvPicPr>
      </xdr:nvPicPr>
      <xdr:blipFill>
        <a:blip r:embed="rId1"/>
        <a:stretch>
          <a:fillRect/>
        </a:stretch>
      </xdr:blipFill>
      <xdr:spPr>
        <a:xfrm>
          <a:off x="2819400" y="8382000"/>
          <a:ext cx="0" cy="0"/>
        </a:xfrm>
        <a:prstGeom prst="rect">
          <a:avLst/>
        </a:prstGeom>
        <a:noFill/>
        <a:ln w="9525" cmpd="sng">
          <a:noFill/>
        </a:ln>
      </xdr:spPr>
    </xdr:pic>
    <xdr:clientData/>
  </xdr:twoCellAnchor>
  <xdr:twoCellAnchor>
    <xdr:from>
      <xdr:col>4</xdr:col>
      <xdr:colOff>219075</xdr:colOff>
      <xdr:row>60</xdr:row>
      <xdr:rowOff>0</xdr:rowOff>
    </xdr:from>
    <xdr:to>
      <xdr:col>5</xdr:col>
      <xdr:colOff>247650</xdr:colOff>
      <xdr:row>60</xdr:row>
      <xdr:rowOff>0</xdr:rowOff>
    </xdr:to>
    <xdr:pic>
      <xdr:nvPicPr>
        <xdr:cNvPr id="2" name="Picture 2" descr="LOGO"/>
        <xdr:cNvPicPr preferRelativeResize="1">
          <a:picLocks noChangeAspect="1"/>
        </xdr:cNvPicPr>
      </xdr:nvPicPr>
      <xdr:blipFill>
        <a:blip r:embed="rId1"/>
        <a:stretch>
          <a:fillRect/>
        </a:stretch>
      </xdr:blipFill>
      <xdr:spPr>
        <a:xfrm>
          <a:off x="2819400" y="8382000"/>
          <a:ext cx="0" cy="0"/>
        </a:xfrm>
        <a:prstGeom prst="rect">
          <a:avLst/>
        </a:prstGeom>
        <a:noFill/>
        <a:ln w="9525" cmpd="sng">
          <a:noFill/>
        </a:ln>
      </xdr:spPr>
    </xdr:pic>
    <xdr:clientData/>
  </xdr:twoCellAnchor>
  <xdr:twoCellAnchor>
    <xdr:from>
      <xdr:col>4</xdr:col>
      <xdr:colOff>190500</xdr:colOff>
      <xdr:row>60</xdr:row>
      <xdr:rowOff>0</xdr:rowOff>
    </xdr:from>
    <xdr:to>
      <xdr:col>5</xdr:col>
      <xdr:colOff>219075</xdr:colOff>
      <xdr:row>60</xdr:row>
      <xdr:rowOff>0</xdr:rowOff>
    </xdr:to>
    <xdr:pic>
      <xdr:nvPicPr>
        <xdr:cNvPr id="3" name="Picture 3" descr="LOGO"/>
        <xdr:cNvPicPr preferRelativeResize="1">
          <a:picLocks noChangeAspect="1"/>
        </xdr:cNvPicPr>
      </xdr:nvPicPr>
      <xdr:blipFill>
        <a:blip r:embed="rId1"/>
        <a:stretch>
          <a:fillRect/>
        </a:stretch>
      </xdr:blipFill>
      <xdr:spPr>
        <a:xfrm>
          <a:off x="2819400" y="838200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28</xdr:row>
      <xdr:rowOff>0</xdr:rowOff>
    </xdr:from>
    <xdr:to>
      <xdr:col>2</xdr:col>
      <xdr:colOff>0</xdr:colOff>
      <xdr:row>28</xdr:row>
      <xdr:rowOff>0</xdr:rowOff>
    </xdr:to>
    <xdr:pic>
      <xdr:nvPicPr>
        <xdr:cNvPr id="1" name="Picture 1" descr="LOGO"/>
        <xdr:cNvPicPr preferRelativeResize="1">
          <a:picLocks noChangeAspect="1"/>
        </xdr:cNvPicPr>
      </xdr:nvPicPr>
      <xdr:blipFill>
        <a:blip r:embed="rId1"/>
        <a:stretch>
          <a:fillRect/>
        </a:stretch>
      </xdr:blipFill>
      <xdr:spPr>
        <a:xfrm>
          <a:off x="2876550" y="7381875"/>
          <a:ext cx="0" cy="0"/>
        </a:xfrm>
        <a:prstGeom prst="rect">
          <a:avLst/>
        </a:prstGeom>
        <a:noFill/>
        <a:ln w="9525" cmpd="sng">
          <a:noFill/>
        </a:ln>
      </xdr:spPr>
    </xdr:pic>
    <xdr:clientData/>
  </xdr:twoCellAnchor>
  <xdr:twoCellAnchor>
    <xdr:from>
      <xdr:col>2</xdr:col>
      <xdr:colOff>0</xdr:colOff>
      <xdr:row>28</xdr:row>
      <xdr:rowOff>0</xdr:rowOff>
    </xdr:from>
    <xdr:to>
      <xdr:col>2</xdr:col>
      <xdr:colOff>0</xdr:colOff>
      <xdr:row>28</xdr:row>
      <xdr:rowOff>0</xdr:rowOff>
    </xdr:to>
    <xdr:pic>
      <xdr:nvPicPr>
        <xdr:cNvPr id="2" name="Picture 2" descr="LOGO"/>
        <xdr:cNvPicPr preferRelativeResize="1">
          <a:picLocks noChangeAspect="1"/>
        </xdr:cNvPicPr>
      </xdr:nvPicPr>
      <xdr:blipFill>
        <a:blip r:embed="rId1"/>
        <a:stretch>
          <a:fillRect/>
        </a:stretch>
      </xdr:blipFill>
      <xdr:spPr>
        <a:xfrm>
          <a:off x="2876550" y="7381875"/>
          <a:ext cx="0" cy="0"/>
        </a:xfrm>
        <a:prstGeom prst="rect">
          <a:avLst/>
        </a:prstGeom>
        <a:noFill/>
        <a:ln w="9525" cmpd="sng">
          <a:noFill/>
        </a:ln>
      </xdr:spPr>
    </xdr:pic>
    <xdr:clientData/>
  </xdr:twoCellAnchor>
  <xdr:twoCellAnchor>
    <xdr:from>
      <xdr:col>2</xdr:col>
      <xdr:colOff>0</xdr:colOff>
      <xdr:row>28</xdr:row>
      <xdr:rowOff>0</xdr:rowOff>
    </xdr:from>
    <xdr:to>
      <xdr:col>2</xdr:col>
      <xdr:colOff>0</xdr:colOff>
      <xdr:row>28</xdr:row>
      <xdr:rowOff>0</xdr:rowOff>
    </xdr:to>
    <xdr:pic>
      <xdr:nvPicPr>
        <xdr:cNvPr id="3" name="Picture 3" descr="LOGO"/>
        <xdr:cNvPicPr preferRelativeResize="1">
          <a:picLocks noChangeAspect="1"/>
        </xdr:cNvPicPr>
      </xdr:nvPicPr>
      <xdr:blipFill>
        <a:blip r:embed="rId1"/>
        <a:stretch>
          <a:fillRect/>
        </a:stretch>
      </xdr:blipFill>
      <xdr:spPr>
        <a:xfrm>
          <a:off x="2876550" y="7381875"/>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51</xdr:row>
      <xdr:rowOff>0</xdr:rowOff>
    </xdr:from>
    <xdr:to>
      <xdr:col>5</xdr:col>
      <xdr:colOff>285750</xdr:colOff>
      <xdr:row>51</xdr:row>
      <xdr:rowOff>0</xdr:rowOff>
    </xdr:to>
    <xdr:pic>
      <xdr:nvPicPr>
        <xdr:cNvPr id="1" name="Picture 1" descr="LOGO"/>
        <xdr:cNvPicPr preferRelativeResize="1">
          <a:picLocks noChangeAspect="1"/>
        </xdr:cNvPicPr>
      </xdr:nvPicPr>
      <xdr:blipFill>
        <a:blip r:embed="rId1"/>
        <a:stretch>
          <a:fillRect/>
        </a:stretch>
      </xdr:blipFill>
      <xdr:spPr>
        <a:xfrm>
          <a:off x="2505075" y="8343900"/>
          <a:ext cx="0" cy="0"/>
        </a:xfrm>
        <a:prstGeom prst="rect">
          <a:avLst/>
        </a:prstGeom>
        <a:noFill/>
        <a:ln w="9525" cmpd="sng">
          <a:noFill/>
        </a:ln>
      </xdr:spPr>
    </xdr:pic>
    <xdr:clientData/>
  </xdr:twoCellAnchor>
  <xdr:twoCellAnchor>
    <xdr:from>
      <xdr:col>4</xdr:col>
      <xdr:colOff>219075</xdr:colOff>
      <xdr:row>51</xdr:row>
      <xdr:rowOff>0</xdr:rowOff>
    </xdr:from>
    <xdr:to>
      <xdr:col>5</xdr:col>
      <xdr:colOff>247650</xdr:colOff>
      <xdr:row>51</xdr:row>
      <xdr:rowOff>0</xdr:rowOff>
    </xdr:to>
    <xdr:pic>
      <xdr:nvPicPr>
        <xdr:cNvPr id="2" name="Picture 2" descr="LOGO"/>
        <xdr:cNvPicPr preferRelativeResize="1">
          <a:picLocks noChangeAspect="1"/>
        </xdr:cNvPicPr>
      </xdr:nvPicPr>
      <xdr:blipFill>
        <a:blip r:embed="rId1"/>
        <a:stretch>
          <a:fillRect/>
        </a:stretch>
      </xdr:blipFill>
      <xdr:spPr>
        <a:xfrm>
          <a:off x="2505075" y="8343900"/>
          <a:ext cx="0" cy="0"/>
        </a:xfrm>
        <a:prstGeom prst="rect">
          <a:avLst/>
        </a:prstGeom>
        <a:noFill/>
        <a:ln w="9525" cmpd="sng">
          <a:noFill/>
        </a:ln>
      </xdr:spPr>
    </xdr:pic>
    <xdr:clientData/>
  </xdr:twoCellAnchor>
  <xdr:twoCellAnchor>
    <xdr:from>
      <xdr:col>4</xdr:col>
      <xdr:colOff>190500</xdr:colOff>
      <xdr:row>51</xdr:row>
      <xdr:rowOff>0</xdr:rowOff>
    </xdr:from>
    <xdr:to>
      <xdr:col>5</xdr:col>
      <xdr:colOff>219075</xdr:colOff>
      <xdr:row>51</xdr:row>
      <xdr:rowOff>0</xdr:rowOff>
    </xdr:to>
    <xdr:pic>
      <xdr:nvPicPr>
        <xdr:cNvPr id="3" name="Picture 3" descr="LOGO"/>
        <xdr:cNvPicPr preferRelativeResize="1">
          <a:picLocks noChangeAspect="1"/>
        </xdr:cNvPicPr>
      </xdr:nvPicPr>
      <xdr:blipFill>
        <a:blip r:embed="rId1"/>
        <a:stretch>
          <a:fillRect/>
        </a:stretch>
      </xdr:blipFill>
      <xdr:spPr>
        <a:xfrm>
          <a:off x="2505075" y="834390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Indicators\GBO\2063-64\Monthly\12-MONTH_Revision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format"/>
      <sheetName val="Old"/>
      <sheetName val="key indicators"/>
      <sheetName val="workings"/>
    </sheetNames>
    <sheetDataSet>
      <sheetData sheetId="0">
        <row r="32">
          <cell r="K32">
            <v>59.38692535397125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6"/>
  <sheetViews>
    <sheetView tabSelected="1" zoomScalePageLayoutView="0" workbookViewId="0" topLeftCell="A1">
      <selection activeCell="B8" sqref="B8"/>
    </sheetView>
  </sheetViews>
  <sheetFormatPr defaultColWidth="9.140625" defaultRowHeight="12.75"/>
  <cols>
    <col min="1" max="1" width="9.28125" style="0" customWidth="1"/>
  </cols>
  <sheetData>
    <row r="1" spans="1:5" ht="15.75">
      <c r="A1" s="1"/>
      <c r="B1" s="1"/>
      <c r="C1" s="1"/>
      <c r="D1" s="1"/>
      <c r="E1" s="2"/>
    </row>
    <row r="2" spans="1:7" ht="18.75" customHeight="1">
      <c r="A2" s="1172" t="s">
        <v>286</v>
      </c>
      <c r="B2" s="1172"/>
      <c r="C2" s="1172"/>
      <c r="D2" s="1172"/>
      <c r="E2" s="1172"/>
      <c r="F2" s="1172"/>
      <c r="G2" s="1172"/>
    </row>
    <row r="3" spans="1:6" ht="15.75" customHeight="1">
      <c r="A3" s="1173" t="s">
        <v>438</v>
      </c>
      <c r="B3" s="1173"/>
      <c r="C3" s="1173"/>
      <c r="D3" s="1173"/>
      <c r="E3" s="1173"/>
      <c r="F3" s="1173"/>
    </row>
    <row r="4" spans="1:8" ht="15.75">
      <c r="A4" s="4"/>
      <c r="B4" s="4"/>
      <c r="C4" s="5"/>
      <c r="D4" s="3"/>
      <c r="E4" s="4"/>
      <c r="H4" s="7"/>
    </row>
    <row r="5" spans="1:8" ht="15.75">
      <c r="A5" s="1027">
        <v>1</v>
      </c>
      <c r="B5" s="8" t="s">
        <v>992</v>
      </c>
      <c r="C5" s="5"/>
      <c r="D5" s="3"/>
      <c r="E5" s="4"/>
      <c r="H5" s="7"/>
    </row>
    <row r="6" spans="1:8" ht="15">
      <c r="A6" s="6">
        <v>2</v>
      </c>
      <c r="B6" s="7" t="s">
        <v>1004</v>
      </c>
      <c r="C6" s="7"/>
      <c r="D6" s="7"/>
      <c r="E6" s="7"/>
      <c r="H6" s="7"/>
    </row>
    <row r="7" spans="1:8" ht="15">
      <c r="A7" s="1027">
        <v>3</v>
      </c>
      <c r="B7" s="7" t="s">
        <v>1005</v>
      </c>
      <c r="C7" s="7"/>
      <c r="D7" s="7"/>
      <c r="E7" s="7"/>
      <c r="H7" s="7"/>
    </row>
    <row r="8" spans="1:8" ht="15">
      <c r="A8" s="6">
        <v>4</v>
      </c>
      <c r="B8" s="7" t="s">
        <v>290</v>
      </c>
      <c r="C8" s="7"/>
      <c r="D8" s="7"/>
      <c r="E8" s="7"/>
      <c r="H8" s="7"/>
    </row>
    <row r="9" spans="1:8" ht="15">
      <c r="A9" s="1027">
        <v>5</v>
      </c>
      <c r="B9" s="7" t="s">
        <v>1006</v>
      </c>
      <c r="C9" s="7"/>
      <c r="D9" s="7"/>
      <c r="E9" s="7"/>
      <c r="H9" s="7"/>
    </row>
    <row r="10" spans="1:8" ht="15">
      <c r="A10" s="6">
        <v>6</v>
      </c>
      <c r="B10" s="7" t="s">
        <v>999</v>
      </c>
      <c r="C10" s="7"/>
      <c r="D10" s="7"/>
      <c r="E10" s="7"/>
      <c r="H10" s="7"/>
    </row>
    <row r="11" spans="1:8" ht="15">
      <c r="A11" s="1027">
        <v>7</v>
      </c>
      <c r="B11" s="7" t="s">
        <v>1007</v>
      </c>
      <c r="C11" s="7"/>
      <c r="D11" s="7"/>
      <c r="E11" s="7"/>
      <c r="H11" s="7"/>
    </row>
    <row r="12" spans="1:8" ht="15">
      <c r="A12" s="6">
        <v>8</v>
      </c>
      <c r="B12" s="7" t="s">
        <v>1000</v>
      </c>
      <c r="C12" s="7"/>
      <c r="D12" s="7"/>
      <c r="E12" s="7"/>
      <c r="H12" s="8"/>
    </row>
    <row r="13" spans="1:8" ht="15">
      <c r="A13" s="1027">
        <v>9</v>
      </c>
      <c r="B13" s="7" t="s">
        <v>291</v>
      </c>
      <c r="C13" s="7"/>
      <c r="D13" s="7"/>
      <c r="E13" s="7"/>
      <c r="H13" s="7"/>
    </row>
    <row r="14" spans="1:8" ht="15">
      <c r="A14" s="6">
        <v>10</v>
      </c>
      <c r="B14" s="7" t="s">
        <v>1002</v>
      </c>
      <c r="C14" s="4"/>
      <c r="D14" s="7"/>
      <c r="E14" s="7"/>
      <c r="H14" s="7"/>
    </row>
    <row r="15" spans="1:8" ht="15">
      <c r="A15" s="1027">
        <v>11</v>
      </c>
      <c r="B15" s="7" t="s">
        <v>1001</v>
      </c>
      <c r="C15" s="7"/>
      <c r="D15" s="7"/>
      <c r="E15" s="7"/>
      <c r="H15" s="7"/>
    </row>
    <row r="16" spans="1:8" ht="15">
      <c r="A16" s="6">
        <v>12</v>
      </c>
      <c r="B16" s="7" t="s">
        <v>293</v>
      </c>
      <c r="C16" s="7"/>
      <c r="D16" s="7"/>
      <c r="E16" s="7"/>
      <c r="H16" s="7"/>
    </row>
    <row r="17" spans="1:8" ht="15">
      <c r="A17" s="1027">
        <v>13</v>
      </c>
      <c r="B17" s="7" t="s">
        <v>294</v>
      </c>
      <c r="C17" s="7"/>
      <c r="D17" s="7"/>
      <c r="E17" s="7"/>
      <c r="H17" s="7"/>
    </row>
    <row r="18" spans="1:8" ht="15">
      <c r="A18" s="6">
        <v>14</v>
      </c>
      <c r="B18" s="7" t="s">
        <v>295</v>
      </c>
      <c r="C18" s="7"/>
      <c r="D18" s="7"/>
      <c r="E18" s="7"/>
      <c r="H18" s="7"/>
    </row>
    <row r="19" spans="1:8" ht="15">
      <c r="A19" s="1027">
        <v>15</v>
      </c>
      <c r="B19" s="7" t="s">
        <v>296</v>
      </c>
      <c r="C19" s="7"/>
      <c r="D19" s="7"/>
      <c r="E19" s="7"/>
      <c r="H19" s="7"/>
    </row>
    <row r="20" spans="1:8" ht="15">
      <c r="A20" s="6">
        <v>16</v>
      </c>
      <c r="B20" s="7" t="s">
        <v>297</v>
      </c>
      <c r="C20" s="7"/>
      <c r="D20" s="7"/>
      <c r="E20" s="7"/>
      <c r="H20" s="7"/>
    </row>
    <row r="21" spans="1:8" ht="15">
      <c r="A21" s="1027">
        <v>17</v>
      </c>
      <c r="B21" s="7" t="s">
        <v>914</v>
      </c>
      <c r="C21" s="7"/>
      <c r="D21" s="7"/>
      <c r="E21" s="7"/>
      <c r="H21" s="7"/>
    </row>
    <row r="22" spans="1:8" ht="15">
      <c r="A22" s="6">
        <v>18</v>
      </c>
      <c r="B22" s="7" t="s">
        <v>298</v>
      </c>
      <c r="C22" s="7"/>
      <c r="D22" s="7"/>
      <c r="E22" s="7"/>
      <c r="H22" s="7"/>
    </row>
    <row r="23" spans="1:8" ht="15">
      <c r="A23" s="1027">
        <v>19</v>
      </c>
      <c r="B23" s="7" t="s">
        <v>413</v>
      </c>
      <c r="C23" s="7"/>
      <c r="D23" s="7"/>
      <c r="E23" s="7"/>
      <c r="H23" s="7"/>
    </row>
    <row r="24" spans="1:8" ht="15">
      <c r="A24" s="6">
        <v>20</v>
      </c>
      <c r="B24" s="9" t="s">
        <v>306</v>
      </c>
      <c r="C24" s="7"/>
      <c r="D24" s="7"/>
      <c r="E24" s="7"/>
      <c r="H24" s="7"/>
    </row>
    <row r="25" spans="1:8" ht="15">
      <c r="A25" s="1027">
        <v>21</v>
      </c>
      <c r="B25" s="9" t="s">
        <v>307</v>
      </c>
      <c r="C25" s="7"/>
      <c r="D25" s="7"/>
      <c r="E25" s="7"/>
      <c r="H25" s="7"/>
    </row>
    <row r="26" spans="1:8" ht="15">
      <c r="A26" s="6">
        <v>22</v>
      </c>
      <c r="B26" s="7" t="s">
        <v>292</v>
      </c>
      <c r="C26" s="7"/>
      <c r="D26" s="7"/>
      <c r="E26" s="7"/>
      <c r="H26" s="7"/>
    </row>
    <row r="27" spans="1:8" ht="15">
      <c r="A27" s="1027">
        <v>23</v>
      </c>
      <c r="B27" s="7" t="s">
        <v>848</v>
      </c>
      <c r="C27" s="7"/>
      <c r="D27" s="7"/>
      <c r="E27" s="7"/>
      <c r="H27" s="7"/>
    </row>
    <row r="28" spans="1:8" ht="15">
      <c r="A28" s="1027">
        <v>24</v>
      </c>
      <c r="B28" s="7" t="s">
        <v>228</v>
      </c>
      <c r="C28" s="7"/>
      <c r="D28" s="7"/>
      <c r="E28" s="7"/>
      <c r="H28" s="7"/>
    </row>
    <row r="29" spans="1:8" ht="15">
      <c r="A29" s="6">
        <v>25</v>
      </c>
      <c r="B29" s="7" t="s">
        <v>287</v>
      </c>
      <c r="C29" s="7"/>
      <c r="D29" s="7"/>
      <c r="E29" s="7"/>
      <c r="H29" s="7"/>
    </row>
    <row r="30" spans="1:8" ht="15">
      <c r="A30" s="1027">
        <v>26</v>
      </c>
      <c r="B30" s="7" t="s">
        <v>288</v>
      </c>
      <c r="C30" s="7"/>
      <c r="D30" s="7"/>
      <c r="E30" s="7"/>
      <c r="H30" s="9"/>
    </row>
    <row r="31" spans="1:8" ht="15">
      <c r="A31" s="6">
        <v>27</v>
      </c>
      <c r="B31" s="7" t="s">
        <v>289</v>
      </c>
      <c r="C31" s="7"/>
      <c r="D31" s="7"/>
      <c r="E31" s="7"/>
      <c r="H31" s="9"/>
    </row>
    <row r="32" spans="1:5" ht="15">
      <c r="A32" s="1027">
        <v>28</v>
      </c>
      <c r="B32" s="7" t="s">
        <v>392</v>
      </c>
      <c r="C32" s="7"/>
      <c r="D32" s="7"/>
      <c r="E32" s="7"/>
    </row>
    <row r="33" spans="1:5" ht="15">
      <c r="A33" s="1027">
        <v>29</v>
      </c>
      <c r="B33" s="7" t="s">
        <v>265</v>
      </c>
      <c r="C33" s="5"/>
      <c r="D33" s="5"/>
      <c r="E33" s="5"/>
    </row>
    <row r="34" spans="1:5" ht="15">
      <c r="A34" s="6">
        <v>30</v>
      </c>
      <c r="B34" s="8" t="s">
        <v>411</v>
      </c>
      <c r="C34" s="5"/>
      <c r="D34" s="5"/>
      <c r="E34" s="5"/>
    </row>
    <row r="35" spans="1:5" ht="15">
      <c r="A35" s="1027">
        <v>31</v>
      </c>
      <c r="B35" s="7" t="s">
        <v>412</v>
      </c>
      <c r="C35" s="5"/>
      <c r="D35" s="5"/>
      <c r="E35" s="5"/>
    </row>
    <row r="36" spans="1:5" ht="12.75">
      <c r="A36" s="5"/>
      <c r="B36" s="5"/>
      <c r="C36" s="5"/>
      <c r="D36" s="5"/>
      <c r="E36" s="5"/>
    </row>
    <row r="37" spans="1:5" ht="12.75">
      <c r="A37" s="5"/>
      <c r="B37" s="5"/>
      <c r="C37" s="5"/>
      <c r="D37" s="5"/>
      <c r="E37" s="5"/>
    </row>
    <row r="38" spans="1:5" ht="12.75">
      <c r="A38" s="5"/>
      <c r="B38" s="5"/>
      <c r="C38" s="5"/>
      <c r="D38" s="5"/>
      <c r="E38" s="5"/>
    </row>
    <row r="39" spans="1:5" ht="12.75">
      <c r="A39" s="5"/>
      <c r="B39" s="5"/>
      <c r="C39" s="5"/>
      <c r="D39" s="5"/>
      <c r="E39" s="5"/>
    </row>
    <row r="40" spans="1:5" ht="12.75">
      <c r="A40" s="5"/>
      <c r="B40" s="5"/>
      <c r="C40" s="5"/>
      <c r="D40" s="5"/>
      <c r="E40" s="5"/>
    </row>
    <row r="41" spans="1:5" ht="12.75">
      <c r="A41" s="5"/>
      <c r="B41" s="5"/>
      <c r="C41" s="5"/>
      <c r="D41" s="5"/>
      <c r="E41" s="5"/>
    </row>
    <row r="42" spans="1:5" ht="12.75">
      <c r="A42" s="5"/>
      <c r="B42" s="5"/>
      <c r="C42" s="5"/>
      <c r="D42" s="5"/>
      <c r="E42" s="5"/>
    </row>
    <row r="43" spans="1:5" ht="12.75">
      <c r="A43" s="5"/>
      <c r="B43" s="5"/>
      <c r="C43" s="5"/>
      <c r="D43" s="5"/>
      <c r="E43" s="5"/>
    </row>
    <row r="44" spans="1:5" ht="12.75">
      <c r="A44" s="5"/>
      <c r="B44" s="5"/>
      <c r="C44" s="5"/>
      <c r="D44" s="5"/>
      <c r="E44" s="5"/>
    </row>
    <row r="45" spans="1:5" ht="12.75">
      <c r="A45" s="5"/>
      <c r="B45" s="5"/>
      <c r="C45" s="5"/>
      <c r="D45" s="5"/>
      <c r="E45" s="5"/>
    </row>
    <row r="46" spans="1:5" ht="12.75">
      <c r="A46" s="5"/>
      <c r="B46" s="5"/>
      <c r="C46" s="5"/>
      <c r="D46" s="5"/>
      <c r="E46" s="5"/>
    </row>
    <row r="47" spans="1:5" ht="12.75">
      <c r="A47" s="5"/>
      <c r="B47" s="5"/>
      <c r="C47" s="5"/>
      <c r="D47" s="5"/>
      <c r="E47" s="5"/>
    </row>
    <row r="48" spans="1:5" ht="12.75">
      <c r="A48" s="5"/>
      <c r="B48" s="5"/>
      <c r="C48" s="5"/>
      <c r="D48" s="5"/>
      <c r="E48" s="5"/>
    </row>
    <row r="49" spans="1:5" ht="12.75">
      <c r="A49" s="5"/>
      <c r="B49" s="5"/>
      <c r="C49" s="5"/>
      <c r="D49" s="5"/>
      <c r="E49" s="5"/>
    </row>
    <row r="50" spans="1:5" ht="12.75">
      <c r="A50" s="5"/>
      <c r="B50" s="5"/>
      <c r="C50" s="5"/>
      <c r="D50" s="5"/>
      <c r="E50" s="5"/>
    </row>
    <row r="51" spans="1:5" ht="12.75">
      <c r="A51" s="5"/>
      <c r="B51" s="5"/>
      <c r="C51" s="5"/>
      <c r="D51" s="5"/>
      <c r="E51" s="5"/>
    </row>
    <row r="52" spans="1:5" ht="12.75">
      <c r="A52" s="5"/>
      <c r="B52" s="5"/>
      <c r="C52" s="5"/>
      <c r="D52" s="5"/>
      <c r="E52" s="5"/>
    </row>
    <row r="53" spans="1:5" ht="12.75">
      <c r="A53" s="5"/>
      <c r="B53" s="5"/>
      <c r="C53" s="5"/>
      <c r="D53" s="5"/>
      <c r="E53" s="5"/>
    </row>
    <row r="54" spans="1:5" ht="12.75">
      <c r="A54" s="5"/>
      <c r="B54" s="5"/>
      <c r="C54" s="5"/>
      <c r="D54" s="5"/>
      <c r="E54" s="5"/>
    </row>
    <row r="55" spans="1:5" ht="12.75">
      <c r="A55" s="5"/>
      <c r="B55" s="5"/>
      <c r="C55" s="5"/>
      <c r="D55" s="5"/>
      <c r="E55" s="5"/>
    </row>
    <row r="56" spans="1:5" ht="12.75">
      <c r="A56" s="5"/>
      <c r="B56" s="5"/>
      <c r="C56" s="5"/>
      <c r="D56" s="5"/>
      <c r="E56" s="5"/>
    </row>
    <row r="57" spans="1:5" ht="12.75">
      <c r="A57" s="5"/>
      <c r="B57" s="5"/>
      <c r="C57" s="5"/>
      <c r="D57" s="5"/>
      <c r="E57" s="5"/>
    </row>
    <row r="58" spans="1:5" ht="12.75">
      <c r="A58" s="5"/>
      <c r="B58" s="5"/>
      <c r="C58" s="5"/>
      <c r="D58" s="5"/>
      <c r="E58" s="5"/>
    </row>
    <row r="59" spans="1:5" ht="12.75">
      <c r="A59" s="5"/>
      <c r="B59" s="5"/>
      <c r="C59" s="5"/>
      <c r="D59" s="5"/>
      <c r="E59" s="5"/>
    </row>
    <row r="60" spans="1:5" ht="12.75">
      <c r="A60" s="5"/>
      <c r="B60" s="5"/>
      <c r="C60" s="5"/>
      <c r="D60" s="5"/>
      <c r="E60" s="5"/>
    </row>
    <row r="61" spans="1:5" ht="12.75">
      <c r="A61" s="5"/>
      <c r="B61" s="5"/>
      <c r="C61" s="5"/>
      <c r="D61" s="5"/>
      <c r="E61" s="5"/>
    </row>
    <row r="62" spans="1:5" ht="12.75">
      <c r="A62" s="5"/>
      <c r="B62" s="5"/>
      <c r="C62" s="5"/>
      <c r="D62" s="5"/>
      <c r="E62" s="5"/>
    </row>
    <row r="63" spans="1:5" ht="12.75">
      <c r="A63" s="5"/>
      <c r="B63" s="5"/>
      <c r="C63" s="5"/>
      <c r="D63" s="5"/>
      <c r="E63" s="5"/>
    </row>
    <row r="64" spans="1:5" ht="12.75">
      <c r="A64" s="5"/>
      <c r="B64" s="5"/>
      <c r="C64" s="5"/>
      <c r="D64" s="5"/>
      <c r="E64" s="5"/>
    </row>
    <row r="65" spans="1:5" ht="12.75">
      <c r="A65" s="5"/>
      <c r="B65" s="5"/>
      <c r="C65" s="5"/>
      <c r="D65" s="5"/>
      <c r="E65" s="5"/>
    </row>
    <row r="66" spans="1:5" ht="12.75">
      <c r="A66" s="5"/>
      <c r="B66" s="5"/>
      <c r="C66" s="5"/>
      <c r="D66" s="5"/>
      <c r="E66" s="5"/>
    </row>
    <row r="67" spans="1:5" ht="12.75">
      <c r="A67" s="5"/>
      <c r="B67" s="5"/>
      <c r="C67" s="5"/>
      <c r="D67" s="5"/>
      <c r="E67" s="5"/>
    </row>
    <row r="68" spans="1:5" ht="12.75">
      <c r="A68" s="5"/>
      <c r="B68" s="5"/>
      <c r="C68" s="5"/>
      <c r="D68" s="5"/>
      <c r="E68" s="5"/>
    </row>
    <row r="69" spans="1:5" ht="12.75">
      <c r="A69" s="5"/>
      <c r="B69" s="5"/>
      <c r="C69" s="5"/>
      <c r="D69" s="5"/>
      <c r="E69" s="5"/>
    </row>
    <row r="70" spans="1:5" ht="12.75">
      <c r="A70" s="5"/>
      <c r="B70" s="5"/>
      <c r="C70" s="5"/>
      <c r="D70" s="5"/>
      <c r="E70" s="5"/>
    </row>
    <row r="71" spans="1:5" ht="12.75">
      <c r="A71" s="5"/>
      <c r="B71" s="5"/>
      <c r="C71" s="5"/>
      <c r="D71" s="5"/>
      <c r="E71" s="5"/>
    </row>
    <row r="72" spans="1:5" ht="12.75">
      <c r="A72" s="5"/>
      <c r="B72" s="5"/>
      <c r="C72" s="5"/>
      <c r="D72" s="5"/>
      <c r="E72" s="5"/>
    </row>
    <row r="73" spans="1:5" ht="12.75">
      <c r="A73" s="5"/>
      <c r="B73" s="5"/>
      <c r="C73" s="5"/>
      <c r="D73" s="5"/>
      <c r="E73" s="5"/>
    </row>
    <row r="74" spans="1:5" ht="12.75">
      <c r="A74" s="5"/>
      <c r="B74" s="5"/>
      <c r="C74" s="5"/>
      <c r="D74" s="5"/>
      <c r="E74" s="5"/>
    </row>
    <row r="75" spans="1:5" ht="12.75">
      <c r="A75" s="5"/>
      <c r="B75" s="5"/>
      <c r="C75" s="5"/>
      <c r="D75" s="5"/>
      <c r="E75" s="5"/>
    </row>
    <row r="76" spans="1:5" ht="12.75">
      <c r="A76" s="5"/>
      <c r="B76" s="5"/>
      <c r="C76" s="5"/>
      <c r="D76" s="5"/>
      <c r="E76" s="5"/>
    </row>
    <row r="77" spans="1:5" ht="12.75">
      <c r="A77" s="5"/>
      <c r="B77" s="5"/>
      <c r="C77" s="5"/>
      <c r="D77" s="5"/>
      <c r="E77" s="5"/>
    </row>
    <row r="78" spans="1:5" ht="12.75">
      <c r="A78" s="5"/>
      <c r="B78" s="5"/>
      <c r="C78" s="5"/>
      <c r="D78" s="5"/>
      <c r="E78" s="5"/>
    </row>
    <row r="79" spans="1:5" ht="12.75">
      <c r="A79" s="5"/>
      <c r="B79" s="5"/>
      <c r="C79" s="5"/>
      <c r="D79" s="5"/>
      <c r="E79" s="5"/>
    </row>
    <row r="80" spans="1:5" ht="12.75">
      <c r="A80" s="5"/>
      <c r="B80" s="5"/>
      <c r="C80" s="5"/>
      <c r="D80" s="5"/>
      <c r="E80" s="5"/>
    </row>
    <row r="81" spans="1:5" ht="12.75">
      <c r="A81" s="5"/>
      <c r="B81" s="5"/>
      <c r="C81" s="5"/>
      <c r="D81" s="5"/>
      <c r="E81" s="5"/>
    </row>
    <row r="82" spans="1:5" ht="12.75">
      <c r="A82" s="5"/>
      <c r="B82" s="5"/>
      <c r="C82" s="5"/>
      <c r="D82" s="5"/>
      <c r="E82" s="5"/>
    </row>
    <row r="83" spans="1:5" ht="12.75">
      <c r="A83" s="5"/>
      <c r="B83" s="5"/>
      <c r="C83" s="5"/>
      <c r="D83" s="5"/>
      <c r="E83" s="5"/>
    </row>
    <row r="84" spans="1:5" ht="12.75">
      <c r="A84" s="5"/>
      <c r="B84" s="5"/>
      <c r="C84" s="5"/>
      <c r="D84" s="5"/>
      <c r="E84" s="5"/>
    </row>
    <row r="85" spans="1:5" ht="12.75">
      <c r="A85" s="5"/>
      <c r="B85" s="5"/>
      <c r="C85" s="5"/>
      <c r="D85" s="5"/>
      <c r="E85" s="5"/>
    </row>
    <row r="86" spans="1:5" ht="12.75">
      <c r="A86" s="5"/>
      <c r="B86" s="5"/>
      <c r="C86" s="5"/>
      <c r="D86" s="5"/>
      <c r="E86" s="5"/>
    </row>
    <row r="87" spans="1:5" ht="12.75">
      <c r="A87" s="5"/>
      <c r="B87" s="5"/>
      <c r="C87" s="5"/>
      <c r="D87" s="5"/>
      <c r="E87" s="5"/>
    </row>
    <row r="88" spans="1:5" ht="12.75">
      <c r="A88" s="5"/>
      <c r="B88" s="5"/>
      <c r="C88" s="5"/>
      <c r="D88" s="5"/>
      <c r="E88" s="5"/>
    </row>
    <row r="89" spans="1:5" ht="12.75">
      <c r="A89" s="5"/>
      <c r="B89" s="5"/>
      <c r="C89" s="5"/>
      <c r="D89" s="5"/>
      <c r="E89" s="5"/>
    </row>
    <row r="90" spans="1:5" ht="12.75">
      <c r="A90" s="5"/>
      <c r="B90" s="5"/>
      <c r="C90" s="5"/>
      <c r="D90" s="5"/>
      <c r="E90" s="5"/>
    </row>
    <row r="91" spans="1:5" ht="12.75">
      <c r="A91" s="5"/>
      <c r="B91" s="5"/>
      <c r="C91" s="5"/>
      <c r="D91" s="5"/>
      <c r="E91" s="5"/>
    </row>
    <row r="92" spans="1:5" ht="12.75">
      <c r="A92" s="5"/>
      <c r="B92" s="5"/>
      <c r="C92" s="5"/>
      <c r="D92" s="5"/>
      <c r="E92" s="5"/>
    </row>
    <row r="93" spans="1:5" ht="12.75">
      <c r="A93" s="5"/>
      <c r="B93" s="5"/>
      <c r="C93" s="5"/>
      <c r="D93" s="5"/>
      <c r="E93" s="5"/>
    </row>
    <row r="94" spans="1:5" ht="12.75">
      <c r="A94" s="5"/>
      <c r="B94" s="5"/>
      <c r="C94" s="5"/>
      <c r="D94" s="5"/>
      <c r="E94" s="5"/>
    </row>
    <row r="95" spans="1:5" ht="12.75">
      <c r="A95" s="5"/>
      <c r="B95" s="5"/>
      <c r="C95" s="5"/>
      <c r="D95" s="5"/>
      <c r="E95" s="5"/>
    </row>
    <row r="96" spans="1:5" ht="12.75">
      <c r="A96" s="5"/>
      <c r="B96" s="5"/>
      <c r="C96" s="5"/>
      <c r="D96" s="5"/>
      <c r="E96" s="5"/>
    </row>
    <row r="97" spans="1:5" ht="12.75">
      <c r="A97" s="5"/>
      <c r="B97" s="5"/>
      <c r="C97" s="5"/>
      <c r="D97" s="5"/>
      <c r="E97" s="5"/>
    </row>
    <row r="98" spans="1:5" ht="12.75">
      <c r="A98" s="5"/>
      <c r="B98" s="5"/>
      <c r="C98" s="5"/>
      <c r="D98" s="5"/>
      <c r="E98" s="5"/>
    </row>
    <row r="99" spans="1:5" ht="12.75">
      <c r="A99" s="5"/>
      <c r="B99" s="5"/>
      <c r="C99" s="5"/>
      <c r="D99" s="5"/>
      <c r="E99" s="5"/>
    </row>
    <row r="100" spans="1:5" ht="12.75">
      <c r="A100" s="5"/>
      <c r="B100" s="5"/>
      <c r="C100" s="5"/>
      <c r="D100" s="5"/>
      <c r="E100" s="5"/>
    </row>
    <row r="101" spans="1:5" ht="12.75">
      <c r="A101" s="5"/>
      <c r="B101" s="5"/>
      <c r="C101" s="5"/>
      <c r="D101" s="5"/>
      <c r="E101" s="5"/>
    </row>
    <row r="102" spans="1:5" ht="12.75">
      <c r="A102" s="5"/>
      <c r="B102" s="5"/>
      <c r="C102" s="5"/>
      <c r="D102" s="5"/>
      <c r="E102" s="5"/>
    </row>
    <row r="103" spans="1:5" ht="12.75">
      <c r="A103" s="5"/>
      <c r="B103" s="5"/>
      <c r="C103" s="5"/>
      <c r="D103" s="5"/>
      <c r="E103" s="5"/>
    </row>
    <row r="104" spans="1:5" ht="12.75">
      <c r="A104" s="5"/>
      <c r="B104" s="5"/>
      <c r="C104" s="5"/>
      <c r="D104" s="5"/>
      <c r="E104" s="5"/>
    </row>
    <row r="105" spans="1:5" ht="12.75">
      <c r="A105" s="5"/>
      <c r="B105" s="5"/>
      <c r="C105" s="5"/>
      <c r="D105" s="5"/>
      <c r="E105" s="5"/>
    </row>
    <row r="106" spans="1:5" ht="12.75">
      <c r="A106" s="5"/>
      <c r="B106" s="5"/>
      <c r="C106" s="5"/>
      <c r="D106" s="5"/>
      <c r="E106" s="5"/>
    </row>
    <row r="107" spans="1:5" ht="12.75">
      <c r="A107" s="5"/>
      <c r="B107" s="5"/>
      <c r="C107" s="5"/>
      <c r="D107" s="5"/>
      <c r="E107" s="5"/>
    </row>
    <row r="108" spans="1:5" ht="12.75">
      <c r="A108" s="5"/>
      <c r="B108" s="5"/>
      <c r="C108" s="5"/>
      <c r="D108" s="5"/>
      <c r="E108" s="5"/>
    </row>
    <row r="109" spans="1:5" ht="12.75">
      <c r="A109" s="5"/>
      <c r="B109" s="5"/>
      <c r="C109" s="5"/>
      <c r="D109" s="5"/>
      <c r="E109" s="5"/>
    </row>
    <row r="110" spans="1:5" ht="12.75">
      <c r="A110" s="5"/>
      <c r="B110" s="5"/>
      <c r="C110" s="5"/>
      <c r="D110" s="5"/>
      <c r="E110" s="5"/>
    </row>
    <row r="111" spans="1:5" ht="12.75">
      <c r="A111" s="5"/>
      <c r="B111" s="5"/>
      <c r="C111" s="5"/>
      <c r="D111" s="5"/>
      <c r="E111" s="5"/>
    </row>
    <row r="112" spans="1:5" ht="12.75">
      <c r="A112" s="5"/>
      <c r="B112" s="5"/>
      <c r="C112" s="5"/>
      <c r="D112" s="5"/>
      <c r="E112" s="5"/>
    </row>
    <row r="113" spans="1:5" ht="12.75">
      <c r="A113" s="5"/>
      <c r="B113" s="5"/>
      <c r="C113" s="5"/>
      <c r="D113" s="5"/>
      <c r="E113" s="5"/>
    </row>
    <row r="114" spans="1:5" ht="12.75">
      <c r="A114" s="5"/>
      <c r="B114" s="5"/>
      <c r="C114" s="5"/>
      <c r="D114" s="5"/>
      <c r="E114" s="5"/>
    </row>
    <row r="115" spans="1:5" ht="12.75">
      <c r="A115" s="5"/>
      <c r="B115" s="5"/>
      <c r="C115" s="5"/>
      <c r="D115" s="5"/>
      <c r="E115" s="5"/>
    </row>
    <row r="116" spans="1:5" ht="12.75">
      <c r="A116" s="5"/>
      <c r="B116" s="5"/>
      <c r="C116" s="5"/>
      <c r="D116" s="5"/>
      <c r="E116" s="5"/>
    </row>
    <row r="117" spans="1:5" ht="12.75">
      <c r="A117" s="5"/>
      <c r="B117" s="5"/>
      <c r="C117" s="5"/>
      <c r="D117" s="5"/>
      <c r="E117" s="5"/>
    </row>
    <row r="118" spans="1:5" ht="12.75">
      <c r="A118" s="5"/>
      <c r="B118" s="5"/>
      <c r="C118" s="5"/>
      <c r="D118" s="5"/>
      <c r="E118" s="5"/>
    </row>
    <row r="119" spans="1:5" ht="12.75">
      <c r="A119" s="5"/>
      <c r="B119" s="5"/>
      <c r="C119" s="5"/>
      <c r="D119" s="5"/>
      <c r="E119" s="5"/>
    </row>
    <row r="120" spans="1:5" ht="12.75">
      <c r="A120" s="5"/>
      <c r="B120" s="5"/>
      <c r="C120" s="5"/>
      <c r="D120" s="5"/>
      <c r="E120" s="5"/>
    </row>
    <row r="121" spans="1:5" ht="12.75">
      <c r="A121" s="5"/>
      <c r="B121" s="5"/>
      <c r="C121" s="5"/>
      <c r="D121" s="5"/>
      <c r="E121" s="5"/>
    </row>
    <row r="122" spans="1:5" ht="12.75">
      <c r="A122" s="5"/>
      <c r="B122" s="5"/>
      <c r="C122" s="5"/>
      <c r="D122" s="5"/>
      <c r="E122" s="5"/>
    </row>
    <row r="123" spans="1:5" ht="12.75">
      <c r="A123" s="5"/>
      <c r="B123" s="5"/>
      <c r="C123" s="5"/>
      <c r="D123" s="5"/>
      <c r="E123" s="5"/>
    </row>
    <row r="124" spans="1:5" ht="12.75">
      <c r="A124" s="5"/>
      <c r="B124" s="5"/>
      <c r="C124" s="5"/>
      <c r="D124" s="5"/>
      <c r="E124" s="5"/>
    </row>
    <row r="125" spans="1:5" ht="12.75">
      <c r="A125" s="5"/>
      <c r="B125" s="5"/>
      <c r="C125" s="5"/>
      <c r="D125" s="5"/>
      <c r="E125" s="5"/>
    </row>
    <row r="126" spans="1:5" ht="12.75">
      <c r="A126" s="5"/>
      <c r="B126" s="5"/>
      <c r="C126" s="5"/>
      <c r="D126" s="5"/>
      <c r="E126" s="5"/>
    </row>
    <row r="127" spans="1:5" ht="12.75">
      <c r="A127" s="5"/>
      <c r="B127" s="5"/>
      <c r="C127" s="5"/>
      <c r="D127" s="5"/>
      <c r="E127" s="5"/>
    </row>
    <row r="128" spans="1:5" ht="12.75">
      <c r="A128" s="5"/>
      <c r="B128" s="5"/>
      <c r="C128" s="5"/>
      <c r="D128" s="5"/>
      <c r="E128" s="5"/>
    </row>
    <row r="129" spans="1:5" ht="12.75">
      <c r="A129" s="5"/>
      <c r="B129" s="5"/>
      <c r="C129" s="5"/>
      <c r="D129" s="5"/>
      <c r="E129" s="5"/>
    </row>
    <row r="130" spans="1:5" ht="12.75">
      <c r="A130" s="5"/>
      <c r="B130" s="5"/>
      <c r="C130" s="5"/>
      <c r="D130" s="5"/>
      <c r="E130" s="5"/>
    </row>
    <row r="131" spans="1:5" ht="12.75">
      <c r="A131" s="5"/>
      <c r="B131" s="5"/>
      <c r="C131" s="5"/>
      <c r="D131" s="5"/>
      <c r="E131" s="5"/>
    </row>
    <row r="132" spans="1:5" ht="12.75">
      <c r="A132" s="5"/>
      <c r="B132" s="5"/>
      <c r="C132" s="5"/>
      <c r="D132" s="5"/>
      <c r="E132" s="5"/>
    </row>
    <row r="133" spans="1:5" ht="12.75">
      <c r="A133" s="5"/>
      <c r="B133" s="5"/>
      <c r="C133" s="5"/>
      <c r="D133" s="5"/>
      <c r="E133" s="5"/>
    </row>
    <row r="134" spans="1:5" ht="12.75">
      <c r="A134" s="5"/>
      <c r="B134" s="5"/>
      <c r="C134" s="5"/>
      <c r="D134" s="5"/>
      <c r="E134" s="5"/>
    </row>
    <row r="135" spans="1:5" ht="12.75">
      <c r="A135" s="5"/>
      <c r="B135" s="5"/>
      <c r="C135" s="5"/>
      <c r="D135" s="5"/>
      <c r="E135" s="5"/>
    </row>
    <row r="136" spans="1:5" ht="12.75">
      <c r="A136" s="5"/>
      <c r="B136" s="5"/>
      <c r="C136" s="5"/>
      <c r="D136" s="5"/>
      <c r="E136" s="5"/>
    </row>
    <row r="137" spans="1:5" ht="12.75">
      <c r="A137" s="5"/>
      <c r="B137" s="5"/>
      <c r="C137" s="5"/>
      <c r="D137" s="5"/>
      <c r="E137" s="5"/>
    </row>
    <row r="138" spans="1:5" ht="12.75">
      <c r="A138" s="5"/>
      <c r="B138" s="5"/>
      <c r="C138" s="5"/>
      <c r="D138" s="5"/>
      <c r="E138" s="5"/>
    </row>
    <row r="139" spans="1:5" ht="12.75">
      <c r="A139" s="5"/>
      <c r="B139" s="5"/>
      <c r="C139" s="5"/>
      <c r="D139" s="5"/>
      <c r="E139" s="5"/>
    </row>
    <row r="140" spans="1:5" ht="12.75">
      <c r="A140" s="5"/>
      <c r="B140" s="5"/>
      <c r="C140" s="5"/>
      <c r="D140" s="5"/>
      <c r="E140" s="5"/>
    </row>
    <row r="141" spans="1:5" ht="12.75">
      <c r="A141" s="5"/>
      <c r="B141" s="5"/>
      <c r="C141" s="5"/>
      <c r="D141" s="5"/>
      <c r="E141" s="5"/>
    </row>
    <row r="142" spans="1:5" ht="12.75">
      <c r="A142" s="5"/>
      <c r="B142" s="5"/>
      <c r="C142" s="5"/>
      <c r="D142" s="5"/>
      <c r="E142" s="5"/>
    </row>
    <row r="143" spans="1:5" ht="12.75">
      <c r="A143" s="5"/>
      <c r="B143" s="5"/>
      <c r="C143" s="5"/>
      <c r="D143" s="5"/>
      <c r="E143" s="5"/>
    </row>
    <row r="144" spans="1:5" ht="12.75">
      <c r="A144" s="5"/>
      <c r="B144" s="5"/>
      <c r="C144" s="5"/>
      <c r="D144" s="5"/>
      <c r="E144" s="5"/>
    </row>
    <row r="145" spans="1:5" ht="12.75">
      <c r="A145" s="5"/>
      <c r="B145" s="5"/>
      <c r="C145" s="5"/>
      <c r="D145" s="5"/>
      <c r="E145" s="5"/>
    </row>
    <row r="146" spans="1:5" ht="12.75">
      <c r="A146" s="5"/>
      <c r="B146" s="5"/>
      <c r="C146" s="5"/>
      <c r="D146" s="5"/>
      <c r="E146" s="5"/>
    </row>
    <row r="147" spans="1:5" ht="12.75">
      <c r="A147" s="5"/>
      <c r="B147" s="5"/>
      <c r="C147" s="5"/>
      <c r="D147" s="5"/>
      <c r="E147" s="5"/>
    </row>
    <row r="148" spans="1:5" ht="12.75">
      <c r="A148" s="5"/>
      <c r="B148" s="5"/>
      <c r="C148" s="5"/>
      <c r="D148" s="5"/>
      <c r="E148" s="5"/>
    </row>
    <row r="149" spans="1:5" ht="12.75">
      <c r="A149" s="5"/>
      <c r="B149" s="5"/>
      <c r="C149" s="5"/>
      <c r="D149" s="5"/>
      <c r="E149" s="5"/>
    </row>
    <row r="150" spans="1:5" ht="12.75">
      <c r="A150" s="5"/>
      <c r="B150" s="5"/>
      <c r="C150" s="5"/>
      <c r="D150" s="5"/>
      <c r="E150" s="5"/>
    </row>
    <row r="151" spans="1:5" ht="12.75">
      <c r="A151" s="5"/>
      <c r="B151" s="5"/>
      <c r="C151" s="5"/>
      <c r="D151" s="5"/>
      <c r="E151" s="5"/>
    </row>
    <row r="152" spans="1:5" ht="12.75">
      <c r="A152" s="5"/>
      <c r="B152" s="5"/>
      <c r="C152" s="5"/>
      <c r="D152" s="5"/>
      <c r="E152" s="5"/>
    </row>
    <row r="153" spans="1:5" ht="12.75">
      <c r="A153" s="5"/>
      <c r="B153" s="5"/>
      <c r="C153" s="5"/>
      <c r="D153" s="5"/>
      <c r="E153" s="5"/>
    </row>
    <row r="154" spans="1:5" ht="12.75">
      <c r="A154" s="5"/>
      <c r="B154" s="5"/>
      <c r="C154" s="5"/>
      <c r="D154" s="5"/>
      <c r="E154" s="5"/>
    </row>
    <row r="155" spans="1:5" ht="12.75">
      <c r="A155" s="5"/>
      <c r="B155" s="5"/>
      <c r="C155" s="5"/>
      <c r="D155" s="5"/>
      <c r="E155" s="5"/>
    </row>
    <row r="156" spans="1:5" ht="12.75">
      <c r="A156" s="5"/>
      <c r="B156" s="5"/>
      <c r="C156" s="5"/>
      <c r="D156" s="5"/>
      <c r="E156" s="5"/>
    </row>
    <row r="157" spans="1:5" ht="12.75">
      <c r="A157" s="5"/>
      <c r="B157" s="5"/>
      <c r="C157" s="5"/>
      <c r="D157" s="5"/>
      <c r="E157" s="5"/>
    </row>
    <row r="158" spans="1:5" ht="12.75">
      <c r="A158" s="5"/>
      <c r="B158" s="5"/>
      <c r="C158" s="5"/>
      <c r="D158" s="5"/>
      <c r="E158" s="5"/>
    </row>
    <row r="159" spans="1:5" ht="12.75">
      <c r="A159" s="5"/>
      <c r="B159" s="5"/>
      <c r="C159" s="5"/>
      <c r="D159" s="5"/>
      <c r="E159" s="5"/>
    </row>
    <row r="160" spans="1:5" ht="12.75">
      <c r="A160" s="5"/>
      <c r="B160" s="5"/>
      <c r="C160" s="5"/>
      <c r="D160" s="5"/>
      <c r="E160" s="5"/>
    </row>
    <row r="161" spans="1:5" ht="12.75">
      <c r="A161" s="5"/>
      <c r="B161" s="5"/>
      <c r="C161" s="5"/>
      <c r="D161" s="5"/>
      <c r="E161" s="5"/>
    </row>
    <row r="162" spans="1:5" ht="12.75">
      <c r="A162" s="5"/>
      <c r="B162" s="5"/>
      <c r="C162" s="5"/>
      <c r="D162" s="5"/>
      <c r="E162" s="5"/>
    </row>
    <row r="163" spans="1:5" ht="12.75">
      <c r="A163" s="5"/>
      <c r="B163" s="5"/>
      <c r="C163" s="5"/>
      <c r="D163" s="5"/>
      <c r="E163" s="5"/>
    </row>
    <row r="164" spans="1:5" ht="12.75">
      <c r="A164" s="5"/>
      <c r="B164" s="5"/>
      <c r="C164" s="5"/>
      <c r="D164" s="5"/>
      <c r="E164" s="5"/>
    </row>
    <row r="165" spans="1:5" ht="12.75">
      <c r="A165" s="5"/>
      <c r="B165" s="5"/>
      <c r="C165" s="5"/>
      <c r="D165" s="5"/>
      <c r="E165" s="5"/>
    </row>
    <row r="166" spans="1:5" ht="12.75">
      <c r="A166" s="5"/>
      <c r="B166" s="5"/>
      <c r="C166" s="5"/>
      <c r="D166" s="5"/>
      <c r="E166" s="5"/>
    </row>
  </sheetData>
  <sheetProtection/>
  <mergeCells count="2">
    <mergeCell ref="A2:G2"/>
    <mergeCell ref="A3:F3"/>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2:J25"/>
  <sheetViews>
    <sheetView zoomScalePageLayoutView="0" workbookViewId="0" topLeftCell="A1">
      <selection activeCell="D13" sqref="D13"/>
    </sheetView>
  </sheetViews>
  <sheetFormatPr defaultColWidth="10.7109375" defaultRowHeight="12.75"/>
  <cols>
    <col min="1" max="1" width="15.57421875" style="0" customWidth="1"/>
    <col min="2" max="2" width="9.7109375" style="0" hidden="1" customWidth="1"/>
    <col min="3" max="3" width="9.7109375" style="0" customWidth="1"/>
    <col min="4" max="4" width="10.7109375" style="0" customWidth="1"/>
    <col min="5" max="5" width="9.7109375" style="0" customWidth="1"/>
    <col min="6" max="6" width="10.7109375" style="0" customWidth="1"/>
    <col min="7" max="7" width="9.7109375" style="0" customWidth="1"/>
    <col min="8" max="8" width="11.8515625" style="0" bestFit="1" customWidth="1"/>
  </cols>
  <sheetData>
    <row r="2" spans="1:8" ht="19.5" customHeight="1">
      <c r="A2" s="1175" t="s">
        <v>154</v>
      </c>
      <c r="B2" s="1175"/>
      <c r="C2" s="1175"/>
      <c r="D2" s="1175"/>
      <c r="E2" s="1175"/>
      <c r="F2" s="1175"/>
      <c r="G2" s="1175"/>
      <c r="H2" s="1175"/>
    </row>
    <row r="3" spans="1:8" ht="19.5" customHeight="1">
      <c r="A3" s="1174" t="s">
        <v>291</v>
      </c>
      <c r="B3" s="1174"/>
      <c r="C3" s="1174"/>
      <c r="D3" s="1174"/>
      <c r="E3" s="1174"/>
      <c r="F3" s="1174"/>
      <c r="G3" s="1174"/>
      <c r="H3" s="1174"/>
    </row>
    <row r="4" spans="1:8" ht="12.75">
      <c r="A4" s="1226" t="s">
        <v>506</v>
      </c>
      <c r="B4" s="1226"/>
      <c r="C4" s="1226"/>
      <c r="D4" s="1226"/>
      <c r="E4" s="1226"/>
      <c r="F4" s="1226"/>
      <c r="G4" s="1226"/>
      <c r="H4" s="1226"/>
    </row>
    <row r="5" spans="1:8" ht="12.75">
      <c r="A5" s="1229"/>
      <c r="B5" s="1229"/>
      <c r="C5" s="1229"/>
      <c r="D5" s="1229"/>
      <c r="E5" s="1229"/>
      <c r="F5" s="1229"/>
      <c r="G5" s="1229"/>
      <c r="H5" s="1229"/>
    </row>
    <row r="6" spans="1:8" ht="12.75">
      <c r="A6" s="1228" t="s">
        <v>855</v>
      </c>
      <c r="B6" s="161" t="s">
        <v>516</v>
      </c>
      <c r="C6" s="1228" t="s">
        <v>76</v>
      </c>
      <c r="D6" s="1228"/>
      <c r="E6" s="1228" t="s">
        <v>1</v>
      </c>
      <c r="F6" s="1228"/>
      <c r="G6" s="1228" t="s">
        <v>77</v>
      </c>
      <c r="H6" s="1228"/>
    </row>
    <row r="7" spans="1:8" ht="12.75">
      <c r="A7" s="1228"/>
      <c r="B7" s="161"/>
      <c r="C7" s="162" t="s">
        <v>853</v>
      </c>
      <c r="D7" s="162" t="s">
        <v>933</v>
      </c>
      <c r="E7" s="162" t="s">
        <v>853</v>
      </c>
      <c r="F7" s="162" t="s">
        <v>933</v>
      </c>
      <c r="G7" s="162" t="s">
        <v>853</v>
      </c>
      <c r="H7" s="162" t="s">
        <v>933</v>
      </c>
    </row>
    <row r="8" spans="1:8" ht="12.75" hidden="1">
      <c r="A8" s="152" t="s">
        <v>517</v>
      </c>
      <c r="B8" s="92">
        <v>109.6</v>
      </c>
      <c r="C8" s="92">
        <v>113.5</v>
      </c>
      <c r="D8" s="153">
        <f aca="true" t="shared" si="0" ref="D8:D25">C8/B8*100-100</f>
        <v>3.558394160583944</v>
      </c>
      <c r="E8" s="153">
        <v>123.2</v>
      </c>
      <c r="F8" s="153">
        <f aca="true" t="shared" si="1" ref="F8:F25">E8/C8*100-100</f>
        <v>8.54625550660792</v>
      </c>
      <c r="G8" s="153">
        <v>130.8</v>
      </c>
      <c r="H8" s="153">
        <f aca="true" t="shared" si="2" ref="H8:H25">G8/E8*100-100</f>
        <v>6.168831168831176</v>
      </c>
    </row>
    <row r="9" spans="1:8" ht="12.75" hidden="1">
      <c r="A9" s="154" t="s">
        <v>518</v>
      </c>
      <c r="B9" s="44">
        <v>111.3</v>
      </c>
      <c r="C9" s="44">
        <v>114.2</v>
      </c>
      <c r="D9" s="155">
        <f t="shared" si="0"/>
        <v>2.605570530098845</v>
      </c>
      <c r="E9" s="44">
        <v>123.7</v>
      </c>
      <c r="F9" s="155">
        <f t="shared" si="1"/>
        <v>8.318739054290731</v>
      </c>
      <c r="G9" s="44">
        <v>133.1</v>
      </c>
      <c r="H9" s="155">
        <f t="shared" si="2"/>
        <v>7.599029911075178</v>
      </c>
    </row>
    <row r="10" spans="1:8" ht="12.75" hidden="1">
      <c r="A10" s="154" t="s">
        <v>519</v>
      </c>
      <c r="B10" s="44">
        <v>112.3</v>
      </c>
      <c r="C10" s="44">
        <v>114.3</v>
      </c>
      <c r="D10" s="155">
        <f t="shared" si="0"/>
        <v>1.7809439002671468</v>
      </c>
      <c r="E10" s="44">
        <v>125.2</v>
      </c>
      <c r="F10" s="155">
        <f t="shared" si="1"/>
        <v>9.536307961504818</v>
      </c>
      <c r="G10" s="44">
        <v>136.9</v>
      </c>
      <c r="H10" s="155">
        <f t="shared" si="2"/>
        <v>9.345047923322696</v>
      </c>
    </row>
    <row r="11" spans="1:8" ht="12.75" hidden="1">
      <c r="A11" s="154" t="s">
        <v>520</v>
      </c>
      <c r="B11" s="44">
        <v>111.2</v>
      </c>
      <c r="C11" s="44">
        <v>116.2</v>
      </c>
      <c r="D11" s="155">
        <f t="shared" si="0"/>
        <v>4.496402877697832</v>
      </c>
      <c r="E11" s="44">
        <v>126.5</v>
      </c>
      <c r="F11" s="155">
        <f t="shared" si="1"/>
        <v>8.864027538726333</v>
      </c>
      <c r="G11" s="44">
        <v>138.2</v>
      </c>
      <c r="H11" s="155">
        <f t="shared" si="2"/>
        <v>9.249011857707501</v>
      </c>
    </row>
    <row r="12" spans="1:8" ht="12.75" hidden="1">
      <c r="A12" s="154" t="s">
        <v>521</v>
      </c>
      <c r="B12" s="44">
        <v>112.7</v>
      </c>
      <c r="C12" s="44">
        <v>118.1</v>
      </c>
      <c r="D12" s="155">
        <f t="shared" si="0"/>
        <v>4.791481810115357</v>
      </c>
      <c r="E12" s="44">
        <v>129.9</v>
      </c>
      <c r="F12" s="155">
        <f t="shared" si="1"/>
        <v>9.991532599491975</v>
      </c>
      <c r="G12" s="44">
        <v>139.9</v>
      </c>
      <c r="H12" s="155">
        <f t="shared" si="2"/>
        <v>7.69822940723634</v>
      </c>
    </row>
    <row r="13" spans="1:10" ht="21" customHeight="1">
      <c r="A13" s="154" t="s">
        <v>865</v>
      </c>
      <c r="B13" s="44">
        <v>114.4</v>
      </c>
      <c r="C13" s="44">
        <v>122.1</v>
      </c>
      <c r="D13" s="155">
        <f t="shared" si="0"/>
        <v>6.730769230769226</v>
      </c>
      <c r="E13" s="155">
        <v>133.5</v>
      </c>
      <c r="F13" s="155">
        <f t="shared" si="1"/>
        <v>9.336609336609342</v>
      </c>
      <c r="G13" s="44">
        <v>142.4</v>
      </c>
      <c r="H13" s="155">
        <f t="shared" si="2"/>
        <v>6.666666666666671</v>
      </c>
      <c r="J13" s="33"/>
    </row>
    <row r="14" spans="1:10" ht="21" customHeight="1">
      <c r="A14" s="154" t="s">
        <v>866</v>
      </c>
      <c r="B14" s="44">
        <v>116</v>
      </c>
      <c r="C14" s="44">
        <v>123.1</v>
      </c>
      <c r="D14" s="155">
        <f t="shared" si="0"/>
        <v>6.120689655172413</v>
      </c>
      <c r="E14" s="155">
        <v>134.8</v>
      </c>
      <c r="F14" s="155">
        <f t="shared" si="1"/>
        <v>9.504467912266463</v>
      </c>
      <c r="G14" s="44">
        <v>147.1</v>
      </c>
      <c r="H14" s="155">
        <f t="shared" si="2"/>
        <v>9.12462908011868</v>
      </c>
      <c r="J14" s="33"/>
    </row>
    <row r="15" spans="1:10" ht="21" customHeight="1">
      <c r="A15" s="154" t="s">
        <v>867</v>
      </c>
      <c r="B15" s="44">
        <v>116.4</v>
      </c>
      <c r="C15" s="44">
        <v>123.4</v>
      </c>
      <c r="D15" s="155">
        <f t="shared" si="0"/>
        <v>6.013745704467354</v>
      </c>
      <c r="E15" s="155">
        <v>135</v>
      </c>
      <c r="F15" s="155">
        <f t="shared" si="1"/>
        <v>9.400324149108584</v>
      </c>
      <c r="G15" s="44">
        <v>149</v>
      </c>
      <c r="H15" s="155">
        <f t="shared" si="2"/>
        <v>10.370370370370367</v>
      </c>
      <c r="J15" s="33"/>
    </row>
    <row r="16" spans="1:10" ht="21" customHeight="1">
      <c r="A16" s="154" t="s">
        <v>868</v>
      </c>
      <c r="B16" s="44">
        <v>117.2</v>
      </c>
      <c r="C16" s="44">
        <v>122.6</v>
      </c>
      <c r="D16" s="155">
        <f t="shared" si="0"/>
        <v>4.607508532423196</v>
      </c>
      <c r="E16" s="155">
        <v>136.4</v>
      </c>
      <c r="F16" s="155">
        <f t="shared" si="1"/>
        <v>11.256117455138678</v>
      </c>
      <c r="G16" s="44">
        <v>150.5</v>
      </c>
      <c r="H16" s="155">
        <f t="shared" si="2"/>
        <v>10.337243401759522</v>
      </c>
      <c r="J16" s="33"/>
    </row>
    <row r="17" spans="1:10" ht="21" customHeight="1">
      <c r="A17" s="154" t="s">
        <v>869</v>
      </c>
      <c r="B17" s="44">
        <v>113.9</v>
      </c>
      <c r="C17" s="44">
        <v>119</v>
      </c>
      <c r="D17" s="155">
        <f t="shared" si="0"/>
        <v>4.477611940298502</v>
      </c>
      <c r="E17" s="155">
        <v>134.3</v>
      </c>
      <c r="F17" s="155">
        <f t="shared" si="1"/>
        <v>12.857142857142861</v>
      </c>
      <c r="G17" s="44">
        <v>146.3</v>
      </c>
      <c r="H17" s="155">
        <f t="shared" si="2"/>
        <v>8.935219657483245</v>
      </c>
      <c r="J17" s="33"/>
    </row>
    <row r="18" spans="1:10" ht="21" customHeight="1">
      <c r="A18" s="154" t="s">
        <v>870</v>
      </c>
      <c r="B18" s="44">
        <v>112</v>
      </c>
      <c r="C18" s="44">
        <v>119.7</v>
      </c>
      <c r="D18" s="155">
        <f t="shared" si="0"/>
        <v>6.875000000000014</v>
      </c>
      <c r="E18" s="155">
        <v>129.5</v>
      </c>
      <c r="F18" s="155">
        <f t="shared" si="1"/>
        <v>8.187134502923968</v>
      </c>
      <c r="G18" s="44">
        <v>143</v>
      </c>
      <c r="H18" s="155">
        <f t="shared" si="2"/>
        <v>10.424710424710426</v>
      </c>
      <c r="J18" s="33"/>
    </row>
    <row r="19" spans="1:10" ht="21" customHeight="1">
      <c r="A19" s="154" t="s">
        <v>871</v>
      </c>
      <c r="B19" s="44">
        <v>112.9</v>
      </c>
      <c r="C19" s="44">
        <v>121</v>
      </c>
      <c r="D19" s="155">
        <f t="shared" si="0"/>
        <v>7.174490699734278</v>
      </c>
      <c r="E19" s="155">
        <v>128.9</v>
      </c>
      <c r="F19" s="155">
        <f t="shared" si="1"/>
        <v>6.528925619834709</v>
      </c>
      <c r="G19" s="44">
        <v>145.1</v>
      </c>
      <c r="H19" s="155">
        <f t="shared" si="2"/>
        <v>12.56788207913111</v>
      </c>
      <c r="J19" s="33"/>
    </row>
    <row r="20" spans="1:10" ht="21" customHeight="1">
      <c r="A20" s="154" t="s">
        <v>872</v>
      </c>
      <c r="B20" s="156">
        <v>113.5</v>
      </c>
      <c r="C20" s="155">
        <v>123.2</v>
      </c>
      <c r="D20" s="155">
        <f t="shared" si="0"/>
        <v>8.54625550660792</v>
      </c>
      <c r="E20" s="155">
        <v>130.8</v>
      </c>
      <c r="F20" s="155">
        <f t="shared" si="1"/>
        <v>6.168831168831176</v>
      </c>
      <c r="G20" s="155">
        <v>146.7</v>
      </c>
      <c r="H20" s="155">
        <f t="shared" si="2"/>
        <v>12.155963302752284</v>
      </c>
      <c r="J20" s="33"/>
    </row>
    <row r="21" spans="1:10" ht="21" customHeight="1">
      <c r="A21" s="154" t="s">
        <v>873</v>
      </c>
      <c r="B21" s="44">
        <v>114.2</v>
      </c>
      <c r="C21" s="44">
        <v>123.7</v>
      </c>
      <c r="D21" s="155">
        <f t="shared" si="0"/>
        <v>8.318739054290731</v>
      </c>
      <c r="E21" s="155">
        <v>133.1</v>
      </c>
      <c r="F21" s="155">
        <f t="shared" si="1"/>
        <v>7.599029911075178</v>
      </c>
      <c r="G21" s="155">
        <v>143.2</v>
      </c>
      <c r="H21" s="155">
        <f t="shared" si="2"/>
        <v>7.588279489105943</v>
      </c>
      <c r="J21" s="33"/>
    </row>
    <row r="22" spans="1:10" ht="21" customHeight="1">
      <c r="A22" s="154" t="s">
        <v>874</v>
      </c>
      <c r="B22" s="44">
        <v>114.3</v>
      </c>
      <c r="C22" s="44">
        <v>125.2</v>
      </c>
      <c r="D22" s="155">
        <f t="shared" si="0"/>
        <v>9.536307961504818</v>
      </c>
      <c r="E22" s="44">
        <v>136.9</v>
      </c>
      <c r="F22" s="155">
        <f t="shared" si="1"/>
        <v>9.345047923322696</v>
      </c>
      <c r="G22" s="155">
        <v>145.4</v>
      </c>
      <c r="H22" s="155">
        <f t="shared" si="2"/>
        <v>6.2089116143170315</v>
      </c>
      <c r="J22" s="33"/>
    </row>
    <row r="23" spans="1:10" ht="21" customHeight="1">
      <c r="A23" s="154" t="s">
        <v>435</v>
      </c>
      <c r="B23" s="156">
        <v>116.2</v>
      </c>
      <c r="C23" s="44">
        <v>126.5</v>
      </c>
      <c r="D23" s="155">
        <f t="shared" si="0"/>
        <v>8.864027538726333</v>
      </c>
      <c r="E23" s="44">
        <v>138.2</v>
      </c>
      <c r="F23" s="155">
        <f t="shared" si="1"/>
        <v>9.249011857707501</v>
      </c>
      <c r="G23" s="155">
        <v>145.8</v>
      </c>
      <c r="H23" s="155">
        <f t="shared" si="2"/>
        <v>5.4992764109985615</v>
      </c>
      <c r="J23" s="33"/>
    </row>
    <row r="24" spans="1:10" ht="21" customHeight="1">
      <c r="A24" s="99" t="s">
        <v>305</v>
      </c>
      <c r="B24" s="157">
        <v>118.1</v>
      </c>
      <c r="C24" s="95">
        <v>129.9</v>
      </c>
      <c r="D24" s="155">
        <f t="shared" si="0"/>
        <v>9.991532599491975</v>
      </c>
      <c r="E24" s="95">
        <v>139.9</v>
      </c>
      <c r="F24" s="155">
        <f t="shared" si="1"/>
        <v>7.69822940723634</v>
      </c>
      <c r="G24" s="158">
        <v>151.8</v>
      </c>
      <c r="H24" s="158">
        <f t="shared" si="2"/>
        <v>8.506075768406006</v>
      </c>
      <c r="J24" s="33"/>
    </row>
    <row r="25" spans="1:10" ht="21" customHeight="1">
      <c r="A25" s="159" t="s">
        <v>883</v>
      </c>
      <c r="B25" s="160">
        <f>AVERAGE(B13:B24)</f>
        <v>114.925</v>
      </c>
      <c r="C25" s="160">
        <f>ROUND(AVERAGE(C13:C24),1)</f>
        <v>123.3</v>
      </c>
      <c r="D25" s="160">
        <f t="shared" si="0"/>
        <v>7.287361322601697</v>
      </c>
      <c r="E25" s="160">
        <f>ROUND(AVERAGE(E13:E24),1)</f>
        <v>134.3</v>
      </c>
      <c r="F25" s="160">
        <f t="shared" si="1"/>
        <v>8.921330089213313</v>
      </c>
      <c r="G25" s="160">
        <f>ROUND(AVERAGE(G13:G24),1)</f>
        <v>146.4</v>
      </c>
      <c r="H25" s="160">
        <f t="shared" si="2"/>
        <v>9.009679821295592</v>
      </c>
      <c r="J25" s="33"/>
    </row>
  </sheetData>
  <sheetProtection/>
  <mergeCells count="8">
    <mergeCell ref="A6:A7"/>
    <mergeCell ref="C6:D6"/>
    <mergeCell ref="E6:F6"/>
    <mergeCell ref="G6:H6"/>
    <mergeCell ref="A2:H2"/>
    <mergeCell ref="A3:H3"/>
    <mergeCell ref="A4:H4"/>
    <mergeCell ref="A5:H5"/>
  </mergeCells>
  <printOptions/>
  <pageMargins left="0.75" right="0.7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V211"/>
  <sheetViews>
    <sheetView zoomScalePageLayoutView="0" workbookViewId="0" topLeftCell="A1">
      <selection activeCell="N6" sqref="N6"/>
    </sheetView>
  </sheetViews>
  <sheetFormatPr defaultColWidth="9.140625" defaultRowHeight="12.75"/>
  <cols>
    <col min="1" max="1" width="7.140625" style="0" customWidth="1"/>
    <col min="2" max="2" width="30.421875" style="0" bestFit="1" customWidth="1"/>
    <col min="3" max="5" width="8.421875" style="0" hidden="1" customWidth="1"/>
    <col min="6" max="6" width="8.7109375" style="0" hidden="1" customWidth="1"/>
    <col min="7" max="10" width="8.421875" style="0" hidden="1" customWidth="1"/>
    <col min="11" max="11" width="8.421875" style="0" customWidth="1"/>
    <col min="12" max="16" width="10.7109375" style="0" customWidth="1"/>
    <col min="17" max="17" width="9.28125" style="0" bestFit="1" customWidth="1"/>
  </cols>
  <sheetData>
    <row r="1" spans="1:14" ht="20.25">
      <c r="A1" s="1235"/>
      <c r="B1" s="1235"/>
      <c r="C1" s="1235"/>
      <c r="D1" s="1235"/>
      <c r="E1" s="1235"/>
      <c r="F1" s="1235"/>
      <c r="G1" s="1235"/>
      <c r="H1" s="1235"/>
      <c r="I1" s="1235"/>
      <c r="J1" s="1235"/>
      <c r="K1" s="1235"/>
      <c r="L1" s="1235"/>
      <c r="M1" s="1235"/>
      <c r="N1" s="1235"/>
    </row>
    <row r="2" spans="1:16" ht="15.75">
      <c r="A2" s="1197" t="s">
        <v>176</v>
      </c>
      <c r="B2" s="1197"/>
      <c r="C2" s="1197"/>
      <c r="D2" s="1197"/>
      <c r="E2" s="1197"/>
      <c r="F2" s="1197"/>
      <c r="G2" s="1197"/>
      <c r="H2" s="1197"/>
      <c r="I2" s="1197"/>
      <c r="J2" s="1197"/>
      <c r="K2" s="1197"/>
      <c r="L2" s="1197"/>
      <c r="M2" s="1197"/>
      <c r="N2" s="1197"/>
      <c r="O2" s="1197"/>
      <c r="P2" s="1197"/>
    </row>
    <row r="3" spans="1:16" ht="18.75">
      <c r="A3" s="1236" t="s">
        <v>997</v>
      </c>
      <c r="B3" s="1236"/>
      <c r="C3" s="1236"/>
      <c r="D3" s="1236"/>
      <c r="E3" s="1236"/>
      <c r="F3" s="1236"/>
      <c r="G3" s="1236"/>
      <c r="H3" s="1236"/>
      <c r="I3" s="1236"/>
      <c r="J3" s="1236"/>
      <c r="K3" s="1236"/>
      <c r="L3" s="1236"/>
      <c r="M3" s="1236"/>
      <c r="N3" s="1236"/>
      <c r="O3" s="1236"/>
      <c r="P3" s="1236"/>
    </row>
    <row r="4" spans="1:16" ht="12.75">
      <c r="A4" s="1187" t="s">
        <v>901</v>
      </c>
      <c r="B4" s="1187"/>
      <c r="C4" s="1187"/>
      <c r="D4" s="1187"/>
      <c r="E4" s="1187"/>
      <c r="F4" s="1187"/>
      <c r="G4" s="1187"/>
      <c r="H4" s="1187"/>
      <c r="I4" s="1187"/>
      <c r="J4" s="1187"/>
      <c r="K4" s="1187"/>
      <c r="L4" s="1187"/>
      <c r="M4" s="1187"/>
      <c r="N4" s="1187"/>
      <c r="O4" s="1187"/>
      <c r="P4" s="1187"/>
    </row>
    <row r="5" spans="1:22" ht="13.5" thickBot="1">
      <c r="A5" s="928"/>
      <c r="B5" s="929"/>
      <c r="C5" s="930"/>
      <c r="D5" s="930"/>
      <c r="E5" s="930"/>
      <c r="F5" s="930"/>
      <c r="G5" s="930"/>
      <c r="H5" s="929"/>
      <c r="I5" s="929"/>
      <c r="J5" s="929"/>
      <c r="K5" s="929"/>
      <c r="L5" s="929"/>
      <c r="M5" s="929"/>
      <c r="N5" s="929"/>
      <c r="P5" s="931"/>
      <c r="Q5" s="932"/>
      <c r="R5" s="932"/>
      <c r="S5" s="932"/>
      <c r="T5" s="932"/>
      <c r="U5" s="932"/>
      <c r="V5" s="932"/>
    </row>
    <row r="6" spans="1:16" ht="18" customHeight="1" thickBot="1" thickTop="1">
      <c r="A6" s="404"/>
      <c r="B6" s="936"/>
      <c r="C6" s="937" t="s">
        <v>902</v>
      </c>
      <c r="D6" s="937" t="s">
        <v>903</v>
      </c>
      <c r="E6" s="938" t="s">
        <v>904</v>
      </c>
      <c r="F6" s="938" t="s">
        <v>905</v>
      </c>
      <c r="G6" s="938" t="s">
        <v>906</v>
      </c>
      <c r="H6" s="939" t="s">
        <v>907</v>
      </c>
      <c r="I6" s="939" t="s">
        <v>908</v>
      </c>
      <c r="J6" s="939" t="s">
        <v>909</v>
      </c>
      <c r="K6" s="1230" t="s">
        <v>75</v>
      </c>
      <c r="L6" s="939"/>
      <c r="M6" s="939"/>
      <c r="N6" s="939"/>
      <c r="O6" s="1233" t="s">
        <v>253</v>
      </c>
      <c r="P6" s="1234"/>
    </row>
    <row r="7" spans="1:17" ht="18" customHeight="1" thickTop="1">
      <c r="A7" s="410"/>
      <c r="B7" s="940" t="s">
        <v>493</v>
      </c>
      <c r="C7" s="941" t="s">
        <v>497</v>
      </c>
      <c r="D7" s="941" t="s">
        <v>498</v>
      </c>
      <c r="E7" s="942" t="s">
        <v>499</v>
      </c>
      <c r="F7" s="942" t="s">
        <v>500</v>
      </c>
      <c r="G7" s="942" t="s">
        <v>501</v>
      </c>
      <c r="H7" s="943" t="s">
        <v>502</v>
      </c>
      <c r="I7" s="943" t="s">
        <v>503</v>
      </c>
      <c r="J7" s="943" t="s">
        <v>209</v>
      </c>
      <c r="K7" s="1231"/>
      <c r="L7" s="1048" t="s">
        <v>76</v>
      </c>
      <c r="M7" s="1048" t="s">
        <v>1</v>
      </c>
      <c r="N7" s="1048" t="s">
        <v>2</v>
      </c>
      <c r="O7" s="939"/>
      <c r="P7" s="944"/>
      <c r="Q7" s="83"/>
    </row>
    <row r="8" spans="1:17" ht="18" customHeight="1">
      <c r="A8" s="415"/>
      <c r="B8" s="945"/>
      <c r="C8" s="945">
        <v>3</v>
      </c>
      <c r="D8" s="945">
        <v>4</v>
      </c>
      <c r="E8" s="945">
        <v>3</v>
      </c>
      <c r="F8" s="945">
        <v>4</v>
      </c>
      <c r="G8" s="945">
        <v>5</v>
      </c>
      <c r="H8" s="945">
        <v>3</v>
      </c>
      <c r="I8" s="945">
        <v>4</v>
      </c>
      <c r="J8" s="945">
        <v>5</v>
      </c>
      <c r="K8" s="1232"/>
      <c r="L8" s="946"/>
      <c r="M8" s="947"/>
      <c r="N8" s="948"/>
      <c r="O8" s="1048" t="s">
        <v>1</v>
      </c>
      <c r="P8" s="1049" t="s">
        <v>2</v>
      </c>
      <c r="Q8" s="83"/>
    </row>
    <row r="9" spans="1:17" ht="18" customHeight="1">
      <c r="A9" s="164"/>
      <c r="B9" s="949" t="s">
        <v>185</v>
      </c>
      <c r="C9" s="950">
        <v>100</v>
      </c>
      <c r="D9" s="951">
        <v>117.1</v>
      </c>
      <c r="E9" s="952">
        <v>130.4</v>
      </c>
      <c r="F9" s="952">
        <v>134.9</v>
      </c>
      <c r="G9" s="952">
        <v>138.1</v>
      </c>
      <c r="H9" s="952">
        <v>142.1</v>
      </c>
      <c r="I9" s="953">
        <v>148.9</v>
      </c>
      <c r="J9" s="952">
        <v>154.8</v>
      </c>
      <c r="K9" s="393">
        <v>100</v>
      </c>
      <c r="L9" s="954">
        <v>100</v>
      </c>
      <c r="M9" s="952">
        <v>103.94166666666666</v>
      </c>
      <c r="N9" s="955">
        <v>114.1</v>
      </c>
      <c r="O9" s="954">
        <f>M9/L9*100-100</f>
        <v>3.941666666666663</v>
      </c>
      <c r="P9" s="956">
        <f>N9/M9*100-100</f>
        <v>9.773109917421621</v>
      </c>
      <c r="Q9" s="83"/>
    </row>
    <row r="10" spans="1:17" ht="18" customHeight="1" hidden="1">
      <c r="A10" s="183"/>
      <c r="B10" s="957"/>
      <c r="C10" s="958"/>
      <c r="D10" s="959"/>
      <c r="E10" s="960"/>
      <c r="F10" s="960"/>
      <c r="G10" s="960"/>
      <c r="H10" s="960"/>
      <c r="I10" s="952"/>
      <c r="J10" s="960"/>
      <c r="K10" s="961"/>
      <c r="L10" s="962"/>
      <c r="M10" s="963"/>
      <c r="N10" s="964"/>
      <c r="O10" s="962"/>
      <c r="P10" s="965"/>
      <c r="Q10" s="83"/>
    </row>
    <row r="11" spans="1:17" ht="18" customHeight="1">
      <c r="A11" s="172">
        <v>1</v>
      </c>
      <c r="B11" s="966" t="s">
        <v>186</v>
      </c>
      <c r="C11" s="967">
        <v>26.97</v>
      </c>
      <c r="D11" s="951">
        <v>116.6</v>
      </c>
      <c r="E11" s="952">
        <v>135.5</v>
      </c>
      <c r="F11" s="952">
        <v>136.1</v>
      </c>
      <c r="G11" s="952">
        <v>133</v>
      </c>
      <c r="H11" s="952">
        <v>137.9</v>
      </c>
      <c r="I11" s="952">
        <v>144</v>
      </c>
      <c r="J11" s="952">
        <v>148.8</v>
      </c>
      <c r="K11" s="968">
        <v>26.97</v>
      </c>
      <c r="L11" s="969">
        <v>100</v>
      </c>
      <c r="M11" s="970">
        <v>100.26666666666667</v>
      </c>
      <c r="N11" s="971">
        <v>106.6</v>
      </c>
      <c r="O11" s="969">
        <f>M11/L11*100-100</f>
        <v>0.2666666666666657</v>
      </c>
      <c r="P11" s="972">
        <f>N11/M11*100-100</f>
        <v>6.316489361702125</v>
      </c>
      <c r="Q11" s="83"/>
    </row>
    <row r="12" spans="1:17" ht="18" customHeight="1" hidden="1">
      <c r="A12" s="172"/>
      <c r="B12" s="957"/>
      <c r="C12" s="973"/>
      <c r="D12" s="959"/>
      <c r="E12" s="960"/>
      <c r="F12" s="960"/>
      <c r="G12" s="960"/>
      <c r="H12" s="960"/>
      <c r="I12" s="960"/>
      <c r="J12" s="960"/>
      <c r="K12" s="968"/>
      <c r="L12" s="962"/>
      <c r="M12" s="963"/>
      <c r="N12" s="964"/>
      <c r="O12" s="969"/>
      <c r="P12" s="972"/>
      <c r="Q12" s="83"/>
    </row>
    <row r="13" spans="1:17" ht="18" customHeight="1">
      <c r="A13" s="183"/>
      <c r="B13" s="966" t="s">
        <v>187</v>
      </c>
      <c r="C13" s="973">
        <v>9.8</v>
      </c>
      <c r="D13" s="959">
        <v>112.5</v>
      </c>
      <c r="E13" s="960">
        <v>133.5</v>
      </c>
      <c r="F13" s="960">
        <v>145</v>
      </c>
      <c r="G13" s="960">
        <v>125.1</v>
      </c>
      <c r="H13" s="960">
        <v>127.7</v>
      </c>
      <c r="I13" s="960">
        <v>138.2</v>
      </c>
      <c r="J13" s="960">
        <v>139.8</v>
      </c>
      <c r="K13" s="968">
        <v>9.8</v>
      </c>
      <c r="L13" s="962">
        <v>100</v>
      </c>
      <c r="M13" s="963">
        <v>100.2333333333333</v>
      </c>
      <c r="N13" s="964">
        <v>105.8</v>
      </c>
      <c r="O13" s="962">
        <f aca="true" t="shared" si="0" ref="O13:P33">M13/L13*100-100</f>
        <v>0.23333333333330586</v>
      </c>
      <c r="P13" s="965">
        <f t="shared" si="0"/>
        <v>5.553708014632548</v>
      </c>
      <c r="Q13" s="83"/>
    </row>
    <row r="14" spans="1:17" ht="18" customHeight="1">
      <c r="A14" s="183"/>
      <c r="B14" s="957" t="s">
        <v>188</v>
      </c>
      <c r="C14" s="973">
        <v>17.17</v>
      </c>
      <c r="D14" s="959">
        <v>110.1</v>
      </c>
      <c r="E14" s="960">
        <v>132.9</v>
      </c>
      <c r="F14" s="960">
        <v>145.8</v>
      </c>
      <c r="G14" s="960">
        <v>124.4</v>
      </c>
      <c r="H14" s="960">
        <v>125.8</v>
      </c>
      <c r="I14" s="960">
        <v>136.6</v>
      </c>
      <c r="J14" s="960">
        <v>138</v>
      </c>
      <c r="K14" s="968">
        <v>17.17</v>
      </c>
      <c r="L14" s="962">
        <v>100</v>
      </c>
      <c r="M14" s="963">
        <v>100.26666666666667</v>
      </c>
      <c r="N14" s="964">
        <v>107.1</v>
      </c>
      <c r="O14" s="962">
        <f t="shared" si="0"/>
        <v>0.2666666666666657</v>
      </c>
      <c r="P14" s="965">
        <f t="shared" si="0"/>
        <v>6.815159574468083</v>
      </c>
      <c r="Q14" s="83"/>
    </row>
    <row r="15" spans="1:17" ht="18" customHeight="1" hidden="1">
      <c r="A15" s="183"/>
      <c r="B15" s="957"/>
      <c r="C15" s="973"/>
      <c r="D15" s="959">
        <v>124.2</v>
      </c>
      <c r="E15" s="960">
        <v>145.1</v>
      </c>
      <c r="F15" s="960">
        <v>156.5</v>
      </c>
      <c r="G15" s="960">
        <v>124.8</v>
      </c>
      <c r="H15" s="960">
        <v>134.7</v>
      </c>
      <c r="I15" s="960">
        <v>153.6</v>
      </c>
      <c r="J15" s="960">
        <v>157.1</v>
      </c>
      <c r="K15" s="968"/>
      <c r="L15" s="962"/>
      <c r="M15" s="963"/>
      <c r="N15" s="964"/>
      <c r="O15" s="962" t="e">
        <f t="shared" si="0"/>
        <v>#DIV/0!</v>
      </c>
      <c r="P15" s="965" t="e">
        <f t="shared" si="0"/>
        <v>#DIV/0!</v>
      </c>
      <c r="Q15" s="83"/>
    </row>
    <row r="16" spans="1:17" ht="18" customHeight="1" hidden="1">
      <c r="A16" s="172">
        <v>1.1</v>
      </c>
      <c r="B16" s="957" t="s">
        <v>189</v>
      </c>
      <c r="C16" s="974">
        <v>2.82</v>
      </c>
      <c r="D16" s="959">
        <v>118.1</v>
      </c>
      <c r="E16" s="960">
        <v>124.6</v>
      </c>
      <c r="F16" s="960">
        <v>128.5</v>
      </c>
      <c r="G16" s="960">
        <v>133.3</v>
      </c>
      <c r="H16" s="960">
        <v>135.3</v>
      </c>
      <c r="I16" s="960">
        <v>137</v>
      </c>
      <c r="J16" s="960">
        <v>138.5</v>
      </c>
      <c r="K16" s="975">
        <v>2.82</v>
      </c>
      <c r="L16" s="962">
        <v>100</v>
      </c>
      <c r="M16" s="963">
        <v>100</v>
      </c>
      <c r="N16" s="964">
        <v>110</v>
      </c>
      <c r="O16" s="962">
        <f t="shared" si="0"/>
        <v>0</v>
      </c>
      <c r="P16" s="965">
        <f t="shared" si="0"/>
        <v>10.000000000000014</v>
      </c>
      <c r="Q16" s="83"/>
    </row>
    <row r="17" spans="1:16" ht="18" customHeight="1">
      <c r="A17" s="172"/>
      <c r="B17" s="957" t="s">
        <v>187</v>
      </c>
      <c r="C17" s="976">
        <v>0.31</v>
      </c>
      <c r="D17" s="959">
        <v>103.6</v>
      </c>
      <c r="E17" s="960">
        <v>123.6</v>
      </c>
      <c r="F17" s="960">
        <v>118.7</v>
      </c>
      <c r="G17" s="960">
        <v>121.6</v>
      </c>
      <c r="H17" s="960">
        <v>123.9</v>
      </c>
      <c r="I17" s="960">
        <v>125.3</v>
      </c>
      <c r="J17" s="960">
        <v>126.1</v>
      </c>
      <c r="K17" s="977">
        <v>0.31</v>
      </c>
      <c r="L17" s="962">
        <v>100</v>
      </c>
      <c r="M17" s="963">
        <v>100</v>
      </c>
      <c r="N17" s="964">
        <v>110</v>
      </c>
      <c r="O17" s="962">
        <f t="shared" si="0"/>
        <v>0</v>
      </c>
      <c r="P17" s="965">
        <f t="shared" si="0"/>
        <v>10.000000000000014</v>
      </c>
    </row>
    <row r="18" spans="1:16" ht="18" customHeight="1">
      <c r="A18" s="172"/>
      <c r="B18" s="966" t="s">
        <v>188</v>
      </c>
      <c r="C18" s="976">
        <v>2.51</v>
      </c>
      <c r="D18" s="959">
        <v>121</v>
      </c>
      <c r="E18" s="960">
        <v>145.1</v>
      </c>
      <c r="F18" s="960">
        <v>120.6</v>
      </c>
      <c r="G18" s="960">
        <v>125.6</v>
      </c>
      <c r="H18" s="960">
        <v>135</v>
      </c>
      <c r="I18" s="960">
        <v>135.7</v>
      </c>
      <c r="J18" s="960">
        <v>140.3</v>
      </c>
      <c r="K18" s="977">
        <v>2.51</v>
      </c>
      <c r="L18" s="962">
        <v>100</v>
      </c>
      <c r="M18" s="963">
        <v>100</v>
      </c>
      <c r="N18" s="964">
        <v>110</v>
      </c>
      <c r="O18" s="962">
        <f t="shared" si="0"/>
        <v>0</v>
      </c>
      <c r="P18" s="965">
        <f t="shared" si="0"/>
        <v>10.000000000000014</v>
      </c>
    </row>
    <row r="19" spans="1:16" ht="18" customHeight="1" hidden="1">
      <c r="A19" s="172">
        <v>1.2</v>
      </c>
      <c r="B19" s="957" t="s">
        <v>190</v>
      </c>
      <c r="C19" s="974">
        <v>1.14</v>
      </c>
      <c r="D19" s="959">
        <v>120</v>
      </c>
      <c r="E19" s="960">
        <v>145.9</v>
      </c>
      <c r="F19" s="960">
        <v>116.8</v>
      </c>
      <c r="G19" s="960">
        <v>119.4</v>
      </c>
      <c r="H19" s="960">
        <v>131.5</v>
      </c>
      <c r="I19" s="960">
        <v>130</v>
      </c>
      <c r="J19" s="960">
        <v>136.7</v>
      </c>
      <c r="K19" s="975">
        <v>1.14</v>
      </c>
      <c r="L19" s="962">
        <v>100</v>
      </c>
      <c r="M19" s="963">
        <v>102.93333333333334</v>
      </c>
      <c r="N19" s="964">
        <v>111</v>
      </c>
      <c r="O19" s="962">
        <f t="shared" si="0"/>
        <v>2.933333333333337</v>
      </c>
      <c r="P19" s="965">
        <f t="shared" si="0"/>
        <v>7.836787564766851</v>
      </c>
    </row>
    <row r="20" spans="1:16" ht="18" customHeight="1" hidden="1">
      <c r="A20" s="172"/>
      <c r="B20" s="957" t="s">
        <v>187</v>
      </c>
      <c r="C20" s="976">
        <v>0.19</v>
      </c>
      <c r="D20" s="959">
        <v>119.9</v>
      </c>
      <c r="E20" s="960">
        <v>148.6</v>
      </c>
      <c r="F20" s="960">
        <v>114.2</v>
      </c>
      <c r="G20" s="960">
        <v>117.3</v>
      </c>
      <c r="H20" s="960">
        <v>133.7</v>
      </c>
      <c r="I20" s="960">
        <v>128.3</v>
      </c>
      <c r="J20" s="960">
        <v>136.8</v>
      </c>
      <c r="K20" s="977">
        <v>0.19</v>
      </c>
      <c r="L20" s="962">
        <v>100</v>
      </c>
      <c r="M20" s="963">
        <v>104.26666666666667</v>
      </c>
      <c r="N20" s="964">
        <v>113.8</v>
      </c>
      <c r="O20" s="962">
        <f t="shared" si="0"/>
        <v>4.266666666666666</v>
      </c>
      <c r="P20" s="965">
        <f t="shared" si="0"/>
        <v>9.143222506393855</v>
      </c>
    </row>
    <row r="21" spans="1:16" ht="18" customHeight="1" hidden="1">
      <c r="A21" s="172"/>
      <c r="B21" s="957" t="s">
        <v>188</v>
      </c>
      <c r="C21" s="976">
        <v>0.95</v>
      </c>
      <c r="D21" s="959">
        <v>121.3</v>
      </c>
      <c r="E21" s="960">
        <v>135.1</v>
      </c>
      <c r="F21" s="960">
        <v>136.8</v>
      </c>
      <c r="G21" s="960">
        <v>139.2</v>
      </c>
      <c r="H21" s="960">
        <v>127.4</v>
      </c>
      <c r="I21" s="960">
        <v>152.8</v>
      </c>
      <c r="J21" s="960">
        <v>148.8</v>
      </c>
      <c r="K21" s="977">
        <v>0.95</v>
      </c>
      <c r="L21" s="962">
        <v>100</v>
      </c>
      <c r="M21" s="963">
        <v>102.66666666666667</v>
      </c>
      <c r="N21" s="964">
        <v>110.5</v>
      </c>
      <c r="O21" s="962">
        <f t="shared" si="0"/>
        <v>2.666666666666657</v>
      </c>
      <c r="P21" s="965">
        <f t="shared" si="0"/>
        <v>7.6298701298701275</v>
      </c>
    </row>
    <row r="22" spans="1:16" ht="18" customHeight="1" hidden="1">
      <c r="A22" s="172">
        <v>1.3</v>
      </c>
      <c r="B22" s="957" t="s">
        <v>191</v>
      </c>
      <c r="C22" s="974">
        <v>0.55</v>
      </c>
      <c r="D22" s="959">
        <v>124.4</v>
      </c>
      <c r="E22" s="960">
        <v>142.1</v>
      </c>
      <c r="F22" s="960">
        <v>136.8</v>
      </c>
      <c r="G22" s="960">
        <v>151.6</v>
      </c>
      <c r="H22" s="960">
        <v>149.6</v>
      </c>
      <c r="I22" s="960">
        <v>158.2</v>
      </c>
      <c r="J22" s="960">
        <v>154</v>
      </c>
      <c r="K22" s="975">
        <v>0.55</v>
      </c>
      <c r="L22" s="962">
        <v>100</v>
      </c>
      <c r="M22" s="963">
        <v>107.31666666666666</v>
      </c>
      <c r="N22" s="964">
        <v>113.1</v>
      </c>
      <c r="O22" s="962">
        <f t="shared" si="0"/>
        <v>7.316666666666663</v>
      </c>
      <c r="P22" s="965">
        <f t="shared" si="0"/>
        <v>5.389035564528655</v>
      </c>
    </row>
    <row r="23" spans="1:16" ht="18" customHeight="1" hidden="1">
      <c r="A23" s="172"/>
      <c r="B23" s="957" t="s">
        <v>187</v>
      </c>
      <c r="C23" s="976">
        <v>0.1</v>
      </c>
      <c r="D23" s="959">
        <v>123.6</v>
      </c>
      <c r="E23" s="960">
        <v>142.3</v>
      </c>
      <c r="F23" s="960">
        <v>136.9</v>
      </c>
      <c r="G23" s="960">
        <v>152.6</v>
      </c>
      <c r="H23" s="960">
        <v>151.3</v>
      </c>
      <c r="I23" s="960">
        <v>159.7</v>
      </c>
      <c r="J23" s="960">
        <v>153.9</v>
      </c>
      <c r="K23" s="977">
        <v>0.1</v>
      </c>
      <c r="L23" s="962">
        <v>100</v>
      </c>
      <c r="M23" s="963">
        <v>109.40833333333332</v>
      </c>
      <c r="N23" s="964">
        <v>117.3</v>
      </c>
      <c r="O23" s="962">
        <f t="shared" si="0"/>
        <v>9.408333333333303</v>
      </c>
      <c r="P23" s="965">
        <f t="shared" si="0"/>
        <v>7.213039835478725</v>
      </c>
    </row>
    <row r="24" spans="1:16" ht="18" customHeight="1" hidden="1">
      <c r="A24" s="172"/>
      <c r="B24" s="957" t="s">
        <v>188</v>
      </c>
      <c r="C24" s="976">
        <v>0.45</v>
      </c>
      <c r="D24" s="959">
        <v>142</v>
      </c>
      <c r="E24" s="960">
        <v>137.3</v>
      </c>
      <c r="F24" s="960">
        <v>135</v>
      </c>
      <c r="G24" s="960">
        <v>127.9</v>
      </c>
      <c r="H24" s="960">
        <v>107.6</v>
      </c>
      <c r="I24" s="960">
        <v>121.3</v>
      </c>
      <c r="J24" s="960">
        <v>155.2</v>
      </c>
      <c r="K24" s="977">
        <v>0.45</v>
      </c>
      <c r="L24" s="962">
        <v>100</v>
      </c>
      <c r="M24" s="963">
        <v>106.85</v>
      </c>
      <c r="N24" s="964">
        <v>112.1</v>
      </c>
      <c r="O24" s="962">
        <f t="shared" si="0"/>
        <v>6.849999999999994</v>
      </c>
      <c r="P24" s="965">
        <f t="shared" si="0"/>
        <v>4.91343004211511</v>
      </c>
    </row>
    <row r="25" spans="1:16" ht="18" customHeight="1">
      <c r="A25" s="172">
        <v>1.4</v>
      </c>
      <c r="B25" s="966" t="s">
        <v>522</v>
      </c>
      <c r="C25" s="974">
        <v>4.01</v>
      </c>
      <c r="D25" s="959">
        <v>113.8</v>
      </c>
      <c r="E25" s="960">
        <v>139.3</v>
      </c>
      <c r="F25" s="960">
        <v>141.2</v>
      </c>
      <c r="G25" s="960">
        <v>153</v>
      </c>
      <c r="H25" s="960">
        <v>156.1</v>
      </c>
      <c r="I25" s="960">
        <v>142.3</v>
      </c>
      <c r="J25" s="960">
        <v>148</v>
      </c>
      <c r="K25" s="975">
        <v>4.01</v>
      </c>
      <c r="L25" s="969">
        <v>100</v>
      </c>
      <c r="M25" s="970">
        <v>100</v>
      </c>
      <c r="N25" s="971">
        <v>111.4</v>
      </c>
      <c r="O25" s="969">
        <f t="shared" si="0"/>
        <v>0</v>
      </c>
      <c r="P25" s="972">
        <f t="shared" si="0"/>
        <v>11.400000000000006</v>
      </c>
    </row>
    <row r="26" spans="1:16" ht="18" customHeight="1">
      <c r="A26" s="172"/>
      <c r="B26" s="957" t="s">
        <v>187</v>
      </c>
      <c r="C26" s="976">
        <v>0.17</v>
      </c>
      <c r="D26" s="959">
        <v>120.6</v>
      </c>
      <c r="E26" s="960">
        <v>128.5</v>
      </c>
      <c r="F26" s="960">
        <v>134</v>
      </c>
      <c r="G26" s="960">
        <v>137.8</v>
      </c>
      <c r="H26" s="960">
        <v>143.5</v>
      </c>
      <c r="I26" s="960">
        <v>148.2</v>
      </c>
      <c r="J26" s="960">
        <v>158.3</v>
      </c>
      <c r="K26" s="977">
        <v>0.17</v>
      </c>
      <c r="L26" s="962">
        <v>100</v>
      </c>
      <c r="M26" s="963">
        <v>100</v>
      </c>
      <c r="N26" s="964">
        <v>109.9</v>
      </c>
      <c r="O26" s="962">
        <f t="shared" si="0"/>
        <v>0</v>
      </c>
      <c r="P26" s="965">
        <f t="shared" si="0"/>
        <v>9.899999999999991</v>
      </c>
    </row>
    <row r="27" spans="1:16" ht="18" customHeight="1">
      <c r="A27" s="172"/>
      <c r="B27" s="957" t="s">
        <v>188</v>
      </c>
      <c r="C27" s="976">
        <v>3.84</v>
      </c>
      <c r="D27" s="959">
        <v>120.6</v>
      </c>
      <c r="E27" s="960">
        <v>132.1</v>
      </c>
      <c r="F27" s="960">
        <v>136.9</v>
      </c>
      <c r="G27" s="960">
        <v>144.7</v>
      </c>
      <c r="H27" s="960">
        <v>146.4</v>
      </c>
      <c r="I27" s="960">
        <v>147.8</v>
      </c>
      <c r="J27" s="960">
        <v>150.4</v>
      </c>
      <c r="K27" s="977">
        <v>3.84</v>
      </c>
      <c r="L27" s="962">
        <v>100</v>
      </c>
      <c r="M27" s="963">
        <v>100</v>
      </c>
      <c r="N27" s="964">
        <v>111.5</v>
      </c>
      <c r="O27" s="962">
        <f t="shared" si="0"/>
        <v>0</v>
      </c>
      <c r="P27" s="965">
        <f t="shared" si="0"/>
        <v>11.5</v>
      </c>
    </row>
    <row r="28" spans="1:16" ht="18" customHeight="1">
      <c r="A28" s="172">
        <v>1.5</v>
      </c>
      <c r="B28" s="966" t="s">
        <v>192</v>
      </c>
      <c r="C28" s="974">
        <v>10.55</v>
      </c>
      <c r="D28" s="959">
        <v>111</v>
      </c>
      <c r="E28" s="960">
        <v>143.2</v>
      </c>
      <c r="F28" s="960">
        <v>110.9</v>
      </c>
      <c r="G28" s="960">
        <v>105.7</v>
      </c>
      <c r="H28" s="960">
        <v>114.5</v>
      </c>
      <c r="I28" s="960">
        <v>136.9</v>
      </c>
      <c r="J28" s="960">
        <v>153.7</v>
      </c>
      <c r="K28" s="975">
        <v>10.55</v>
      </c>
      <c r="L28" s="962">
        <v>100</v>
      </c>
      <c r="M28" s="963">
        <v>100</v>
      </c>
      <c r="N28" s="964">
        <v>107</v>
      </c>
      <c r="O28" s="962">
        <f t="shared" si="0"/>
        <v>0</v>
      </c>
      <c r="P28" s="965">
        <f t="shared" si="0"/>
        <v>7</v>
      </c>
    </row>
    <row r="29" spans="1:16" ht="18" customHeight="1">
      <c r="A29" s="172"/>
      <c r="B29" s="957" t="s">
        <v>187</v>
      </c>
      <c r="C29" s="976">
        <v>6.8</v>
      </c>
      <c r="D29" s="959">
        <v>112.8</v>
      </c>
      <c r="E29" s="960">
        <v>118</v>
      </c>
      <c r="F29" s="960">
        <v>113.4</v>
      </c>
      <c r="G29" s="960">
        <v>126.4</v>
      </c>
      <c r="H29" s="960">
        <v>133.8</v>
      </c>
      <c r="I29" s="960">
        <v>124.4</v>
      </c>
      <c r="J29" s="960">
        <v>123.9</v>
      </c>
      <c r="K29" s="977">
        <v>6.8</v>
      </c>
      <c r="L29" s="962">
        <v>100</v>
      </c>
      <c r="M29" s="963">
        <v>100</v>
      </c>
      <c r="N29" s="964">
        <v>106.5</v>
      </c>
      <c r="O29" s="962">
        <f t="shared" si="0"/>
        <v>0</v>
      </c>
      <c r="P29" s="965">
        <f t="shared" si="0"/>
        <v>6.5</v>
      </c>
    </row>
    <row r="30" spans="1:16" ht="18" customHeight="1">
      <c r="A30" s="172"/>
      <c r="B30" s="957" t="s">
        <v>188</v>
      </c>
      <c r="C30" s="976">
        <v>3.75</v>
      </c>
      <c r="D30" s="959">
        <v>125.3</v>
      </c>
      <c r="E30" s="960">
        <v>136.2</v>
      </c>
      <c r="F30" s="960">
        <v>141.2</v>
      </c>
      <c r="G30" s="960">
        <v>144</v>
      </c>
      <c r="H30" s="960">
        <v>151.2</v>
      </c>
      <c r="I30" s="960">
        <v>161.6</v>
      </c>
      <c r="J30" s="960">
        <v>162.1</v>
      </c>
      <c r="K30" s="977">
        <v>3.75</v>
      </c>
      <c r="L30" s="962">
        <v>100</v>
      </c>
      <c r="M30" s="963">
        <v>100</v>
      </c>
      <c r="N30" s="964">
        <v>108</v>
      </c>
      <c r="O30" s="962">
        <f t="shared" si="0"/>
        <v>0</v>
      </c>
      <c r="P30" s="965">
        <f t="shared" si="0"/>
        <v>8</v>
      </c>
    </row>
    <row r="31" spans="1:16" ht="18" customHeight="1" hidden="1">
      <c r="A31" s="172">
        <v>1.6</v>
      </c>
      <c r="B31" s="957" t="s">
        <v>523</v>
      </c>
      <c r="C31" s="974">
        <v>7.9</v>
      </c>
      <c r="D31" s="959">
        <v>127.1</v>
      </c>
      <c r="E31" s="960">
        <v>141</v>
      </c>
      <c r="F31" s="960">
        <v>140.9</v>
      </c>
      <c r="G31" s="960">
        <v>137.5</v>
      </c>
      <c r="H31" s="960">
        <v>132.2</v>
      </c>
      <c r="I31" s="960">
        <v>130.9</v>
      </c>
      <c r="J31" s="960">
        <v>128.8</v>
      </c>
      <c r="K31" s="975">
        <v>7.9</v>
      </c>
      <c r="L31" s="962">
        <v>100</v>
      </c>
      <c r="M31" s="963">
        <v>100</v>
      </c>
      <c r="N31" s="964">
        <v>101.3</v>
      </c>
      <c r="O31" s="962">
        <f t="shared" si="0"/>
        <v>0</v>
      </c>
      <c r="P31" s="965">
        <f t="shared" si="0"/>
        <v>1.299999999999983</v>
      </c>
    </row>
    <row r="32" spans="1:16" ht="18" customHeight="1" hidden="1">
      <c r="A32" s="172"/>
      <c r="B32" s="957" t="s">
        <v>187</v>
      </c>
      <c r="C32" s="976">
        <v>2.24</v>
      </c>
      <c r="D32" s="959">
        <v>124.7</v>
      </c>
      <c r="E32" s="960">
        <v>134.4</v>
      </c>
      <c r="F32" s="960">
        <v>141.3</v>
      </c>
      <c r="G32" s="960">
        <v>146.7</v>
      </c>
      <c r="H32" s="960">
        <v>159.2</v>
      </c>
      <c r="I32" s="960">
        <v>174.1</v>
      </c>
      <c r="J32" s="960">
        <v>175.8</v>
      </c>
      <c r="K32" s="977">
        <v>2.24</v>
      </c>
      <c r="L32" s="962">
        <v>100</v>
      </c>
      <c r="M32" s="963">
        <v>100</v>
      </c>
      <c r="N32" s="964">
        <v>101.5</v>
      </c>
      <c r="O32" s="962">
        <f t="shared" si="0"/>
        <v>0</v>
      </c>
      <c r="P32" s="965">
        <f t="shared" si="0"/>
        <v>1.4999999999999858</v>
      </c>
    </row>
    <row r="33" spans="1:16" ht="18" customHeight="1">
      <c r="A33" s="172"/>
      <c r="B33" s="957" t="s">
        <v>188</v>
      </c>
      <c r="C33" s="976">
        <v>5.66</v>
      </c>
      <c r="D33" s="959">
        <v>124</v>
      </c>
      <c r="E33" s="960">
        <v>139.8</v>
      </c>
      <c r="F33" s="960">
        <v>150.8</v>
      </c>
      <c r="G33" s="960">
        <v>162.9</v>
      </c>
      <c r="H33" s="960">
        <v>168.2</v>
      </c>
      <c r="I33" s="960">
        <v>174.1</v>
      </c>
      <c r="J33" s="960">
        <v>183.2</v>
      </c>
      <c r="K33" s="977">
        <v>5.66</v>
      </c>
      <c r="L33" s="962">
        <v>100</v>
      </c>
      <c r="M33" s="963">
        <v>100</v>
      </c>
      <c r="N33" s="964">
        <v>101.3</v>
      </c>
      <c r="O33" s="962">
        <f t="shared" si="0"/>
        <v>0</v>
      </c>
      <c r="P33" s="965">
        <f t="shared" si="0"/>
        <v>1.299999999999983</v>
      </c>
    </row>
    <row r="34" spans="1:16" ht="18" customHeight="1" hidden="1">
      <c r="A34" s="172"/>
      <c r="B34" s="957"/>
      <c r="C34" s="976"/>
      <c r="D34" s="959"/>
      <c r="E34" s="960"/>
      <c r="F34" s="960"/>
      <c r="G34" s="960"/>
      <c r="H34" s="960"/>
      <c r="I34" s="960"/>
      <c r="J34" s="960"/>
      <c r="K34" s="977"/>
      <c r="L34" s="962"/>
      <c r="M34" s="963"/>
      <c r="N34" s="964"/>
      <c r="O34" s="969"/>
      <c r="P34" s="972"/>
    </row>
    <row r="35" spans="1:16" ht="18" customHeight="1">
      <c r="A35" s="172">
        <v>2</v>
      </c>
      <c r="B35" s="966" t="s">
        <v>193</v>
      </c>
      <c r="C35" s="978">
        <v>73.03</v>
      </c>
      <c r="D35" s="951">
        <v>117.8</v>
      </c>
      <c r="E35" s="952">
        <v>124.6</v>
      </c>
      <c r="F35" s="952">
        <v>133.4</v>
      </c>
      <c r="G35" s="952">
        <v>144.2</v>
      </c>
      <c r="H35" s="952">
        <v>147.2</v>
      </c>
      <c r="I35" s="952">
        <v>154.6</v>
      </c>
      <c r="J35" s="952">
        <v>161.8</v>
      </c>
      <c r="K35" s="975">
        <v>73.03</v>
      </c>
      <c r="L35" s="969">
        <v>100</v>
      </c>
      <c r="M35" s="970">
        <v>105.29166666666669</v>
      </c>
      <c r="N35" s="971">
        <v>116.8</v>
      </c>
      <c r="O35" s="969">
        <f>M35/L35*100-100</f>
        <v>5.2916666666667</v>
      </c>
      <c r="P35" s="972">
        <f>N35/M35*100-100</f>
        <v>10.929956470122647</v>
      </c>
    </row>
    <row r="36" spans="1:16" ht="18" customHeight="1" hidden="1">
      <c r="A36" s="172"/>
      <c r="B36" s="957"/>
      <c r="C36" s="958"/>
      <c r="D36" s="959"/>
      <c r="E36" s="960"/>
      <c r="F36" s="960"/>
      <c r="G36" s="960"/>
      <c r="H36" s="960"/>
      <c r="I36" s="953"/>
      <c r="J36" s="960"/>
      <c r="K36" s="961"/>
      <c r="L36" s="962"/>
      <c r="M36" s="963"/>
      <c r="N36" s="964"/>
      <c r="O36" s="969"/>
      <c r="P36" s="972"/>
    </row>
    <row r="37" spans="1:16" ht="18" customHeight="1">
      <c r="A37" s="172">
        <v>2.1</v>
      </c>
      <c r="B37" s="966" t="s">
        <v>194</v>
      </c>
      <c r="C37" s="974">
        <v>39.49</v>
      </c>
      <c r="D37" s="959">
        <v>115.2</v>
      </c>
      <c r="E37" s="960">
        <v>122.1</v>
      </c>
      <c r="F37" s="960">
        <v>127.8</v>
      </c>
      <c r="G37" s="960">
        <v>130.6</v>
      </c>
      <c r="H37" s="960">
        <v>133.8</v>
      </c>
      <c r="I37" s="960">
        <v>135.7</v>
      </c>
      <c r="J37" s="960">
        <v>138.1</v>
      </c>
      <c r="K37" s="975">
        <v>39.49</v>
      </c>
      <c r="L37" s="969">
        <v>100</v>
      </c>
      <c r="M37" s="970">
        <v>106.625</v>
      </c>
      <c r="N37" s="971">
        <v>117.6</v>
      </c>
      <c r="O37" s="969">
        <f aca="true" t="shared" si="1" ref="O37:P52">M37/L37*100-100</f>
        <v>6.624999999999986</v>
      </c>
      <c r="P37" s="972">
        <f t="shared" si="1"/>
        <v>10.293083235638917</v>
      </c>
    </row>
    <row r="38" spans="1:16" ht="18" customHeight="1">
      <c r="A38" s="172"/>
      <c r="B38" s="957" t="s">
        <v>195</v>
      </c>
      <c r="C38" s="973">
        <v>20.49</v>
      </c>
      <c r="D38" s="959">
        <v>107.6</v>
      </c>
      <c r="E38" s="960">
        <v>112.5</v>
      </c>
      <c r="F38" s="960">
        <v>120.2</v>
      </c>
      <c r="G38" s="960">
        <v>123.4</v>
      </c>
      <c r="H38" s="960">
        <v>125.5</v>
      </c>
      <c r="I38" s="960">
        <v>124.6</v>
      </c>
      <c r="J38" s="960">
        <v>126.3</v>
      </c>
      <c r="K38" s="968">
        <v>20.49</v>
      </c>
      <c r="L38" s="962">
        <v>100</v>
      </c>
      <c r="M38" s="963">
        <v>105.76666666666667</v>
      </c>
      <c r="N38" s="964">
        <v>116.3</v>
      </c>
      <c r="O38" s="962">
        <f t="shared" si="1"/>
        <v>5.76666666666668</v>
      </c>
      <c r="P38" s="965">
        <f t="shared" si="1"/>
        <v>9.959029309801437</v>
      </c>
    </row>
    <row r="39" spans="1:16" ht="18" customHeight="1">
      <c r="A39" s="172"/>
      <c r="B39" s="957" t="s">
        <v>196</v>
      </c>
      <c r="C39" s="973">
        <v>19</v>
      </c>
      <c r="D39" s="959">
        <v>116.7</v>
      </c>
      <c r="E39" s="960">
        <v>123.4</v>
      </c>
      <c r="F39" s="960">
        <v>127.7</v>
      </c>
      <c r="G39" s="960">
        <v>130.3</v>
      </c>
      <c r="H39" s="960">
        <v>133.5</v>
      </c>
      <c r="I39" s="960">
        <v>136.6</v>
      </c>
      <c r="J39" s="960">
        <v>138.1</v>
      </c>
      <c r="K39" s="968">
        <v>19</v>
      </c>
      <c r="L39" s="962">
        <v>100</v>
      </c>
      <c r="M39" s="963">
        <v>107.55833333333334</v>
      </c>
      <c r="N39" s="964">
        <v>119</v>
      </c>
      <c r="O39" s="962">
        <f t="shared" si="1"/>
        <v>7.558333333333337</v>
      </c>
      <c r="P39" s="965">
        <f t="shared" si="1"/>
        <v>10.637638490741466</v>
      </c>
    </row>
    <row r="40" spans="1:16" ht="18" customHeight="1">
      <c r="A40" s="172">
        <v>2.2</v>
      </c>
      <c r="B40" s="966" t="s">
        <v>197</v>
      </c>
      <c r="C40" s="974">
        <v>25.25</v>
      </c>
      <c r="D40" s="959">
        <v>125.4</v>
      </c>
      <c r="E40" s="960">
        <v>139.1</v>
      </c>
      <c r="F40" s="960">
        <v>147.7</v>
      </c>
      <c r="G40" s="960">
        <v>151.5</v>
      </c>
      <c r="H40" s="960">
        <v>157.9</v>
      </c>
      <c r="I40" s="960">
        <v>160.1</v>
      </c>
      <c r="J40" s="960">
        <v>172.4</v>
      </c>
      <c r="K40" s="975">
        <v>25.25</v>
      </c>
      <c r="L40" s="969">
        <v>100</v>
      </c>
      <c r="M40" s="970">
        <v>104.55</v>
      </c>
      <c r="N40" s="971">
        <v>118.1</v>
      </c>
      <c r="O40" s="969">
        <f t="shared" si="1"/>
        <v>4.549999999999983</v>
      </c>
      <c r="P40" s="972">
        <f t="shared" si="1"/>
        <v>12.96030607364898</v>
      </c>
    </row>
    <row r="41" spans="1:16" ht="18" customHeight="1">
      <c r="A41" s="172"/>
      <c r="B41" s="957" t="s">
        <v>198</v>
      </c>
      <c r="C41" s="973">
        <v>6.31</v>
      </c>
      <c r="D41" s="959">
        <v>119.3</v>
      </c>
      <c r="E41" s="960">
        <v>124.9</v>
      </c>
      <c r="F41" s="960">
        <v>127.1</v>
      </c>
      <c r="G41" s="960">
        <v>129.1</v>
      </c>
      <c r="H41" s="960">
        <v>131.2</v>
      </c>
      <c r="I41" s="960">
        <v>132.7</v>
      </c>
      <c r="J41" s="960">
        <v>133.3</v>
      </c>
      <c r="K41" s="968">
        <v>6.31</v>
      </c>
      <c r="L41" s="962">
        <v>100</v>
      </c>
      <c r="M41" s="963">
        <v>102.99166666666666</v>
      </c>
      <c r="N41" s="964">
        <v>112.4</v>
      </c>
      <c r="O41" s="962">
        <f t="shared" si="1"/>
        <v>2.99166666666666</v>
      </c>
      <c r="P41" s="965">
        <f t="shared" si="1"/>
        <v>9.135043288291953</v>
      </c>
    </row>
    <row r="42" spans="1:16" ht="18" customHeight="1">
      <c r="A42" s="172"/>
      <c r="B42" s="957" t="s">
        <v>199</v>
      </c>
      <c r="C42" s="973">
        <v>6.31</v>
      </c>
      <c r="D42" s="959">
        <v>114.5</v>
      </c>
      <c r="E42" s="960">
        <v>119.1</v>
      </c>
      <c r="F42" s="960">
        <v>127.5</v>
      </c>
      <c r="G42" s="960">
        <v>142.5</v>
      </c>
      <c r="H42" s="960">
        <v>144.5</v>
      </c>
      <c r="I42" s="960">
        <v>153</v>
      </c>
      <c r="J42" s="960">
        <v>163.1</v>
      </c>
      <c r="K42" s="968">
        <v>6.31</v>
      </c>
      <c r="L42" s="962">
        <v>100</v>
      </c>
      <c r="M42" s="963">
        <v>104.44166666666668</v>
      </c>
      <c r="N42" s="964">
        <v>116.6</v>
      </c>
      <c r="O42" s="962">
        <f t="shared" si="1"/>
        <v>4.441666666666677</v>
      </c>
      <c r="P42" s="965">
        <f t="shared" si="1"/>
        <v>11.641267054974861</v>
      </c>
    </row>
    <row r="43" spans="1:16" ht="18" customHeight="1">
      <c r="A43" s="172"/>
      <c r="B43" s="957" t="s">
        <v>200</v>
      </c>
      <c r="C43" s="973">
        <v>6.31</v>
      </c>
      <c r="D43" s="959">
        <v>111.4</v>
      </c>
      <c r="E43" s="960">
        <v>117.8</v>
      </c>
      <c r="F43" s="960">
        <v>120.2</v>
      </c>
      <c r="G43" s="960">
        <v>123.4</v>
      </c>
      <c r="H43" s="960">
        <v>126</v>
      </c>
      <c r="I43" s="960">
        <v>127.6</v>
      </c>
      <c r="J43" s="960">
        <v>130.8</v>
      </c>
      <c r="K43" s="968">
        <v>6.31</v>
      </c>
      <c r="L43" s="962">
        <v>100</v>
      </c>
      <c r="M43" s="963">
        <v>105.28333333333335</v>
      </c>
      <c r="N43" s="964">
        <v>119.9</v>
      </c>
      <c r="O43" s="962">
        <f t="shared" si="1"/>
        <v>5.283333333333346</v>
      </c>
      <c r="P43" s="965">
        <f t="shared" si="1"/>
        <v>13.883172391958198</v>
      </c>
    </row>
    <row r="44" spans="1:16" ht="18" customHeight="1">
      <c r="A44" s="172"/>
      <c r="B44" s="957" t="s">
        <v>201</v>
      </c>
      <c r="C44" s="973">
        <v>6.32</v>
      </c>
      <c r="D44" s="959">
        <v>110.6</v>
      </c>
      <c r="E44" s="960">
        <v>114.7</v>
      </c>
      <c r="F44" s="960">
        <v>118.7</v>
      </c>
      <c r="G44" s="960">
        <v>125.9</v>
      </c>
      <c r="H44" s="960">
        <v>132.6</v>
      </c>
      <c r="I44" s="960">
        <v>139.4</v>
      </c>
      <c r="J44" s="960">
        <v>145.6</v>
      </c>
      <c r="K44" s="968">
        <v>6.32</v>
      </c>
      <c r="L44" s="962">
        <v>100</v>
      </c>
      <c r="M44" s="963">
        <v>105.525</v>
      </c>
      <c r="N44" s="964">
        <v>123.7</v>
      </c>
      <c r="O44" s="962">
        <f t="shared" si="1"/>
        <v>5.525000000000006</v>
      </c>
      <c r="P44" s="965">
        <f t="shared" si="1"/>
        <v>17.22340677564557</v>
      </c>
    </row>
    <row r="45" spans="1:16" ht="18" customHeight="1">
      <c r="A45" s="172">
        <v>2.3</v>
      </c>
      <c r="B45" s="966" t="s">
        <v>202</v>
      </c>
      <c r="C45" s="974">
        <v>8.29</v>
      </c>
      <c r="D45" s="959">
        <v>114.4</v>
      </c>
      <c r="E45" s="960">
        <v>119.7</v>
      </c>
      <c r="F45" s="960">
        <v>122</v>
      </c>
      <c r="G45" s="960">
        <v>121.7</v>
      </c>
      <c r="H45" s="960">
        <v>124.9</v>
      </c>
      <c r="I45" s="960">
        <v>133.6</v>
      </c>
      <c r="J45" s="960">
        <v>139.1</v>
      </c>
      <c r="K45" s="975">
        <v>8.29</v>
      </c>
      <c r="L45" s="969">
        <v>100</v>
      </c>
      <c r="M45" s="970">
        <v>101.28333333333332</v>
      </c>
      <c r="N45" s="971">
        <v>109.1</v>
      </c>
      <c r="O45" s="969">
        <f t="shared" si="1"/>
        <v>1.2833333333333314</v>
      </c>
      <c r="P45" s="972">
        <f t="shared" si="1"/>
        <v>7.717623827546504</v>
      </c>
    </row>
    <row r="46" spans="1:16" ht="18" customHeight="1">
      <c r="A46" s="172"/>
      <c r="B46" s="966" t="s">
        <v>203</v>
      </c>
      <c r="C46" s="974">
        <v>2.76</v>
      </c>
      <c r="D46" s="959">
        <v>119.6</v>
      </c>
      <c r="E46" s="960">
        <v>122.9</v>
      </c>
      <c r="F46" s="960">
        <v>139.2</v>
      </c>
      <c r="G46" s="960">
        <v>170.2</v>
      </c>
      <c r="H46" s="960">
        <v>168.6</v>
      </c>
      <c r="I46" s="960">
        <v>182.6</v>
      </c>
      <c r="J46" s="960">
        <v>200.8</v>
      </c>
      <c r="K46" s="975">
        <v>2.76</v>
      </c>
      <c r="L46" s="969">
        <v>100</v>
      </c>
      <c r="M46" s="970">
        <v>102.29166666666667</v>
      </c>
      <c r="N46" s="971">
        <v>109.6</v>
      </c>
      <c r="O46" s="969">
        <f t="shared" si="1"/>
        <v>2.2916666666666714</v>
      </c>
      <c r="P46" s="972">
        <f t="shared" si="1"/>
        <v>7.1446028513238105</v>
      </c>
    </row>
    <row r="47" spans="1:16" ht="18" customHeight="1">
      <c r="A47" s="172"/>
      <c r="B47" s="957" t="s">
        <v>199</v>
      </c>
      <c r="C47" s="973">
        <v>1.38</v>
      </c>
      <c r="D47" s="959">
        <v>124.7</v>
      </c>
      <c r="E47" s="960">
        <v>130.2</v>
      </c>
      <c r="F47" s="960">
        <v>146.5</v>
      </c>
      <c r="G47" s="960">
        <v>158.4</v>
      </c>
      <c r="H47" s="960">
        <v>162.4</v>
      </c>
      <c r="I47" s="960">
        <v>172.2</v>
      </c>
      <c r="J47" s="960">
        <v>185.2</v>
      </c>
      <c r="K47" s="968">
        <v>1.38</v>
      </c>
      <c r="L47" s="962">
        <v>100</v>
      </c>
      <c r="M47" s="963">
        <v>102.33333333333333</v>
      </c>
      <c r="N47" s="964">
        <v>109.3</v>
      </c>
      <c r="O47" s="962">
        <f t="shared" si="1"/>
        <v>2.3333333333333144</v>
      </c>
      <c r="P47" s="965">
        <f t="shared" si="1"/>
        <v>6.807817589576558</v>
      </c>
    </row>
    <row r="48" spans="1:16" ht="18" customHeight="1">
      <c r="A48" s="172"/>
      <c r="B48" s="957" t="s">
        <v>201</v>
      </c>
      <c r="C48" s="973">
        <v>1.38</v>
      </c>
      <c r="D48" s="959">
        <v>127.1</v>
      </c>
      <c r="E48" s="960">
        <v>133</v>
      </c>
      <c r="F48" s="960">
        <v>151.1</v>
      </c>
      <c r="G48" s="960">
        <v>164.4</v>
      </c>
      <c r="H48" s="960">
        <v>168.5</v>
      </c>
      <c r="I48" s="960">
        <v>177.7</v>
      </c>
      <c r="J48" s="960">
        <v>192.2</v>
      </c>
      <c r="K48" s="968">
        <v>1.38</v>
      </c>
      <c r="L48" s="963">
        <v>100</v>
      </c>
      <c r="M48" s="963">
        <v>102.24166666666663</v>
      </c>
      <c r="N48" s="964">
        <v>109.8</v>
      </c>
      <c r="O48" s="960">
        <f t="shared" si="1"/>
        <v>2.2416666666666316</v>
      </c>
      <c r="P48" s="965">
        <f t="shared" si="1"/>
        <v>7.392615535088481</v>
      </c>
    </row>
    <row r="49" spans="1:16" ht="18" customHeight="1">
      <c r="A49" s="172"/>
      <c r="B49" s="979" t="s">
        <v>204</v>
      </c>
      <c r="C49" s="974">
        <v>2.76</v>
      </c>
      <c r="D49" s="959">
        <v>127.1</v>
      </c>
      <c r="E49" s="960">
        <v>131.1</v>
      </c>
      <c r="F49" s="960">
        <v>153.9</v>
      </c>
      <c r="G49" s="960">
        <v>169.4</v>
      </c>
      <c r="H49" s="960">
        <v>174</v>
      </c>
      <c r="I49" s="960">
        <v>185.1</v>
      </c>
      <c r="J49" s="960">
        <v>203.6</v>
      </c>
      <c r="K49" s="975">
        <v>2.76</v>
      </c>
      <c r="L49" s="953">
        <v>100</v>
      </c>
      <c r="M49" s="970">
        <v>101.14166666666667</v>
      </c>
      <c r="N49" s="971">
        <v>107</v>
      </c>
      <c r="O49" s="953">
        <f t="shared" si="1"/>
        <v>1.1416666666666657</v>
      </c>
      <c r="P49" s="972">
        <f t="shared" si="1"/>
        <v>5.792205652138094</v>
      </c>
    </row>
    <row r="50" spans="1:16" ht="18" customHeight="1">
      <c r="A50" s="172"/>
      <c r="B50" s="957" t="s">
        <v>199</v>
      </c>
      <c r="C50" s="973">
        <v>1.38</v>
      </c>
      <c r="D50" s="959">
        <v>124.4</v>
      </c>
      <c r="E50" s="960">
        <v>137.4</v>
      </c>
      <c r="F50" s="960">
        <v>143</v>
      </c>
      <c r="G50" s="960">
        <v>151.7</v>
      </c>
      <c r="H50" s="960">
        <v>154.2</v>
      </c>
      <c r="I50" s="960">
        <v>158.1</v>
      </c>
      <c r="J50" s="960">
        <v>160.7</v>
      </c>
      <c r="K50" s="968">
        <v>1.38</v>
      </c>
      <c r="L50" s="960">
        <v>100</v>
      </c>
      <c r="M50" s="963">
        <v>101.21666666666665</v>
      </c>
      <c r="N50" s="964">
        <v>107.8</v>
      </c>
      <c r="O50" s="960">
        <f t="shared" si="1"/>
        <v>1.2166666666666401</v>
      </c>
      <c r="P50" s="965">
        <f t="shared" si="1"/>
        <v>6.504198913222467</v>
      </c>
    </row>
    <row r="51" spans="1:16" ht="18" customHeight="1">
      <c r="A51" s="172"/>
      <c r="B51" s="957" t="s">
        <v>201</v>
      </c>
      <c r="C51" s="973">
        <v>1.38</v>
      </c>
      <c r="D51" s="959"/>
      <c r="E51" s="960"/>
      <c r="F51" s="960"/>
      <c r="G51" s="960"/>
      <c r="H51" s="960"/>
      <c r="I51" s="960"/>
      <c r="J51" s="960"/>
      <c r="K51" s="968">
        <v>1.38</v>
      </c>
      <c r="L51" s="960">
        <v>100</v>
      </c>
      <c r="M51" s="963">
        <v>101.06666666666666</v>
      </c>
      <c r="N51" s="964">
        <v>106.2</v>
      </c>
      <c r="O51" s="960">
        <f t="shared" si="1"/>
        <v>1.0666666666666629</v>
      </c>
      <c r="P51" s="965">
        <f t="shared" si="1"/>
        <v>5.0791556728232194</v>
      </c>
    </row>
    <row r="52" spans="1:16" ht="12.75">
      <c r="A52" s="172"/>
      <c r="B52" s="966" t="s">
        <v>524</v>
      </c>
      <c r="C52" s="974">
        <v>2.77</v>
      </c>
      <c r="D52" s="980"/>
      <c r="E52" s="980"/>
      <c r="F52" s="980"/>
      <c r="G52" s="980"/>
      <c r="H52" s="980"/>
      <c r="I52" s="980"/>
      <c r="J52" s="980"/>
      <c r="K52" s="975">
        <v>2.77</v>
      </c>
      <c r="L52" s="953">
        <v>100</v>
      </c>
      <c r="M52" s="970">
        <v>100.425</v>
      </c>
      <c r="N52" s="971">
        <v>110.7</v>
      </c>
      <c r="O52" s="953">
        <f t="shared" si="1"/>
        <v>0.42499999999998295</v>
      </c>
      <c r="P52" s="972">
        <f t="shared" si="1"/>
        <v>10.231516056758778</v>
      </c>
    </row>
    <row r="53" spans="1:16" ht="12.75">
      <c r="A53" s="172"/>
      <c r="B53" s="957" t="s">
        <v>195</v>
      </c>
      <c r="C53" s="973">
        <v>1.38</v>
      </c>
      <c r="D53" s="981"/>
      <c r="E53" s="981"/>
      <c r="F53" s="981"/>
      <c r="G53" s="981"/>
      <c r="H53" s="981"/>
      <c r="I53" s="981"/>
      <c r="J53" s="981"/>
      <c r="K53" s="968">
        <v>1.38</v>
      </c>
      <c r="L53" s="960">
        <v>100</v>
      </c>
      <c r="M53" s="963">
        <v>100.15833333333335</v>
      </c>
      <c r="N53" s="964">
        <v>110.3</v>
      </c>
      <c r="O53" s="960">
        <f>M53/L53*100-100</f>
        <v>0.15833333333334565</v>
      </c>
      <c r="P53" s="965">
        <f>N53/M53*100-100</f>
        <v>10.125634412180702</v>
      </c>
    </row>
    <row r="54" spans="1:16" ht="13.5" thickBot="1">
      <c r="A54" s="195"/>
      <c r="B54" s="982" t="s">
        <v>196</v>
      </c>
      <c r="C54" s="983">
        <v>1.39</v>
      </c>
      <c r="D54" s="984"/>
      <c r="E54" s="984"/>
      <c r="F54" s="984"/>
      <c r="G54" s="984"/>
      <c r="H54" s="984"/>
      <c r="I54" s="984"/>
      <c r="J54" s="984"/>
      <c r="K54" s="985">
        <v>1.39</v>
      </c>
      <c r="L54" s="986">
        <v>100</v>
      </c>
      <c r="M54" s="986">
        <v>100.68333333333334</v>
      </c>
      <c r="N54" s="987">
        <v>111.2</v>
      </c>
      <c r="O54" s="986">
        <f>M54/L54*100-100</f>
        <v>0.6833333333333513</v>
      </c>
      <c r="P54" s="988">
        <f>N54/M54*100-100</f>
        <v>10.445290514815426</v>
      </c>
    </row>
    <row r="55" spans="2:14" ht="13.5" thickTop="1">
      <c r="B55" s="83"/>
      <c r="C55" s="83"/>
      <c r="D55" s="83"/>
      <c r="E55" s="83"/>
      <c r="F55" s="83"/>
      <c r="G55" s="83"/>
      <c r="H55" s="83"/>
      <c r="I55" s="83"/>
      <c r="J55" s="83"/>
      <c r="K55" s="83"/>
      <c r="L55" s="83"/>
      <c r="M55" s="83"/>
      <c r="N55" s="83"/>
    </row>
    <row r="56" spans="2:14" ht="12.75">
      <c r="B56" s="83"/>
      <c r="C56" s="83"/>
      <c r="D56" s="83"/>
      <c r="E56" s="83"/>
      <c r="F56" s="83"/>
      <c r="G56" s="83"/>
      <c r="H56" s="83"/>
      <c r="I56" s="83"/>
      <c r="J56" s="83"/>
      <c r="K56" s="83"/>
      <c r="L56" s="83"/>
      <c r="M56" s="83"/>
      <c r="N56" s="83"/>
    </row>
    <row r="57" spans="2:14" ht="12.75">
      <c r="B57" s="83"/>
      <c r="C57" s="83"/>
      <c r="D57" s="83"/>
      <c r="E57" s="83"/>
      <c r="F57" s="83"/>
      <c r="G57" s="83"/>
      <c r="H57" s="83"/>
      <c r="I57" s="83"/>
      <c r="J57" s="83"/>
      <c r="K57" s="83"/>
      <c r="L57" s="83"/>
      <c r="M57" s="83"/>
      <c r="N57" s="83"/>
    </row>
    <row r="58" spans="2:14" ht="12.75">
      <c r="B58" s="83"/>
      <c r="C58" s="83"/>
      <c r="D58" s="83"/>
      <c r="E58" s="83"/>
      <c r="F58" s="83"/>
      <c r="G58" s="83"/>
      <c r="H58" s="83"/>
      <c r="I58" s="83"/>
      <c r="J58" s="83"/>
      <c r="K58" s="83"/>
      <c r="L58" s="83"/>
      <c r="M58" s="83"/>
      <c r="N58" s="83"/>
    </row>
    <row r="59" spans="2:14" ht="12.75">
      <c r="B59" s="83"/>
      <c r="C59" s="83"/>
      <c r="D59" s="83"/>
      <c r="E59" s="83"/>
      <c r="F59" s="83"/>
      <c r="G59" s="83"/>
      <c r="H59" s="83"/>
      <c r="I59" s="83"/>
      <c r="J59" s="83"/>
      <c r="K59" s="83"/>
      <c r="L59" s="83"/>
      <c r="M59" s="83"/>
      <c r="N59" s="83"/>
    </row>
    <row r="60" spans="2:14" ht="12.75">
      <c r="B60" s="83"/>
      <c r="C60" s="83"/>
      <c r="D60" s="83"/>
      <c r="E60" s="83"/>
      <c r="F60" s="83"/>
      <c r="G60" s="83"/>
      <c r="H60" s="83"/>
      <c r="I60" s="83"/>
      <c r="J60" s="83"/>
      <c r="K60" s="83"/>
      <c r="L60" s="83"/>
      <c r="M60" s="83"/>
      <c r="N60" s="83"/>
    </row>
    <row r="61" spans="1:14" ht="12.75">
      <c r="A61" s="97"/>
      <c r="B61" s="83"/>
      <c r="C61" s="83"/>
      <c r="D61" s="83"/>
      <c r="E61" s="83"/>
      <c r="F61" s="83"/>
      <c r="G61" s="83"/>
      <c r="H61" s="83"/>
      <c r="I61" s="83"/>
      <c r="J61" s="83"/>
      <c r="K61" s="83"/>
      <c r="L61" s="83"/>
      <c r="M61" s="83"/>
      <c r="N61" s="83"/>
    </row>
    <row r="62" spans="1:14" ht="12.75">
      <c r="A62" s="97"/>
      <c r="B62" s="83"/>
      <c r="C62" s="83"/>
      <c r="D62" s="83"/>
      <c r="E62" s="83"/>
      <c r="F62" s="83"/>
      <c r="G62" s="83"/>
      <c r="H62" s="83"/>
      <c r="I62" s="83"/>
      <c r="J62" s="83"/>
      <c r="K62" s="83"/>
      <c r="L62" s="83"/>
      <c r="M62" s="83"/>
      <c r="N62" s="83"/>
    </row>
    <row r="63" spans="2:14" ht="12.75">
      <c r="B63" s="83"/>
      <c r="C63" s="83"/>
      <c r="D63" s="83"/>
      <c r="E63" s="83"/>
      <c r="F63" s="83"/>
      <c r="G63" s="83"/>
      <c r="H63" s="83"/>
      <c r="I63" s="83"/>
      <c r="J63" s="83"/>
      <c r="K63" s="83"/>
      <c r="L63" s="83"/>
      <c r="M63" s="83"/>
      <c r="N63" s="83"/>
    </row>
    <row r="64" spans="2:14" ht="12.75">
      <c r="B64" s="83"/>
      <c r="C64" s="83"/>
      <c r="D64" s="83"/>
      <c r="E64" s="83"/>
      <c r="F64" s="83"/>
      <c r="G64" s="83"/>
      <c r="H64" s="83"/>
      <c r="I64" s="83"/>
      <c r="J64" s="83"/>
      <c r="K64" s="83"/>
      <c r="L64" s="83"/>
      <c r="M64" s="83"/>
      <c r="N64" s="83"/>
    </row>
    <row r="65" spans="2:14" ht="12.75">
      <c r="B65" s="83"/>
      <c r="C65" s="83"/>
      <c r="D65" s="83"/>
      <c r="E65" s="83"/>
      <c r="F65" s="83"/>
      <c r="G65" s="83"/>
      <c r="H65" s="83"/>
      <c r="I65" s="83"/>
      <c r="J65" s="83"/>
      <c r="K65" s="83"/>
      <c r="L65" s="83"/>
      <c r="M65" s="83"/>
      <c r="N65" s="83"/>
    </row>
    <row r="66" spans="2:14" ht="12.75">
      <c r="B66" s="83"/>
      <c r="C66" s="83"/>
      <c r="D66" s="83"/>
      <c r="E66" s="83"/>
      <c r="F66" s="83"/>
      <c r="G66" s="83"/>
      <c r="H66" s="83"/>
      <c r="I66" s="83"/>
      <c r="J66" s="83"/>
      <c r="K66" s="83"/>
      <c r="L66" s="83"/>
      <c r="M66" s="83"/>
      <c r="N66" s="83"/>
    </row>
    <row r="67" spans="2:14" ht="12.75">
      <c r="B67" s="83"/>
      <c r="C67" s="83"/>
      <c r="D67" s="83"/>
      <c r="E67" s="83"/>
      <c r="F67" s="83"/>
      <c r="G67" s="83"/>
      <c r="H67" s="83"/>
      <c r="I67" s="83"/>
      <c r="J67" s="83"/>
      <c r="K67" s="83"/>
      <c r="L67" s="83"/>
      <c r="M67" s="83"/>
      <c r="N67" s="83"/>
    </row>
    <row r="68" spans="1:14" ht="12.75">
      <c r="A68" s="97"/>
      <c r="B68" s="83"/>
      <c r="C68" s="83"/>
      <c r="D68" s="83"/>
      <c r="E68" s="83"/>
      <c r="F68" s="83"/>
      <c r="G68" s="83"/>
      <c r="H68" s="83"/>
      <c r="I68" s="83"/>
      <c r="J68" s="83"/>
      <c r="K68" s="83"/>
      <c r="L68" s="83"/>
      <c r="M68" s="83"/>
      <c r="N68" s="83"/>
    </row>
    <row r="69" spans="1:14" ht="12.75">
      <c r="A69" s="97"/>
      <c r="B69" s="83"/>
      <c r="C69" s="83"/>
      <c r="D69" s="83"/>
      <c r="E69" s="83"/>
      <c r="F69" s="83"/>
      <c r="G69" s="83"/>
      <c r="H69" s="83"/>
      <c r="I69" s="83"/>
      <c r="J69" s="83"/>
      <c r="K69" s="83"/>
      <c r="L69" s="83"/>
      <c r="M69" s="83"/>
      <c r="N69" s="83"/>
    </row>
    <row r="70" spans="1:14" ht="12.75">
      <c r="A70" s="97"/>
      <c r="B70" s="83"/>
      <c r="C70" s="83"/>
      <c r="D70" s="83"/>
      <c r="E70" s="83"/>
      <c r="F70" s="83"/>
      <c r="G70" s="83"/>
      <c r="H70" s="83"/>
      <c r="I70" s="83"/>
      <c r="J70" s="83"/>
      <c r="K70" s="83"/>
      <c r="L70" s="83"/>
      <c r="M70" s="83"/>
      <c r="N70" s="83"/>
    </row>
    <row r="71" spans="2:14" ht="12.75">
      <c r="B71" s="83"/>
      <c r="C71" s="83"/>
      <c r="D71" s="83"/>
      <c r="E71" s="83"/>
      <c r="F71" s="83"/>
      <c r="G71" s="83"/>
      <c r="H71" s="83"/>
      <c r="I71" s="83"/>
      <c r="J71" s="83"/>
      <c r="K71" s="83"/>
      <c r="L71" s="83"/>
      <c r="M71" s="83"/>
      <c r="N71" s="83"/>
    </row>
    <row r="72" spans="2:14" ht="12.75">
      <c r="B72" s="83"/>
      <c r="C72" s="83"/>
      <c r="D72" s="83"/>
      <c r="E72" s="83"/>
      <c r="F72" s="83"/>
      <c r="G72" s="83"/>
      <c r="H72" s="83"/>
      <c r="I72" s="83"/>
      <c r="J72" s="83"/>
      <c r="K72" s="83"/>
      <c r="L72" s="83"/>
      <c r="M72" s="83"/>
      <c r="N72" s="83"/>
    </row>
    <row r="73" spans="1:14" ht="12.75">
      <c r="A73" s="97"/>
      <c r="B73" s="83"/>
      <c r="C73" s="83"/>
      <c r="D73" s="83"/>
      <c r="E73" s="83"/>
      <c r="F73" s="83"/>
      <c r="G73" s="83"/>
      <c r="H73" s="83"/>
      <c r="I73" s="83"/>
      <c r="J73" s="83"/>
      <c r="K73" s="83"/>
      <c r="L73" s="83"/>
      <c r="M73" s="83"/>
      <c r="N73" s="83"/>
    </row>
    <row r="74" spans="1:14" ht="12.75">
      <c r="A74" s="97"/>
      <c r="B74" s="83"/>
      <c r="C74" s="83"/>
      <c r="D74" s="83"/>
      <c r="E74" s="83"/>
      <c r="F74" s="83"/>
      <c r="G74" s="83"/>
      <c r="H74" s="83"/>
      <c r="I74" s="83"/>
      <c r="J74" s="83"/>
      <c r="K74" s="83"/>
      <c r="L74" s="83"/>
      <c r="M74" s="83"/>
      <c r="N74" s="83"/>
    </row>
    <row r="75" spans="1:14" ht="12.75">
      <c r="A75" s="97"/>
      <c r="B75" s="83"/>
      <c r="C75" s="83"/>
      <c r="D75" s="83"/>
      <c r="E75" s="83"/>
      <c r="F75" s="83"/>
      <c r="G75" s="83"/>
      <c r="H75" s="83"/>
      <c r="I75" s="83"/>
      <c r="J75" s="83"/>
      <c r="K75" s="83"/>
      <c r="L75" s="83"/>
      <c r="M75" s="83"/>
      <c r="N75" s="83"/>
    </row>
    <row r="76" spans="1:14" ht="12.75">
      <c r="A76" s="97"/>
      <c r="B76" s="83"/>
      <c r="C76" s="83"/>
      <c r="D76" s="83"/>
      <c r="E76" s="83"/>
      <c r="F76" s="83"/>
      <c r="G76" s="83"/>
      <c r="H76" s="83"/>
      <c r="I76" s="83"/>
      <c r="J76" s="83"/>
      <c r="K76" s="83"/>
      <c r="L76" s="83"/>
      <c r="M76" s="83"/>
      <c r="N76" s="83"/>
    </row>
    <row r="77" spans="2:14" ht="12.75">
      <c r="B77" s="83"/>
      <c r="C77" s="83"/>
      <c r="D77" s="83"/>
      <c r="E77" s="83"/>
      <c r="F77" s="83"/>
      <c r="G77" s="83"/>
      <c r="H77" s="83"/>
      <c r="I77" s="83"/>
      <c r="J77" s="83"/>
      <c r="K77" s="83"/>
      <c r="L77" s="83"/>
      <c r="M77" s="83"/>
      <c r="N77" s="83"/>
    </row>
    <row r="78" spans="1:14" ht="12.75">
      <c r="A78" s="97"/>
      <c r="B78" s="83"/>
      <c r="C78" s="83"/>
      <c r="D78" s="83"/>
      <c r="E78" s="83"/>
      <c r="F78" s="83"/>
      <c r="G78" s="83"/>
      <c r="H78" s="83"/>
      <c r="I78" s="83"/>
      <c r="J78" s="83"/>
      <c r="K78" s="83"/>
      <c r="L78" s="83"/>
      <c r="M78" s="83"/>
      <c r="N78" s="83"/>
    </row>
    <row r="79" spans="1:14" ht="12.75">
      <c r="A79" s="96"/>
      <c r="B79" s="83"/>
      <c r="C79" s="83"/>
      <c r="D79" s="83"/>
      <c r="E79" s="83"/>
      <c r="F79" s="83"/>
      <c r="G79" s="83"/>
      <c r="H79" s="83"/>
      <c r="I79" s="83"/>
      <c r="J79" s="83"/>
      <c r="K79" s="83"/>
      <c r="L79" s="83"/>
      <c r="M79" s="83"/>
      <c r="N79" s="83"/>
    </row>
    <row r="80" spans="1:14" ht="12.75">
      <c r="A80" s="96"/>
      <c r="B80" s="83"/>
      <c r="C80" s="83"/>
      <c r="D80" s="83"/>
      <c r="E80" s="83"/>
      <c r="F80" s="83"/>
      <c r="G80" s="83"/>
      <c r="H80" s="83"/>
      <c r="I80" s="83"/>
      <c r="J80" s="83"/>
      <c r="K80" s="83"/>
      <c r="L80" s="83"/>
      <c r="M80" s="83"/>
      <c r="N80" s="83"/>
    </row>
    <row r="81" spans="2:14" ht="12.75">
      <c r="B81" s="83"/>
      <c r="C81" s="83"/>
      <c r="D81" s="83"/>
      <c r="E81" s="83"/>
      <c r="F81" s="83"/>
      <c r="G81" s="83"/>
      <c r="H81" s="83"/>
      <c r="I81" s="83"/>
      <c r="J81" s="83"/>
      <c r="K81" s="83"/>
      <c r="L81" s="83"/>
      <c r="M81" s="83"/>
      <c r="N81" s="83"/>
    </row>
    <row r="82" spans="2:14" ht="12.75">
      <c r="B82" s="83"/>
      <c r="C82" s="83"/>
      <c r="D82" s="83"/>
      <c r="E82" s="83"/>
      <c r="F82" s="83"/>
      <c r="G82" s="83"/>
      <c r="H82" s="83"/>
      <c r="I82" s="83"/>
      <c r="J82" s="83"/>
      <c r="K82" s="83"/>
      <c r="L82" s="83"/>
      <c r="M82" s="83"/>
      <c r="N82" s="83"/>
    </row>
    <row r="83" spans="1:14" ht="12.75">
      <c r="A83" s="97"/>
      <c r="B83" s="83"/>
      <c r="C83" s="83"/>
      <c r="D83" s="83"/>
      <c r="E83" s="83"/>
      <c r="F83" s="83"/>
      <c r="G83" s="83"/>
      <c r="H83" s="83"/>
      <c r="I83" s="83"/>
      <c r="J83" s="83"/>
      <c r="K83" s="83"/>
      <c r="L83" s="83"/>
      <c r="M83" s="83"/>
      <c r="N83" s="83"/>
    </row>
    <row r="84" spans="1:14" ht="12.75">
      <c r="A84" s="97"/>
      <c r="B84" s="83"/>
      <c r="C84" s="83"/>
      <c r="D84" s="83"/>
      <c r="E84" s="83"/>
      <c r="F84" s="83"/>
      <c r="G84" s="83"/>
      <c r="H84" s="83"/>
      <c r="I84" s="83"/>
      <c r="J84" s="83"/>
      <c r="K84" s="83"/>
      <c r="L84" s="83"/>
      <c r="M84" s="83"/>
      <c r="N84" s="83"/>
    </row>
    <row r="85" spans="2:14" ht="12.75">
      <c r="B85" s="83"/>
      <c r="C85" s="83"/>
      <c r="D85" s="83"/>
      <c r="E85" s="83"/>
      <c r="F85" s="83"/>
      <c r="G85" s="83"/>
      <c r="H85" s="83"/>
      <c r="I85" s="83"/>
      <c r="J85" s="83"/>
      <c r="K85" s="83"/>
      <c r="L85" s="83"/>
      <c r="M85" s="83"/>
      <c r="N85" s="83"/>
    </row>
    <row r="86" spans="1:14" ht="12.75">
      <c r="A86" s="97"/>
      <c r="B86" s="83"/>
      <c r="C86" s="83"/>
      <c r="D86" s="83"/>
      <c r="E86" s="83"/>
      <c r="F86" s="83"/>
      <c r="G86" s="83"/>
      <c r="H86" s="83"/>
      <c r="I86" s="83"/>
      <c r="J86" s="83"/>
      <c r="K86" s="83"/>
      <c r="L86" s="83"/>
      <c r="M86" s="83"/>
      <c r="N86" s="83"/>
    </row>
    <row r="87" spans="1:14" ht="12.75">
      <c r="A87" s="97"/>
      <c r="B87" s="83"/>
      <c r="C87" s="83"/>
      <c r="D87" s="83"/>
      <c r="E87" s="83"/>
      <c r="F87" s="83"/>
      <c r="G87" s="83"/>
      <c r="H87" s="83"/>
      <c r="I87" s="83"/>
      <c r="J87" s="83"/>
      <c r="K87" s="83"/>
      <c r="L87" s="83"/>
      <c r="M87" s="83"/>
      <c r="N87" s="83"/>
    </row>
    <row r="88" spans="1:14" ht="12.75">
      <c r="A88" s="97"/>
      <c r="B88" s="83"/>
      <c r="C88" s="83"/>
      <c r="D88" s="83"/>
      <c r="E88" s="83"/>
      <c r="F88" s="83"/>
      <c r="G88" s="83"/>
      <c r="H88" s="83"/>
      <c r="I88" s="83"/>
      <c r="J88" s="83"/>
      <c r="K88" s="83"/>
      <c r="L88" s="83"/>
      <c r="M88" s="83"/>
      <c r="N88" s="83"/>
    </row>
    <row r="89" spans="2:14" ht="12.75">
      <c r="B89" s="83"/>
      <c r="C89" s="83"/>
      <c r="D89" s="83"/>
      <c r="E89" s="83"/>
      <c r="F89" s="83"/>
      <c r="G89" s="83"/>
      <c r="H89" s="83"/>
      <c r="I89" s="83"/>
      <c r="J89" s="83"/>
      <c r="K89" s="83"/>
      <c r="L89" s="83"/>
      <c r="M89" s="83"/>
      <c r="N89" s="83"/>
    </row>
    <row r="90" spans="1:14" ht="12.75">
      <c r="A90" s="933"/>
      <c r="B90" s="83"/>
      <c r="C90" s="83"/>
      <c r="D90" s="83"/>
      <c r="E90" s="83"/>
      <c r="F90" s="83"/>
      <c r="G90" s="83"/>
      <c r="H90" s="83"/>
      <c r="I90" s="83"/>
      <c r="J90" s="83"/>
      <c r="K90" s="83"/>
      <c r="L90" s="83"/>
      <c r="M90" s="83"/>
      <c r="N90" s="83"/>
    </row>
    <row r="91" spans="2:14" ht="12.75">
      <c r="B91" s="83"/>
      <c r="C91" s="83"/>
      <c r="D91" s="83"/>
      <c r="E91" s="83"/>
      <c r="F91" s="83"/>
      <c r="G91" s="83"/>
      <c r="H91" s="83"/>
      <c r="I91" s="83"/>
      <c r="J91" s="83"/>
      <c r="K91" s="83"/>
      <c r="L91" s="83"/>
      <c r="M91" s="83"/>
      <c r="N91" s="83"/>
    </row>
    <row r="92" spans="1:14" ht="12.75">
      <c r="A92" s="933"/>
      <c r="B92" s="83"/>
      <c r="C92" s="83"/>
      <c r="D92" s="83"/>
      <c r="E92" s="83"/>
      <c r="F92" s="83"/>
      <c r="G92" s="83"/>
      <c r="H92" s="83"/>
      <c r="I92" s="83"/>
      <c r="J92" s="83"/>
      <c r="K92" s="83"/>
      <c r="L92" s="83"/>
      <c r="M92" s="83"/>
      <c r="N92" s="83"/>
    </row>
    <row r="93" spans="2:14" ht="12.75">
      <c r="B93" s="83"/>
      <c r="C93" s="83"/>
      <c r="D93" s="83"/>
      <c r="E93" s="83"/>
      <c r="F93" s="83"/>
      <c r="G93" s="83"/>
      <c r="H93" s="83"/>
      <c r="I93" s="83"/>
      <c r="J93" s="83"/>
      <c r="K93" s="83"/>
      <c r="L93" s="83"/>
      <c r="M93" s="83"/>
      <c r="N93" s="83"/>
    </row>
    <row r="94" spans="2:14" ht="12.75">
      <c r="B94" s="83"/>
      <c r="C94" s="83"/>
      <c r="D94" s="83"/>
      <c r="E94" s="83"/>
      <c r="F94" s="83"/>
      <c r="G94" s="83"/>
      <c r="H94" s="83"/>
      <c r="I94" s="83"/>
      <c r="J94" s="83"/>
      <c r="K94" s="83"/>
      <c r="L94" s="83"/>
      <c r="M94" s="83"/>
      <c r="N94" s="83"/>
    </row>
    <row r="95" spans="1:14" ht="12.75">
      <c r="A95" s="933"/>
      <c r="B95" s="83"/>
      <c r="C95" s="83"/>
      <c r="D95" s="83"/>
      <c r="E95" s="83"/>
      <c r="F95" s="83"/>
      <c r="G95" s="83"/>
      <c r="H95" s="83"/>
      <c r="I95" s="83"/>
      <c r="J95" s="83"/>
      <c r="K95" s="83"/>
      <c r="L95" s="83"/>
      <c r="M95" s="83"/>
      <c r="N95" s="83"/>
    </row>
    <row r="97" ht="20.25">
      <c r="A97" s="934"/>
    </row>
    <row r="98" ht="20.25">
      <c r="A98" s="934"/>
    </row>
    <row r="100" spans="2:14" ht="12.75">
      <c r="B100" s="932"/>
      <c r="C100" s="932"/>
      <c r="D100" s="932"/>
      <c r="E100" s="932"/>
      <c r="F100" s="932"/>
      <c r="G100" s="932"/>
      <c r="H100" s="932"/>
      <c r="I100" s="932"/>
      <c r="J100" s="932"/>
      <c r="K100" s="932"/>
      <c r="L100" s="932"/>
      <c r="M100" s="932"/>
      <c r="N100" s="932"/>
    </row>
    <row r="101" spans="2:14" ht="12.75">
      <c r="B101" s="932"/>
      <c r="C101" s="932"/>
      <c r="D101" s="932"/>
      <c r="E101" s="932"/>
      <c r="F101" s="932"/>
      <c r="G101" s="932"/>
      <c r="H101" s="932"/>
      <c r="I101" s="932"/>
      <c r="J101" s="932"/>
      <c r="K101" s="932"/>
      <c r="L101" s="932"/>
      <c r="M101" s="932"/>
      <c r="N101" s="932"/>
    </row>
    <row r="103" spans="2:14" ht="12.75">
      <c r="B103" s="83"/>
      <c r="C103" s="83"/>
      <c r="D103" s="83"/>
      <c r="E103" s="83"/>
      <c r="F103" s="83"/>
      <c r="G103" s="83"/>
      <c r="H103" s="83"/>
      <c r="I103" s="83"/>
      <c r="J103" s="83"/>
      <c r="K103" s="83"/>
      <c r="L103" s="83"/>
      <c r="M103" s="83"/>
      <c r="N103" s="83"/>
    </row>
    <row r="104" spans="2:14" ht="12.75">
      <c r="B104" s="83"/>
      <c r="C104" s="83"/>
      <c r="D104" s="83"/>
      <c r="E104" s="83"/>
      <c r="F104" s="83"/>
      <c r="G104" s="83"/>
      <c r="H104" s="83"/>
      <c r="I104" s="83"/>
      <c r="J104" s="83"/>
      <c r="K104" s="83"/>
      <c r="L104" s="83"/>
      <c r="M104" s="83"/>
      <c r="N104" s="83"/>
    </row>
    <row r="105" spans="2:14" ht="12.75">
      <c r="B105" s="83"/>
      <c r="C105" s="83"/>
      <c r="D105" s="83"/>
      <c r="E105" s="83"/>
      <c r="F105" s="83"/>
      <c r="G105" s="83"/>
      <c r="H105" s="83"/>
      <c r="I105" s="83"/>
      <c r="J105" s="83"/>
      <c r="K105" s="83"/>
      <c r="L105" s="83"/>
      <c r="M105" s="83"/>
      <c r="N105" s="83"/>
    </row>
    <row r="106" spans="2:14" ht="12.75">
      <c r="B106" s="83"/>
      <c r="C106" s="83"/>
      <c r="D106" s="83"/>
      <c r="E106" s="83"/>
      <c r="F106" s="83"/>
      <c r="G106" s="83"/>
      <c r="H106" s="83"/>
      <c r="I106" s="83"/>
      <c r="J106" s="83"/>
      <c r="K106" s="83"/>
      <c r="L106" s="83"/>
      <c r="M106" s="83"/>
      <c r="N106" s="83"/>
    </row>
    <row r="107" spans="2:14" ht="12.75">
      <c r="B107" s="83"/>
      <c r="C107" s="83"/>
      <c r="D107" s="83"/>
      <c r="E107" s="83"/>
      <c r="F107" s="83"/>
      <c r="G107" s="83"/>
      <c r="H107" s="83"/>
      <c r="I107" s="83"/>
      <c r="J107" s="83"/>
      <c r="K107" s="83"/>
      <c r="L107" s="83"/>
      <c r="M107" s="83"/>
      <c r="N107" s="83"/>
    </row>
    <row r="108" spans="1:14" ht="12.75">
      <c r="A108" s="97"/>
      <c r="B108" s="83"/>
      <c r="C108" s="83"/>
      <c r="D108" s="83"/>
      <c r="E108" s="83"/>
      <c r="F108" s="83"/>
      <c r="G108" s="83"/>
      <c r="H108" s="83"/>
      <c r="I108" s="83"/>
      <c r="J108" s="83"/>
      <c r="K108" s="83"/>
      <c r="L108" s="83"/>
      <c r="M108" s="83"/>
      <c r="N108" s="83"/>
    </row>
    <row r="109" spans="1:14" ht="12.75">
      <c r="A109" s="97"/>
      <c r="B109" s="83"/>
      <c r="C109" s="83"/>
      <c r="D109" s="83"/>
      <c r="E109" s="83"/>
      <c r="F109" s="83"/>
      <c r="G109" s="83"/>
      <c r="H109" s="83"/>
      <c r="I109" s="83"/>
      <c r="J109" s="83"/>
      <c r="K109" s="83"/>
      <c r="L109" s="83"/>
      <c r="M109" s="83"/>
      <c r="N109" s="83"/>
    </row>
    <row r="110" spans="1:14" ht="12.75">
      <c r="A110" s="97"/>
      <c r="B110" s="83"/>
      <c r="C110" s="83"/>
      <c r="D110" s="83"/>
      <c r="E110" s="83"/>
      <c r="F110" s="83"/>
      <c r="G110" s="83"/>
      <c r="H110" s="83"/>
      <c r="I110" s="83"/>
      <c r="J110" s="83"/>
      <c r="K110" s="83"/>
      <c r="L110" s="83"/>
      <c r="M110" s="83"/>
      <c r="N110" s="83"/>
    </row>
    <row r="111" spans="2:14" ht="12.75">
      <c r="B111" s="83"/>
      <c r="C111" s="83"/>
      <c r="D111" s="83"/>
      <c r="E111" s="83"/>
      <c r="F111" s="83"/>
      <c r="G111" s="83"/>
      <c r="H111" s="83"/>
      <c r="I111" s="83"/>
      <c r="J111" s="83"/>
      <c r="K111" s="83"/>
      <c r="L111" s="83"/>
      <c r="M111" s="83"/>
      <c r="N111" s="83"/>
    </row>
    <row r="112" spans="1:14" ht="12.75">
      <c r="A112" s="935"/>
      <c r="B112" s="83"/>
      <c r="C112" s="83"/>
      <c r="D112" s="83"/>
      <c r="E112" s="83"/>
      <c r="F112" s="83"/>
      <c r="G112" s="83"/>
      <c r="H112" s="83"/>
      <c r="I112" s="83"/>
      <c r="J112" s="83"/>
      <c r="K112" s="83"/>
      <c r="L112" s="83"/>
      <c r="M112" s="83"/>
      <c r="N112" s="83"/>
    </row>
    <row r="113" spans="1:14" ht="12.75">
      <c r="A113" s="97"/>
      <c r="B113" s="83"/>
      <c r="C113" s="83"/>
      <c r="D113" s="83"/>
      <c r="E113" s="83"/>
      <c r="F113" s="83"/>
      <c r="G113" s="83"/>
      <c r="H113" s="83"/>
      <c r="I113" s="83"/>
      <c r="J113" s="83"/>
      <c r="K113" s="83"/>
      <c r="L113" s="83"/>
      <c r="M113" s="83"/>
      <c r="N113" s="83"/>
    </row>
    <row r="114" spans="1:14" ht="12.75">
      <c r="A114" s="96"/>
      <c r="B114" s="83"/>
      <c r="C114" s="83"/>
      <c r="D114" s="83"/>
      <c r="E114" s="83"/>
      <c r="F114" s="83"/>
      <c r="G114" s="83"/>
      <c r="H114" s="83"/>
      <c r="I114" s="83"/>
      <c r="J114" s="83"/>
      <c r="K114" s="83"/>
      <c r="L114" s="83"/>
      <c r="M114" s="83"/>
      <c r="N114" s="83"/>
    </row>
    <row r="115" spans="1:14" ht="12.75">
      <c r="A115" s="96"/>
      <c r="B115" s="83"/>
      <c r="C115" s="83"/>
      <c r="D115" s="83"/>
      <c r="E115" s="83"/>
      <c r="F115" s="83"/>
      <c r="G115" s="83"/>
      <c r="H115" s="83"/>
      <c r="I115" s="83"/>
      <c r="J115" s="83"/>
      <c r="K115" s="83"/>
      <c r="L115" s="83"/>
      <c r="M115" s="83"/>
      <c r="N115" s="83"/>
    </row>
    <row r="116" spans="1:14" ht="12.75">
      <c r="A116" s="97"/>
      <c r="B116" s="83"/>
      <c r="C116" s="83"/>
      <c r="D116" s="83"/>
      <c r="E116" s="83"/>
      <c r="F116" s="83"/>
      <c r="G116" s="83"/>
      <c r="H116" s="83"/>
      <c r="I116" s="83"/>
      <c r="J116" s="83"/>
      <c r="K116" s="83"/>
      <c r="L116" s="83"/>
      <c r="M116" s="83"/>
      <c r="N116" s="83"/>
    </row>
    <row r="117" spans="1:14" ht="12.75">
      <c r="A117" s="96"/>
      <c r="B117" s="83"/>
      <c r="C117" s="83"/>
      <c r="D117" s="83"/>
      <c r="E117" s="83"/>
      <c r="F117" s="83"/>
      <c r="G117" s="83"/>
      <c r="H117" s="83"/>
      <c r="I117" s="83"/>
      <c r="J117" s="83"/>
      <c r="K117" s="83"/>
      <c r="L117" s="83"/>
      <c r="M117" s="83"/>
      <c r="N117" s="83"/>
    </row>
    <row r="118" spans="1:14" ht="12.75">
      <c r="A118" s="96"/>
      <c r="B118" s="83"/>
      <c r="C118" s="83"/>
      <c r="D118" s="83"/>
      <c r="E118" s="83"/>
      <c r="F118" s="83"/>
      <c r="G118" s="83"/>
      <c r="H118" s="83"/>
      <c r="I118" s="83"/>
      <c r="J118" s="83"/>
      <c r="K118" s="83"/>
      <c r="L118" s="83"/>
      <c r="M118" s="83"/>
      <c r="N118" s="83"/>
    </row>
    <row r="119" spans="2:14" ht="12.75">
      <c r="B119" s="83"/>
      <c r="C119" s="83"/>
      <c r="D119" s="83"/>
      <c r="E119" s="83"/>
      <c r="F119" s="83"/>
      <c r="G119" s="83"/>
      <c r="H119" s="83"/>
      <c r="I119" s="83"/>
      <c r="J119" s="83"/>
      <c r="K119" s="83"/>
      <c r="L119" s="83"/>
      <c r="M119" s="83"/>
      <c r="N119" s="83"/>
    </row>
    <row r="120" spans="2:14" ht="12.75">
      <c r="B120" s="83"/>
      <c r="C120" s="83"/>
      <c r="D120" s="83"/>
      <c r="E120" s="83"/>
      <c r="F120" s="83"/>
      <c r="G120" s="83"/>
      <c r="H120" s="83"/>
      <c r="I120" s="83"/>
      <c r="J120" s="83"/>
      <c r="K120" s="83"/>
      <c r="L120" s="83"/>
      <c r="M120" s="83"/>
      <c r="N120" s="83"/>
    </row>
    <row r="121" spans="2:14" ht="12.75">
      <c r="B121" s="83"/>
      <c r="C121" s="83"/>
      <c r="D121" s="83"/>
      <c r="E121" s="83"/>
      <c r="F121" s="83"/>
      <c r="G121" s="83"/>
      <c r="H121" s="83"/>
      <c r="I121" s="83"/>
      <c r="J121" s="83"/>
      <c r="K121" s="83"/>
      <c r="L121" s="83"/>
      <c r="M121" s="83"/>
      <c r="N121" s="83"/>
    </row>
    <row r="122" spans="2:14" ht="12.75">
      <c r="B122" s="83"/>
      <c r="C122" s="83"/>
      <c r="D122" s="83"/>
      <c r="E122" s="83"/>
      <c r="F122" s="83"/>
      <c r="G122" s="83"/>
      <c r="H122" s="83"/>
      <c r="I122" s="83"/>
      <c r="J122" s="83"/>
      <c r="K122" s="83"/>
      <c r="L122" s="83"/>
      <c r="M122" s="83"/>
      <c r="N122" s="83"/>
    </row>
    <row r="123" spans="2:14" ht="12.75">
      <c r="B123" s="83"/>
      <c r="C123" s="83"/>
      <c r="D123" s="83"/>
      <c r="E123" s="83"/>
      <c r="F123" s="83"/>
      <c r="G123" s="83"/>
      <c r="H123" s="83"/>
      <c r="I123" s="83"/>
      <c r="J123" s="83"/>
      <c r="K123" s="83"/>
      <c r="L123" s="83"/>
      <c r="M123" s="83"/>
      <c r="N123" s="83"/>
    </row>
    <row r="124" spans="2:14" ht="12.75">
      <c r="B124" s="83"/>
      <c r="C124" s="83"/>
      <c r="D124" s="83"/>
      <c r="E124" s="83"/>
      <c r="F124" s="83"/>
      <c r="G124" s="83"/>
      <c r="H124" s="83"/>
      <c r="I124" s="83"/>
      <c r="J124" s="83"/>
      <c r="K124" s="83"/>
      <c r="L124" s="83"/>
      <c r="M124" s="83"/>
      <c r="N124" s="83"/>
    </row>
    <row r="125" spans="1:14" ht="12.75">
      <c r="A125" s="97"/>
      <c r="B125" s="83"/>
      <c r="C125" s="83"/>
      <c r="D125" s="83"/>
      <c r="E125" s="83"/>
      <c r="F125" s="83"/>
      <c r="G125" s="83"/>
      <c r="H125" s="83"/>
      <c r="I125" s="83"/>
      <c r="J125" s="83"/>
      <c r="K125" s="83"/>
      <c r="L125" s="83"/>
      <c r="M125" s="83"/>
      <c r="N125" s="83"/>
    </row>
    <row r="126" spans="1:14" ht="12.75">
      <c r="A126" s="97"/>
      <c r="B126" s="83"/>
      <c r="C126" s="83"/>
      <c r="D126" s="83"/>
      <c r="E126" s="83"/>
      <c r="F126" s="83"/>
      <c r="G126" s="83"/>
      <c r="H126" s="83"/>
      <c r="I126" s="83"/>
      <c r="J126" s="83"/>
      <c r="K126" s="83"/>
      <c r="L126" s="83"/>
      <c r="M126" s="83"/>
      <c r="N126" s="83"/>
    </row>
    <row r="127" spans="2:14" ht="12.75">
      <c r="B127" s="83"/>
      <c r="C127" s="83"/>
      <c r="D127" s="83"/>
      <c r="E127" s="83"/>
      <c r="F127" s="83"/>
      <c r="G127" s="83"/>
      <c r="H127" s="83"/>
      <c r="I127" s="83"/>
      <c r="J127" s="83"/>
      <c r="K127" s="83"/>
      <c r="L127" s="83"/>
      <c r="M127" s="83"/>
      <c r="N127" s="83"/>
    </row>
    <row r="128" spans="2:14" ht="12.75">
      <c r="B128" s="83"/>
      <c r="C128" s="83"/>
      <c r="D128" s="83"/>
      <c r="E128" s="83"/>
      <c r="F128" s="83"/>
      <c r="G128" s="83"/>
      <c r="H128" s="83"/>
      <c r="I128" s="83"/>
      <c r="J128" s="83"/>
      <c r="K128" s="83"/>
      <c r="L128" s="83"/>
      <c r="M128" s="83"/>
      <c r="N128" s="83"/>
    </row>
    <row r="129" spans="2:14" ht="12.75">
      <c r="B129" s="83"/>
      <c r="C129" s="83"/>
      <c r="D129" s="83"/>
      <c r="E129" s="83"/>
      <c r="F129" s="83"/>
      <c r="G129" s="83"/>
      <c r="H129" s="83"/>
      <c r="I129" s="83"/>
      <c r="J129" s="83"/>
      <c r="K129" s="83"/>
      <c r="L129" s="83"/>
      <c r="M129" s="83"/>
      <c r="N129" s="83"/>
    </row>
    <row r="130" spans="2:14" ht="12.75">
      <c r="B130" s="83"/>
      <c r="C130" s="83"/>
      <c r="D130" s="83"/>
      <c r="E130" s="83"/>
      <c r="F130" s="83"/>
      <c r="G130" s="83"/>
      <c r="H130" s="83"/>
      <c r="I130" s="83"/>
      <c r="J130" s="83"/>
      <c r="K130" s="83"/>
      <c r="L130" s="83"/>
      <c r="M130" s="83"/>
      <c r="N130" s="83"/>
    </row>
    <row r="131" spans="2:14" ht="12.75">
      <c r="B131" s="83"/>
      <c r="C131" s="83"/>
      <c r="D131" s="83"/>
      <c r="E131" s="83"/>
      <c r="F131" s="83"/>
      <c r="G131" s="83"/>
      <c r="H131" s="83"/>
      <c r="I131" s="83"/>
      <c r="J131" s="83"/>
      <c r="K131" s="83"/>
      <c r="L131" s="83"/>
      <c r="M131" s="83"/>
      <c r="N131" s="83"/>
    </row>
    <row r="132" spans="1:14" ht="12.75">
      <c r="A132" s="97"/>
      <c r="B132" s="83"/>
      <c r="C132" s="83"/>
      <c r="D132" s="83"/>
      <c r="E132" s="83"/>
      <c r="F132" s="83"/>
      <c r="G132" s="83"/>
      <c r="H132" s="83"/>
      <c r="I132" s="83"/>
      <c r="J132" s="83"/>
      <c r="K132" s="83"/>
      <c r="L132" s="83"/>
      <c r="M132" s="83"/>
      <c r="N132" s="83"/>
    </row>
    <row r="133" spans="1:14" ht="12.75">
      <c r="A133" s="97"/>
      <c r="B133" s="83"/>
      <c r="C133" s="83"/>
      <c r="D133" s="83"/>
      <c r="E133" s="83"/>
      <c r="F133" s="83"/>
      <c r="G133" s="83"/>
      <c r="H133" s="83"/>
      <c r="I133" s="83"/>
      <c r="J133" s="83"/>
      <c r="K133" s="83"/>
      <c r="L133" s="83"/>
      <c r="M133" s="83"/>
      <c r="N133" s="83"/>
    </row>
    <row r="134" spans="1:14" ht="12.75">
      <c r="A134" s="97"/>
      <c r="B134" s="83"/>
      <c r="C134" s="83"/>
      <c r="D134" s="83"/>
      <c r="E134" s="83"/>
      <c r="F134" s="83"/>
      <c r="G134" s="83"/>
      <c r="H134" s="83"/>
      <c r="I134" s="83"/>
      <c r="J134" s="83"/>
      <c r="K134" s="83"/>
      <c r="L134" s="83"/>
      <c r="M134" s="83"/>
      <c r="N134" s="83"/>
    </row>
    <row r="135" spans="2:14" ht="12.75">
      <c r="B135" s="83"/>
      <c r="C135" s="83"/>
      <c r="D135" s="83"/>
      <c r="E135" s="83"/>
      <c r="F135" s="83"/>
      <c r="G135" s="83"/>
      <c r="H135" s="83"/>
      <c r="I135" s="83"/>
      <c r="J135" s="83"/>
      <c r="K135" s="83"/>
      <c r="L135" s="83"/>
      <c r="M135" s="83"/>
      <c r="N135" s="83"/>
    </row>
    <row r="136" spans="2:14" ht="12.75">
      <c r="B136" s="83"/>
      <c r="C136" s="83"/>
      <c r="D136" s="83"/>
      <c r="E136" s="83"/>
      <c r="F136" s="83"/>
      <c r="G136" s="83"/>
      <c r="H136" s="83"/>
      <c r="I136" s="83"/>
      <c r="J136" s="83"/>
      <c r="K136" s="83"/>
      <c r="L136" s="83"/>
      <c r="M136" s="83"/>
      <c r="N136" s="83"/>
    </row>
    <row r="137" spans="1:14" ht="12.75">
      <c r="A137" s="97"/>
      <c r="B137" s="83"/>
      <c r="C137" s="83"/>
      <c r="D137" s="83"/>
      <c r="E137" s="83"/>
      <c r="F137" s="83"/>
      <c r="G137" s="83"/>
      <c r="H137" s="83"/>
      <c r="I137" s="83"/>
      <c r="J137" s="83"/>
      <c r="K137" s="83"/>
      <c r="L137" s="83"/>
      <c r="M137" s="83"/>
      <c r="N137" s="83"/>
    </row>
    <row r="138" spans="1:14" ht="12.75">
      <c r="A138" s="97"/>
      <c r="B138" s="83"/>
      <c r="C138" s="83"/>
      <c r="D138" s="83"/>
      <c r="E138" s="83"/>
      <c r="F138" s="83"/>
      <c r="G138" s="83"/>
      <c r="H138" s="83"/>
      <c r="I138" s="83"/>
      <c r="J138" s="83"/>
      <c r="K138" s="83"/>
      <c r="L138" s="83"/>
      <c r="M138" s="83"/>
      <c r="N138" s="83"/>
    </row>
    <row r="139" spans="1:14" ht="12.75">
      <c r="A139" s="97"/>
      <c r="B139" s="83"/>
      <c r="C139" s="83"/>
      <c r="D139" s="83"/>
      <c r="E139" s="83"/>
      <c r="F139" s="83"/>
      <c r="G139" s="83"/>
      <c r="H139" s="83"/>
      <c r="I139" s="83"/>
      <c r="J139" s="83"/>
      <c r="K139" s="83"/>
      <c r="L139" s="83"/>
      <c r="M139" s="83"/>
      <c r="N139" s="83"/>
    </row>
    <row r="140" spans="1:14" ht="12.75">
      <c r="A140" s="97"/>
      <c r="B140" s="83"/>
      <c r="C140" s="83"/>
      <c r="D140" s="83"/>
      <c r="E140" s="83"/>
      <c r="F140" s="83"/>
      <c r="G140" s="83"/>
      <c r="H140" s="83"/>
      <c r="I140" s="83"/>
      <c r="J140" s="83"/>
      <c r="K140" s="83"/>
      <c r="L140" s="83"/>
      <c r="M140" s="83"/>
      <c r="N140" s="83"/>
    </row>
    <row r="141" spans="2:14" ht="12.75">
      <c r="B141" s="83"/>
      <c r="C141" s="83"/>
      <c r="D141" s="83"/>
      <c r="E141" s="83"/>
      <c r="F141" s="83"/>
      <c r="G141" s="83"/>
      <c r="H141" s="83"/>
      <c r="I141" s="83"/>
      <c r="J141" s="83"/>
      <c r="K141" s="83"/>
      <c r="L141" s="83"/>
      <c r="M141" s="83"/>
      <c r="N141" s="83"/>
    </row>
    <row r="142" spans="1:14" ht="12.75">
      <c r="A142" s="97"/>
      <c r="B142" s="83"/>
      <c r="C142" s="83"/>
      <c r="D142" s="83"/>
      <c r="E142" s="83"/>
      <c r="F142" s="83"/>
      <c r="G142" s="83"/>
      <c r="H142" s="83"/>
      <c r="I142" s="83"/>
      <c r="J142" s="83"/>
      <c r="K142" s="83"/>
      <c r="L142" s="83"/>
      <c r="M142" s="83"/>
      <c r="N142" s="83"/>
    </row>
    <row r="143" spans="1:14" ht="12.75">
      <c r="A143" s="96"/>
      <c r="B143" s="83"/>
      <c r="C143" s="83"/>
      <c r="D143" s="83"/>
      <c r="E143" s="83"/>
      <c r="F143" s="83"/>
      <c r="G143" s="83"/>
      <c r="H143" s="83"/>
      <c r="I143" s="83"/>
      <c r="J143" s="83"/>
      <c r="K143" s="83"/>
      <c r="L143" s="83"/>
      <c r="M143" s="83"/>
      <c r="N143" s="83"/>
    </row>
    <row r="144" spans="1:14" ht="12.75">
      <c r="A144" s="96"/>
      <c r="B144" s="83"/>
      <c r="C144" s="83"/>
      <c r="D144" s="83"/>
      <c r="E144" s="83"/>
      <c r="F144" s="83"/>
      <c r="G144" s="83"/>
      <c r="H144" s="83"/>
      <c r="I144" s="83"/>
      <c r="J144" s="83"/>
      <c r="K144" s="83"/>
      <c r="L144" s="83"/>
      <c r="M144" s="83"/>
      <c r="N144" s="83"/>
    </row>
    <row r="145" spans="1:14" ht="12.75">
      <c r="A145" s="97"/>
      <c r="B145" s="83"/>
      <c r="C145" s="83"/>
      <c r="D145" s="83"/>
      <c r="E145" s="83"/>
      <c r="F145" s="83"/>
      <c r="G145" s="83"/>
      <c r="H145" s="83"/>
      <c r="I145" s="83"/>
      <c r="J145" s="83"/>
      <c r="K145" s="83"/>
      <c r="L145" s="83"/>
      <c r="M145" s="83"/>
      <c r="N145" s="83"/>
    </row>
    <row r="146" spans="2:14" ht="12.75">
      <c r="B146" s="83"/>
      <c r="C146" s="83"/>
      <c r="D146" s="83"/>
      <c r="E146" s="83"/>
      <c r="F146" s="83"/>
      <c r="G146" s="83"/>
      <c r="H146" s="83"/>
      <c r="I146" s="83"/>
      <c r="J146" s="83"/>
      <c r="K146" s="83"/>
      <c r="L146" s="83"/>
      <c r="M146" s="83"/>
      <c r="N146" s="83"/>
    </row>
    <row r="147" spans="1:14" ht="12.75">
      <c r="A147" s="97"/>
      <c r="B147" s="83"/>
      <c r="C147" s="83"/>
      <c r="D147" s="83"/>
      <c r="E147" s="83"/>
      <c r="F147" s="83"/>
      <c r="G147" s="83"/>
      <c r="H147" s="83"/>
      <c r="I147" s="83"/>
      <c r="J147" s="83"/>
      <c r="K147" s="83"/>
      <c r="L147" s="83"/>
      <c r="M147" s="83"/>
      <c r="N147" s="83"/>
    </row>
    <row r="148" spans="1:14" ht="12.75">
      <c r="A148" s="97"/>
      <c r="B148" s="83"/>
      <c r="C148" s="83"/>
      <c r="D148" s="83"/>
      <c r="E148" s="83"/>
      <c r="F148" s="83"/>
      <c r="G148" s="83"/>
      <c r="H148" s="83"/>
      <c r="I148" s="83"/>
      <c r="J148" s="83"/>
      <c r="K148" s="83"/>
      <c r="L148" s="83"/>
      <c r="M148" s="83"/>
      <c r="N148" s="83"/>
    </row>
    <row r="149" spans="2:14" ht="12.75">
      <c r="B149" s="83"/>
      <c r="C149" s="83"/>
      <c r="D149" s="83"/>
      <c r="E149" s="83"/>
      <c r="F149" s="83"/>
      <c r="G149" s="83"/>
      <c r="H149" s="83"/>
      <c r="I149" s="83"/>
      <c r="J149" s="83"/>
      <c r="K149" s="83"/>
      <c r="L149" s="83"/>
      <c r="M149" s="83"/>
      <c r="N149" s="83"/>
    </row>
    <row r="150" spans="1:14" ht="12.75">
      <c r="A150" s="97"/>
      <c r="B150" s="83"/>
      <c r="C150" s="83"/>
      <c r="D150" s="83"/>
      <c r="E150" s="83"/>
      <c r="F150" s="83"/>
      <c r="G150" s="83"/>
      <c r="H150" s="83"/>
      <c r="I150" s="83"/>
      <c r="J150" s="83"/>
      <c r="K150" s="83"/>
      <c r="L150" s="83"/>
      <c r="M150" s="83"/>
      <c r="N150" s="83"/>
    </row>
    <row r="151" spans="1:14" ht="12.75">
      <c r="A151" s="97"/>
      <c r="B151" s="83"/>
      <c r="C151" s="83"/>
      <c r="D151" s="83"/>
      <c r="E151" s="83"/>
      <c r="F151" s="83"/>
      <c r="G151" s="83"/>
      <c r="H151" s="83"/>
      <c r="I151" s="83"/>
      <c r="J151" s="83"/>
      <c r="K151" s="83"/>
      <c r="L151" s="83"/>
      <c r="M151" s="83"/>
      <c r="N151" s="83"/>
    </row>
    <row r="152" spans="1:14" ht="12.75">
      <c r="A152" s="97"/>
      <c r="B152" s="83"/>
      <c r="C152" s="83"/>
      <c r="D152" s="83"/>
      <c r="E152" s="83"/>
      <c r="F152" s="83"/>
      <c r="G152" s="83"/>
      <c r="H152" s="83"/>
      <c r="I152" s="83"/>
      <c r="J152" s="83"/>
      <c r="K152" s="83"/>
      <c r="L152" s="83"/>
      <c r="M152" s="83"/>
      <c r="N152" s="83"/>
    </row>
    <row r="153" spans="2:14" ht="12.75">
      <c r="B153" s="83"/>
      <c r="C153" s="83"/>
      <c r="D153" s="83"/>
      <c r="E153" s="83"/>
      <c r="F153" s="83"/>
      <c r="G153" s="83"/>
      <c r="H153" s="83"/>
      <c r="I153" s="83"/>
      <c r="J153" s="83"/>
      <c r="K153" s="83"/>
      <c r="L153" s="83"/>
      <c r="M153" s="83"/>
      <c r="N153" s="83"/>
    </row>
    <row r="155" ht="20.25">
      <c r="A155" s="934"/>
    </row>
    <row r="156" ht="20.25">
      <c r="A156" s="934"/>
    </row>
    <row r="158" spans="2:14" ht="12.75">
      <c r="B158" s="932"/>
      <c r="C158" s="932"/>
      <c r="D158" s="932"/>
      <c r="E158" s="932"/>
      <c r="F158" s="932"/>
      <c r="G158" s="932"/>
      <c r="H158" s="932"/>
      <c r="I158" s="932"/>
      <c r="J158" s="932"/>
      <c r="K158" s="932"/>
      <c r="L158" s="932"/>
      <c r="M158" s="932"/>
      <c r="N158" s="932"/>
    </row>
    <row r="159" spans="2:14" ht="12.75">
      <c r="B159" s="932"/>
      <c r="C159" s="932"/>
      <c r="D159" s="932"/>
      <c r="E159" s="932"/>
      <c r="F159" s="932"/>
      <c r="G159" s="932"/>
      <c r="H159" s="932"/>
      <c r="I159" s="932"/>
      <c r="J159" s="932"/>
      <c r="K159" s="932"/>
      <c r="L159" s="932"/>
      <c r="M159" s="932"/>
      <c r="N159" s="932"/>
    </row>
    <row r="161" spans="2:14" ht="12.75">
      <c r="B161" s="83"/>
      <c r="C161" s="83"/>
      <c r="D161" s="83"/>
      <c r="E161" s="83"/>
      <c r="F161" s="83"/>
      <c r="G161" s="83"/>
      <c r="H161" s="83"/>
      <c r="I161" s="83"/>
      <c r="J161" s="83"/>
      <c r="K161" s="83"/>
      <c r="L161" s="83"/>
      <c r="M161" s="83"/>
      <c r="N161" s="83"/>
    </row>
    <row r="162" spans="2:14" ht="12.75">
      <c r="B162" s="83"/>
      <c r="C162" s="83"/>
      <c r="D162" s="83"/>
      <c r="E162" s="83"/>
      <c r="F162" s="83"/>
      <c r="G162" s="83"/>
      <c r="H162" s="83"/>
      <c r="I162" s="83"/>
      <c r="J162" s="83"/>
      <c r="K162" s="83"/>
      <c r="L162" s="83"/>
      <c r="M162" s="83"/>
      <c r="N162" s="83"/>
    </row>
    <row r="163" spans="2:14" ht="12.75">
      <c r="B163" s="83"/>
      <c r="C163" s="83"/>
      <c r="D163" s="83"/>
      <c r="E163" s="83"/>
      <c r="F163" s="83"/>
      <c r="G163" s="83"/>
      <c r="H163" s="83"/>
      <c r="I163" s="83"/>
      <c r="J163" s="83"/>
      <c r="K163" s="83"/>
      <c r="L163" s="83"/>
      <c r="M163" s="83"/>
      <c r="N163" s="83"/>
    </row>
    <row r="164" spans="2:14" ht="12.75">
      <c r="B164" s="83"/>
      <c r="C164" s="83"/>
      <c r="D164" s="83"/>
      <c r="E164" s="83"/>
      <c r="F164" s="83"/>
      <c r="G164" s="83"/>
      <c r="H164" s="83"/>
      <c r="I164" s="83"/>
      <c r="J164" s="83"/>
      <c r="K164" s="83"/>
      <c r="L164" s="83"/>
      <c r="M164" s="83"/>
      <c r="N164" s="83"/>
    </row>
    <row r="165" spans="2:14" ht="12.75">
      <c r="B165" s="83"/>
      <c r="C165" s="83"/>
      <c r="D165" s="83"/>
      <c r="E165" s="83"/>
      <c r="F165" s="83"/>
      <c r="G165" s="83"/>
      <c r="H165" s="83"/>
      <c r="I165" s="83"/>
      <c r="J165" s="83"/>
      <c r="K165" s="83"/>
      <c r="L165" s="83"/>
      <c r="M165" s="83"/>
      <c r="N165" s="83"/>
    </row>
    <row r="166" spans="1:14" ht="12.75">
      <c r="A166" s="97"/>
      <c r="B166" s="83"/>
      <c r="C166" s="83"/>
      <c r="D166" s="83"/>
      <c r="E166" s="83"/>
      <c r="F166" s="83"/>
      <c r="G166" s="83"/>
      <c r="H166" s="83"/>
      <c r="I166" s="83"/>
      <c r="J166" s="83"/>
      <c r="K166" s="83"/>
      <c r="L166" s="83"/>
      <c r="M166" s="83"/>
      <c r="N166" s="83"/>
    </row>
    <row r="167" spans="1:14" ht="12.75">
      <c r="A167" s="97"/>
      <c r="B167" s="83"/>
      <c r="C167" s="83"/>
      <c r="D167" s="83"/>
      <c r="E167" s="83"/>
      <c r="F167" s="83"/>
      <c r="G167" s="83"/>
      <c r="H167" s="83"/>
      <c r="I167" s="83"/>
      <c r="J167" s="83"/>
      <c r="K167" s="83"/>
      <c r="L167" s="83"/>
      <c r="M167" s="83"/>
      <c r="N167" s="83"/>
    </row>
    <row r="168" spans="1:14" ht="12.75">
      <c r="A168" s="97"/>
      <c r="B168" s="83"/>
      <c r="C168" s="83"/>
      <c r="D168" s="83"/>
      <c r="E168" s="83"/>
      <c r="F168" s="83"/>
      <c r="G168" s="83"/>
      <c r="H168" s="83"/>
      <c r="I168" s="83"/>
      <c r="J168" s="83"/>
      <c r="K168" s="83"/>
      <c r="L168" s="83"/>
      <c r="M168" s="83"/>
      <c r="N168" s="83"/>
    </row>
    <row r="169" spans="2:14" ht="12.75">
      <c r="B169" s="83"/>
      <c r="C169" s="83"/>
      <c r="D169" s="83"/>
      <c r="E169" s="83"/>
      <c r="F169" s="83"/>
      <c r="G169" s="83"/>
      <c r="H169" s="83"/>
      <c r="I169" s="83"/>
      <c r="J169" s="83"/>
      <c r="K169" s="83"/>
      <c r="L169" s="83"/>
      <c r="M169" s="83"/>
      <c r="N169" s="83"/>
    </row>
    <row r="170" spans="1:14" ht="12.75">
      <c r="A170" s="935"/>
      <c r="B170" s="83"/>
      <c r="C170" s="83"/>
      <c r="D170" s="83"/>
      <c r="E170" s="83"/>
      <c r="F170" s="83"/>
      <c r="G170" s="83"/>
      <c r="H170" s="83"/>
      <c r="I170" s="83"/>
      <c r="J170" s="83"/>
      <c r="K170" s="83"/>
      <c r="L170" s="83"/>
      <c r="M170" s="83"/>
      <c r="N170" s="83"/>
    </row>
    <row r="171" spans="1:14" ht="12.75">
      <c r="A171" s="97"/>
      <c r="B171" s="83"/>
      <c r="C171" s="83"/>
      <c r="D171" s="83"/>
      <c r="E171" s="83"/>
      <c r="F171" s="83"/>
      <c r="G171" s="83"/>
      <c r="H171" s="83"/>
      <c r="I171" s="83"/>
      <c r="J171" s="83"/>
      <c r="K171" s="83"/>
      <c r="L171" s="83"/>
      <c r="M171" s="83"/>
      <c r="N171" s="83"/>
    </row>
    <row r="172" spans="1:14" ht="12.75">
      <c r="A172" s="96"/>
      <c r="B172" s="83"/>
      <c r="C172" s="83"/>
      <c r="D172" s="83"/>
      <c r="E172" s="83"/>
      <c r="F172" s="83"/>
      <c r="G172" s="83"/>
      <c r="H172" s="83"/>
      <c r="I172" s="83"/>
      <c r="J172" s="83"/>
      <c r="K172" s="83"/>
      <c r="L172" s="83"/>
      <c r="M172" s="83"/>
      <c r="N172" s="83"/>
    </row>
    <row r="173" spans="1:14" ht="12.75">
      <c r="A173" s="96"/>
      <c r="B173" s="83"/>
      <c r="C173" s="83"/>
      <c r="D173" s="83"/>
      <c r="E173" s="83"/>
      <c r="F173" s="83"/>
      <c r="G173" s="83"/>
      <c r="H173" s="83"/>
      <c r="I173" s="83"/>
      <c r="J173" s="83"/>
      <c r="K173" s="83"/>
      <c r="L173" s="83"/>
      <c r="M173" s="83"/>
      <c r="N173" s="83"/>
    </row>
    <row r="174" spans="1:14" ht="12.75">
      <c r="A174" s="97"/>
      <c r="B174" s="83"/>
      <c r="C174" s="83"/>
      <c r="D174" s="83"/>
      <c r="E174" s="83"/>
      <c r="F174" s="83"/>
      <c r="G174" s="83"/>
      <c r="H174" s="83"/>
      <c r="I174" s="83"/>
      <c r="J174" s="83"/>
      <c r="K174" s="83"/>
      <c r="L174" s="83"/>
      <c r="M174" s="83"/>
      <c r="N174" s="83"/>
    </row>
    <row r="175" spans="1:14" ht="12.75">
      <c r="A175" s="96"/>
      <c r="B175" s="83"/>
      <c r="C175" s="83"/>
      <c r="D175" s="83"/>
      <c r="E175" s="83"/>
      <c r="F175" s="83"/>
      <c r="G175" s="83"/>
      <c r="H175" s="83"/>
      <c r="I175" s="83"/>
      <c r="J175" s="83"/>
      <c r="K175" s="83"/>
      <c r="L175" s="83"/>
      <c r="M175" s="83"/>
      <c r="N175" s="83"/>
    </row>
    <row r="176" spans="1:14" ht="12.75">
      <c r="A176" s="96"/>
      <c r="B176" s="83"/>
      <c r="C176" s="83"/>
      <c r="D176" s="83"/>
      <c r="E176" s="83"/>
      <c r="F176" s="83"/>
      <c r="G176" s="83"/>
      <c r="H176" s="83"/>
      <c r="I176" s="83"/>
      <c r="J176" s="83"/>
      <c r="K176" s="83"/>
      <c r="L176" s="83"/>
      <c r="M176" s="83"/>
      <c r="N176" s="83"/>
    </row>
    <row r="177" spans="2:14" ht="12.75">
      <c r="B177" s="83"/>
      <c r="C177" s="83"/>
      <c r="D177" s="83"/>
      <c r="E177" s="83"/>
      <c r="F177" s="83"/>
      <c r="G177" s="83"/>
      <c r="H177" s="83"/>
      <c r="I177" s="83"/>
      <c r="J177" s="83"/>
      <c r="K177" s="83"/>
      <c r="L177" s="83"/>
      <c r="M177" s="83"/>
      <c r="N177" s="83"/>
    </row>
    <row r="178" spans="2:14" ht="12.75">
      <c r="B178" s="83"/>
      <c r="C178" s="83"/>
      <c r="D178" s="83"/>
      <c r="E178" s="83"/>
      <c r="F178" s="83"/>
      <c r="G178" s="83"/>
      <c r="H178" s="83"/>
      <c r="I178" s="83"/>
      <c r="J178" s="83"/>
      <c r="K178" s="83"/>
      <c r="L178" s="83"/>
      <c r="M178" s="83"/>
      <c r="N178" s="83"/>
    </row>
    <row r="179" spans="2:14" ht="12.75">
      <c r="B179" s="83"/>
      <c r="C179" s="83"/>
      <c r="D179" s="83"/>
      <c r="E179" s="83"/>
      <c r="F179" s="83"/>
      <c r="G179" s="83"/>
      <c r="H179" s="83"/>
      <c r="I179" s="83"/>
      <c r="J179" s="83"/>
      <c r="K179" s="83"/>
      <c r="L179" s="83"/>
      <c r="M179" s="83"/>
      <c r="N179" s="83"/>
    </row>
    <row r="180" spans="2:14" ht="12.75">
      <c r="B180" s="83"/>
      <c r="C180" s="83"/>
      <c r="D180" s="83"/>
      <c r="E180" s="83"/>
      <c r="F180" s="83"/>
      <c r="G180" s="83"/>
      <c r="H180" s="83"/>
      <c r="I180" s="83"/>
      <c r="J180" s="83"/>
      <c r="K180" s="83"/>
      <c r="L180" s="83"/>
      <c r="M180" s="83"/>
      <c r="N180" s="83"/>
    </row>
    <row r="181" spans="2:14" ht="12.75">
      <c r="B181" s="83"/>
      <c r="C181" s="83"/>
      <c r="D181" s="83"/>
      <c r="E181" s="83"/>
      <c r="F181" s="83"/>
      <c r="G181" s="83"/>
      <c r="H181" s="83"/>
      <c r="I181" s="83"/>
      <c r="J181" s="83"/>
      <c r="K181" s="83"/>
      <c r="L181" s="83"/>
      <c r="M181" s="83"/>
      <c r="N181" s="83"/>
    </row>
    <row r="182" spans="2:14" ht="12.75">
      <c r="B182" s="83"/>
      <c r="C182" s="83"/>
      <c r="D182" s="83"/>
      <c r="E182" s="83"/>
      <c r="F182" s="83"/>
      <c r="G182" s="83"/>
      <c r="H182" s="83"/>
      <c r="I182" s="83"/>
      <c r="J182" s="83"/>
      <c r="K182" s="83"/>
      <c r="L182" s="83"/>
      <c r="M182" s="83"/>
      <c r="N182" s="83"/>
    </row>
    <row r="183" spans="1:14" ht="12.75">
      <c r="A183" s="97"/>
      <c r="B183" s="83"/>
      <c r="C183" s="83"/>
      <c r="D183" s="83"/>
      <c r="E183" s="83"/>
      <c r="F183" s="83"/>
      <c r="G183" s="83"/>
      <c r="H183" s="83"/>
      <c r="I183" s="83"/>
      <c r="J183" s="83"/>
      <c r="K183" s="83"/>
      <c r="L183" s="83"/>
      <c r="M183" s="83"/>
      <c r="N183" s="83"/>
    </row>
    <row r="184" spans="1:14" ht="12.75">
      <c r="A184" s="97"/>
      <c r="B184" s="83"/>
      <c r="C184" s="83"/>
      <c r="D184" s="83"/>
      <c r="E184" s="83"/>
      <c r="F184" s="83"/>
      <c r="G184" s="83"/>
      <c r="H184" s="83"/>
      <c r="I184" s="83"/>
      <c r="J184" s="83"/>
      <c r="K184" s="83"/>
      <c r="L184" s="83"/>
      <c r="M184" s="83"/>
      <c r="N184" s="83"/>
    </row>
    <row r="185" spans="2:14" ht="12.75">
      <c r="B185" s="83"/>
      <c r="C185" s="83"/>
      <c r="D185" s="83"/>
      <c r="E185" s="83"/>
      <c r="F185" s="83"/>
      <c r="G185" s="83"/>
      <c r="H185" s="83"/>
      <c r="I185" s="83"/>
      <c r="J185" s="83"/>
      <c r="K185" s="83"/>
      <c r="L185" s="83"/>
      <c r="M185" s="83"/>
      <c r="N185" s="83"/>
    </row>
    <row r="186" spans="2:14" ht="12.75">
      <c r="B186" s="83"/>
      <c r="C186" s="83"/>
      <c r="D186" s="83"/>
      <c r="E186" s="83"/>
      <c r="F186" s="83"/>
      <c r="G186" s="83"/>
      <c r="H186" s="83"/>
      <c r="I186" s="83"/>
      <c r="J186" s="83"/>
      <c r="K186" s="83"/>
      <c r="L186" s="83"/>
      <c r="M186" s="83"/>
      <c r="N186" s="83"/>
    </row>
    <row r="187" spans="2:14" ht="12.75">
      <c r="B187" s="83"/>
      <c r="C187" s="83"/>
      <c r="D187" s="83"/>
      <c r="E187" s="83"/>
      <c r="F187" s="83"/>
      <c r="G187" s="83"/>
      <c r="H187" s="83"/>
      <c r="I187" s="83"/>
      <c r="J187" s="83"/>
      <c r="K187" s="83"/>
      <c r="L187" s="83"/>
      <c r="M187" s="83"/>
      <c r="N187" s="83"/>
    </row>
    <row r="188" spans="2:14" ht="12.75">
      <c r="B188" s="83"/>
      <c r="C188" s="83"/>
      <c r="D188" s="83"/>
      <c r="E188" s="83"/>
      <c r="F188" s="83"/>
      <c r="G188" s="83"/>
      <c r="H188" s="83"/>
      <c r="I188" s="83"/>
      <c r="J188" s="83"/>
      <c r="K188" s="83"/>
      <c r="L188" s="83"/>
      <c r="M188" s="83"/>
      <c r="N188" s="83"/>
    </row>
    <row r="189" spans="2:14" ht="12.75">
      <c r="B189" s="83"/>
      <c r="C189" s="83"/>
      <c r="D189" s="83"/>
      <c r="E189" s="83"/>
      <c r="F189" s="83"/>
      <c r="G189" s="83"/>
      <c r="H189" s="83"/>
      <c r="I189" s="83"/>
      <c r="J189" s="83"/>
      <c r="K189" s="83"/>
      <c r="L189" s="83"/>
      <c r="M189" s="83"/>
      <c r="N189" s="83"/>
    </row>
    <row r="190" spans="1:14" ht="12.75">
      <c r="A190" s="97"/>
      <c r="B190" s="83"/>
      <c r="C190" s="83"/>
      <c r="D190" s="83"/>
      <c r="E190" s="83"/>
      <c r="F190" s="83"/>
      <c r="G190" s="83"/>
      <c r="H190" s="83"/>
      <c r="I190" s="83"/>
      <c r="J190" s="83"/>
      <c r="K190" s="83"/>
      <c r="L190" s="83"/>
      <c r="M190" s="83"/>
      <c r="N190" s="83"/>
    </row>
    <row r="191" spans="1:14" ht="12.75">
      <c r="A191" s="97"/>
      <c r="B191" s="83"/>
      <c r="C191" s="83"/>
      <c r="D191" s="83"/>
      <c r="E191" s="83"/>
      <c r="F191" s="83"/>
      <c r="G191" s="83"/>
      <c r="H191" s="83"/>
      <c r="I191" s="83"/>
      <c r="J191" s="83"/>
      <c r="K191" s="83"/>
      <c r="L191" s="83"/>
      <c r="M191" s="83"/>
      <c r="N191" s="83"/>
    </row>
    <row r="192" spans="1:14" ht="12.75">
      <c r="A192" s="97"/>
      <c r="B192" s="83"/>
      <c r="C192" s="83"/>
      <c r="D192" s="83"/>
      <c r="E192" s="83"/>
      <c r="F192" s="83"/>
      <c r="G192" s="83"/>
      <c r="H192" s="83"/>
      <c r="I192" s="83"/>
      <c r="J192" s="83"/>
      <c r="K192" s="83"/>
      <c r="L192" s="83"/>
      <c r="M192" s="83"/>
      <c r="N192" s="83"/>
    </row>
    <row r="193" spans="2:14" ht="12.75">
      <c r="B193" s="83"/>
      <c r="C193" s="83"/>
      <c r="D193" s="83"/>
      <c r="E193" s="83"/>
      <c r="F193" s="83"/>
      <c r="G193" s="83"/>
      <c r="H193" s="83"/>
      <c r="I193" s="83"/>
      <c r="J193" s="83"/>
      <c r="K193" s="83"/>
      <c r="L193" s="83"/>
      <c r="M193" s="83"/>
      <c r="N193" s="83"/>
    </row>
    <row r="194" spans="2:14" ht="12.75">
      <c r="B194" s="83"/>
      <c r="C194" s="83"/>
      <c r="D194" s="83"/>
      <c r="E194" s="83"/>
      <c r="F194" s="83"/>
      <c r="G194" s="83"/>
      <c r="H194" s="83"/>
      <c r="I194" s="83"/>
      <c r="J194" s="83"/>
      <c r="K194" s="83"/>
      <c r="L194" s="83"/>
      <c r="M194" s="83"/>
      <c r="N194" s="83"/>
    </row>
    <row r="195" spans="1:14" ht="12.75">
      <c r="A195" s="97"/>
      <c r="B195" s="83"/>
      <c r="C195" s="83"/>
      <c r="D195" s="83"/>
      <c r="E195" s="83"/>
      <c r="F195" s="83"/>
      <c r="G195" s="83"/>
      <c r="H195" s="83"/>
      <c r="I195" s="83"/>
      <c r="J195" s="83"/>
      <c r="K195" s="83"/>
      <c r="L195" s="83"/>
      <c r="M195" s="83"/>
      <c r="N195" s="83"/>
    </row>
    <row r="196" spans="1:14" ht="12.75">
      <c r="A196" s="97"/>
      <c r="B196" s="83"/>
      <c r="C196" s="83"/>
      <c r="D196" s="83"/>
      <c r="E196" s="83"/>
      <c r="F196" s="83"/>
      <c r="G196" s="83"/>
      <c r="H196" s="83"/>
      <c r="I196" s="83"/>
      <c r="J196" s="83"/>
      <c r="K196" s="83"/>
      <c r="L196" s="83"/>
      <c r="M196" s="83"/>
      <c r="N196" s="83"/>
    </row>
    <row r="197" spans="1:14" ht="12.75">
      <c r="A197" s="97"/>
      <c r="B197" s="83"/>
      <c r="C197" s="83"/>
      <c r="D197" s="83"/>
      <c r="E197" s="83"/>
      <c r="F197" s="83"/>
      <c r="G197" s="83"/>
      <c r="H197" s="83"/>
      <c r="I197" s="83"/>
      <c r="J197" s="83"/>
      <c r="K197" s="83"/>
      <c r="L197" s="83"/>
      <c r="M197" s="83"/>
      <c r="N197" s="83"/>
    </row>
    <row r="198" spans="1:14" ht="12.75">
      <c r="A198" s="97"/>
      <c r="B198" s="83"/>
      <c r="C198" s="83"/>
      <c r="D198" s="83"/>
      <c r="E198" s="83"/>
      <c r="F198" s="83"/>
      <c r="G198" s="83"/>
      <c r="H198" s="83"/>
      <c r="I198" s="83"/>
      <c r="J198" s="83"/>
      <c r="K198" s="83"/>
      <c r="L198" s="83"/>
      <c r="M198" s="83"/>
      <c r="N198" s="83"/>
    </row>
    <row r="199" spans="2:14" ht="12.75">
      <c r="B199" s="83"/>
      <c r="C199" s="83"/>
      <c r="D199" s="83"/>
      <c r="E199" s="83"/>
      <c r="F199" s="83"/>
      <c r="G199" s="83"/>
      <c r="H199" s="83"/>
      <c r="I199" s="83"/>
      <c r="J199" s="83"/>
      <c r="K199" s="83"/>
      <c r="L199" s="83"/>
      <c r="M199" s="83"/>
      <c r="N199" s="83"/>
    </row>
    <row r="200" spans="1:14" ht="12.75">
      <c r="A200" s="97"/>
      <c r="B200" s="83"/>
      <c r="C200" s="83"/>
      <c r="D200" s="83"/>
      <c r="E200" s="83"/>
      <c r="F200" s="83"/>
      <c r="G200" s="83"/>
      <c r="H200" s="83"/>
      <c r="I200" s="83"/>
      <c r="J200" s="83"/>
      <c r="K200" s="83"/>
      <c r="L200" s="83"/>
      <c r="M200" s="83"/>
      <c r="N200" s="83"/>
    </row>
    <row r="201" spans="1:14" ht="12.75">
      <c r="A201" s="96"/>
      <c r="B201" s="83"/>
      <c r="C201" s="83"/>
      <c r="D201" s="83"/>
      <c r="E201" s="83"/>
      <c r="F201" s="83"/>
      <c r="G201" s="83"/>
      <c r="H201" s="83"/>
      <c r="I201" s="83"/>
      <c r="J201" s="83"/>
      <c r="K201" s="83"/>
      <c r="L201" s="83"/>
      <c r="M201" s="83"/>
      <c r="N201" s="83"/>
    </row>
    <row r="202" spans="1:14" ht="12.75">
      <c r="A202" s="96"/>
      <c r="B202" s="83"/>
      <c r="C202" s="83"/>
      <c r="D202" s="83"/>
      <c r="E202" s="83"/>
      <c r="F202" s="83"/>
      <c r="G202" s="83"/>
      <c r="H202" s="83"/>
      <c r="I202" s="83"/>
      <c r="J202" s="83"/>
      <c r="K202" s="83"/>
      <c r="L202" s="83"/>
      <c r="M202" s="83"/>
      <c r="N202" s="83"/>
    </row>
    <row r="203" spans="1:14" ht="12.75">
      <c r="A203" s="97"/>
      <c r="B203" s="83"/>
      <c r="C203" s="83"/>
      <c r="D203" s="83"/>
      <c r="E203" s="83"/>
      <c r="F203" s="83"/>
      <c r="G203" s="83"/>
      <c r="H203" s="83"/>
      <c r="I203" s="83"/>
      <c r="J203" s="83"/>
      <c r="K203" s="83"/>
      <c r="L203" s="83"/>
      <c r="M203" s="83"/>
      <c r="N203" s="83"/>
    </row>
    <row r="204" spans="2:14" ht="12.75">
      <c r="B204" s="83"/>
      <c r="C204" s="83"/>
      <c r="D204" s="83"/>
      <c r="E204" s="83"/>
      <c r="F204" s="83"/>
      <c r="G204" s="83"/>
      <c r="H204" s="83"/>
      <c r="I204" s="83"/>
      <c r="J204" s="83"/>
      <c r="K204" s="83"/>
      <c r="L204" s="83"/>
      <c r="M204" s="83"/>
      <c r="N204" s="83"/>
    </row>
    <row r="205" spans="1:14" ht="12.75">
      <c r="A205" s="97"/>
      <c r="B205" s="83"/>
      <c r="C205" s="83"/>
      <c r="D205" s="83"/>
      <c r="E205" s="83"/>
      <c r="F205" s="83"/>
      <c r="G205" s="83"/>
      <c r="H205" s="83"/>
      <c r="I205" s="83"/>
      <c r="J205" s="83"/>
      <c r="K205" s="83"/>
      <c r="L205" s="83"/>
      <c r="M205" s="83"/>
      <c r="N205" s="83"/>
    </row>
    <row r="206" spans="1:14" ht="12.75">
      <c r="A206" s="97"/>
      <c r="B206" s="83"/>
      <c r="C206" s="83"/>
      <c r="D206" s="83"/>
      <c r="E206" s="83"/>
      <c r="F206" s="83"/>
      <c r="G206" s="83"/>
      <c r="H206" s="83"/>
      <c r="I206" s="83"/>
      <c r="J206" s="83"/>
      <c r="K206" s="83"/>
      <c r="L206" s="83"/>
      <c r="M206" s="83"/>
      <c r="N206" s="83"/>
    </row>
    <row r="207" spans="2:14" ht="12.75">
      <c r="B207" s="83"/>
      <c r="C207" s="83"/>
      <c r="D207" s="83"/>
      <c r="E207" s="83"/>
      <c r="F207" s="83"/>
      <c r="G207" s="83"/>
      <c r="H207" s="83"/>
      <c r="I207" s="83"/>
      <c r="J207" s="83"/>
      <c r="K207" s="83"/>
      <c r="L207" s="83"/>
      <c r="M207" s="83"/>
      <c r="N207" s="83"/>
    </row>
    <row r="208" spans="1:14" ht="12.75">
      <c r="A208" s="97"/>
      <c r="B208" s="83"/>
      <c r="C208" s="83"/>
      <c r="D208" s="83"/>
      <c r="E208" s="83"/>
      <c r="F208" s="83"/>
      <c r="G208" s="83"/>
      <c r="H208" s="83"/>
      <c r="I208" s="83"/>
      <c r="J208" s="83"/>
      <c r="K208" s="83"/>
      <c r="L208" s="83"/>
      <c r="M208" s="83"/>
      <c r="N208" s="83"/>
    </row>
    <row r="209" spans="1:14" ht="12.75">
      <c r="A209" s="97"/>
      <c r="B209" s="83"/>
      <c r="C209" s="83"/>
      <c r="D209" s="83"/>
      <c r="E209" s="83"/>
      <c r="F209" s="83"/>
      <c r="G209" s="83"/>
      <c r="H209" s="83"/>
      <c r="I209" s="83"/>
      <c r="J209" s="83"/>
      <c r="K209" s="83"/>
      <c r="L209" s="83"/>
      <c r="M209" s="83"/>
      <c r="N209" s="83"/>
    </row>
    <row r="210" spans="1:14" ht="12.75">
      <c r="A210" s="97"/>
      <c r="B210" s="83"/>
      <c r="C210" s="83"/>
      <c r="D210" s="83"/>
      <c r="E210" s="83"/>
      <c r="F210" s="83"/>
      <c r="G210" s="83"/>
      <c r="H210" s="83"/>
      <c r="I210" s="83"/>
      <c r="J210" s="83"/>
      <c r="K210" s="83"/>
      <c r="L210" s="83"/>
      <c r="M210" s="83"/>
      <c r="N210" s="83"/>
    </row>
    <row r="211" spans="2:14" ht="12.75">
      <c r="B211" s="83"/>
      <c r="C211" s="83"/>
      <c r="D211" s="83"/>
      <c r="E211" s="83"/>
      <c r="F211" s="83"/>
      <c r="G211" s="83"/>
      <c r="H211" s="83"/>
      <c r="I211" s="83"/>
      <c r="J211" s="83"/>
      <c r="K211" s="83"/>
      <c r="L211" s="83"/>
      <c r="M211" s="83"/>
      <c r="N211" s="83"/>
    </row>
  </sheetData>
  <sheetProtection/>
  <mergeCells count="6">
    <mergeCell ref="K6:K8"/>
    <mergeCell ref="O6:P6"/>
    <mergeCell ref="A1:N1"/>
    <mergeCell ref="A2:P2"/>
    <mergeCell ref="A3:P3"/>
    <mergeCell ref="A4:P4"/>
  </mergeCells>
  <printOptions/>
  <pageMargins left="0.31" right="0.42" top="0.74" bottom="0.75"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D7" sqref="D7"/>
    </sheetView>
  </sheetViews>
  <sheetFormatPr defaultColWidth="9.140625" defaultRowHeight="12.75"/>
  <cols>
    <col min="1" max="1" width="6.28125" style="0" customWidth="1"/>
    <col min="2" max="2" width="26.421875" style="0" bestFit="1" customWidth="1"/>
    <col min="3" max="3" width="7.7109375" style="0" customWidth="1"/>
    <col min="4" max="6" width="9.7109375" style="0" bestFit="1" customWidth="1"/>
    <col min="7" max="7" width="8.421875" style="0" hidden="1" customWidth="1"/>
    <col min="8" max="8" width="9.7109375" style="0" bestFit="1" customWidth="1"/>
    <col min="9" max="9" width="9.7109375" style="204" bestFit="1" customWidth="1"/>
    <col min="10" max="11" width="7.8515625" style="204" customWidth="1"/>
    <col min="12" max="12" width="8.140625" style="204" customWidth="1"/>
    <col min="13" max="13" width="9.421875" style="0" customWidth="1"/>
  </cols>
  <sheetData>
    <row r="1" spans="1:13" ht="19.5" customHeight="1">
      <c r="A1" s="1251" t="s">
        <v>205</v>
      </c>
      <c r="B1" s="1251"/>
      <c r="C1" s="1251"/>
      <c r="D1" s="1251"/>
      <c r="E1" s="1251"/>
      <c r="F1" s="1251"/>
      <c r="G1" s="1251"/>
      <c r="H1" s="1251"/>
      <c r="I1" s="1251"/>
      <c r="J1" s="1251"/>
      <c r="K1" s="1251"/>
      <c r="L1" s="1251"/>
      <c r="M1" s="1251"/>
    </row>
    <row r="2" spans="1:13" s="163" customFormat="1" ht="24.75" customHeight="1">
      <c r="A2" s="1174" t="s">
        <v>177</v>
      </c>
      <c r="B2" s="1174"/>
      <c r="C2" s="1174"/>
      <c r="D2" s="1174"/>
      <c r="E2" s="1174"/>
      <c r="F2" s="1174"/>
      <c r="G2" s="1174"/>
      <c r="H2" s="1174"/>
      <c r="I2" s="1174"/>
      <c r="J2" s="1174"/>
      <c r="K2" s="1174"/>
      <c r="L2" s="1174"/>
      <c r="M2" s="1174"/>
    </row>
    <row r="3" spans="1:13" ht="15" customHeight="1">
      <c r="A3" s="1252" t="s">
        <v>178</v>
      </c>
      <c r="B3" s="1252"/>
      <c r="C3" s="1252"/>
      <c r="D3" s="1252"/>
      <c r="E3" s="1252"/>
      <c r="F3" s="1252"/>
      <c r="G3" s="1252"/>
      <c r="H3" s="1252"/>
      <c r="I3" s="1252"/>
      <c r="J3" s="1252"/>
      <c r="K3" s="1252"/>
      <c r="L3" s="1252"/>
      <c r="M3" s="1252"/>
    </row>
    <row r="4" spans="1:13" ht="13.5" thickBot="1">
      <c r="A4" s="1253" t="s">
        <v>996</v>
      </c>
      <c r="B4" s="1253"/>
      <c r="C4" s="1253"/>
      <c r="D4" s="1253"/>
      <c r="E4" s="1253"/>
      <c r="F4" s="1253"/>
      <c r="G4" s="1253"/>
      <c r="H4" s="1253"/>
      <c r="I4" s="1253"/>
      <c r="J4" s="1253"/>
      <c r="K4" s="1253"/>
      <c r="L4" s="1253"/>
      <c r="M4" s="1253"/>
    </row>
    <row r="5" spans="1:13" ht="13.5" thickTop="1">
      <c r="A5" s="1244" t="s">
        <v>179</v>
      </c>
      <c r="B5" s="1246" t="s">
        <v>180</v>
      </c>
      <c r="C5" s="205" t="s">
        <v>75</v>
      </c>
      <c r="D5" s="206" t="s">
        <v>76</v>
      </c>
      <c r="E5" s="1248" t="s">
        <v>1</v>
      </c>
      <c r="F5" s="1249"/>
      <c r="G5" s="1248" t="s">
        <v>77</v>
      </c>
      <c r="H5" s="1250"/>
      <c r="I5" s="1250"/>
      <c r="J5" s="1237" t="s">
        <v>253</v>
      </c>
      <c r="K5" s="1238"/>
      <c r="L5" s="1238"/>
      <c r="M5" s="1239"/>
    </row>
    <row r="6" spans="1:13" ht="12.75">
      <c r="A6" s="1245"/>
      <c r="B6" s="1247"/>
      <c r="C6" s="207" t="s">
        <v>78</v>
      </c>
      <c r="D6" s="208" t="s">
        <v>509</v>
      </c>
      <c r="E6" s="208" t="s">
        <v>437</v>
      </c>
      <c r="F6" s="208" t="s">
        <v>509</v>
      </c>
      <c r="G6" s="208" t="s">
        <v>408</v>
      </c>
      <c r="H6" s="208" t="s">
        <v>437</v>
      </c>
      <c r="I6" s="208" t="s">
        <v>509</v>
      </c>
      <c r="J6" s="1240" t="s">
        <v>181</v>
      </c>
      <c r="K6" s="1240" t="s">
        <v>182</v>
      </c>
      <c r="L6" s="1240" t="s">
        <v>183</v>
      </c>
      <c r="M6" s="1242" t="s">
        <v>184</v>
      </c>
    </row>
    <row r="7" spans="1:13" ht="12.75">
      <c r="A7" s="209"/>
      <c r="B7" s="210">
        <v>1</v>
      </c>
      <c r="C7" s="211">
        <v>2</v>
      </c>
      <c r="D7" s="212">
        <v>3</v>
      </c>
      <c r="E7" s="212">
        <v>4</v>
      </c>
      <c r="F7" s="212">
        <v>5</v>
      </c>
      <c r="G7" s="213">
        <v>6</v>
      </c>
      <c r="H7" s="214">
        <v>7</v>
      </c>
      <c r="I7" s="215">
        <v>8</v>
      </c>
      <c r="J7" s="1241"/>
      <c r="K7" s="1241"/>
      <c r="L7" s="1241"/>
      <c r="M7" s="1243"/>
    </row>
    <row r="8" spans="1:13" ht="18" customHeight="1">
      <c r="A8" s="164"/>
      <c r="B8" s="165" t="s">
        <v>185</v>
      </c>
      <c r="C8" s="166">
        <v>100</v>
      </c>
      <c r="D8" s="167">
        <v>100</v>
      </c>
      <c r="E8" s="168">
        <v>105.7</v>
      </c>
      <c r="F8" s="167">
        <v>106.2</v>
      </c>
      <c r="G8" s="167">
        <v>117.3</v>
      </c>
      <c r="H8" s="167">
        <v>118</v>
      </c>
      <c r="I8" s="167">
        <v>119.3</v>
      </c>
      <c r="J8" s="169">
        <f>+F8/D8*100-100</f>
        <v>6.200000000000003</v>
      </c>
      <c r="K8" s="170">
        <f>+F8/E8*100-100</f>
        <v>0.47303689687797146</v>
      </c>
      <c r="L8" s="170">
        <f>+I8/F8*100-100</f>
        <v>12.335216572504692</v>
      </c>
      <c r="M8" s="171">
        <f>+I8/H8*100-100</f>
        <v>1.1016949152542281</v>
      </c>
    </row>
    <row r="9" spans="1:13" ht="18" customHeight="1">
      <c r="A9" s="172">
        <v>1</v>
      </c>
      <c r="B9" s="173" t="s">
        <v>186</v>
      </c>
      <c r="C9" s="174">
        <v>26.97</v>
      </c>
      <c r="D9" s="175">
        <v>100</v>
      </c>
      <c r="E9" s="176">
        <v>100.4</v>
      </c>
      <c r="F9" s="177">
        <v>100.4</v>
      </c>
      <c r="G9" s="178">
        <v>106.6</v>
      </c>
      <c r="H9" s="179">
        <v>106.6</v>
      </c>
      <c r="I9" s="180">
        <v>106.6</v>
      </c>
      <c r="J9" s="181">
        <f>+F9/D9*100-100</f>
        <v>0.4000000000000057</v>
      </c>
      <c r="K9" s="181">
        <f>+F9/E9*100-100</f>
        <v>0</v>
      </c>
      <c r="L9" s="181">
        <f>+I9/F9*100-100</f>
        <v>6.175298804780866</v>
      </c>
      <c r="M9" s="182">
        <f>+I9/H9*100-100</f>
        <v>0</v>
      </c>
    </row>
    <row r="10" spans="1:13" ht="18" customHeight="1">
      <c r="A10" s="183"/>
      <c r="B10" s="5" t="s">
        <v>187</v>
      </c>
      <c r="C10" s="184">
        <v>9.8</v>
      </c>
      <c r="D10" s="185">
        <v>100</v>
      </c>
      <c r="E10" s="186">
        <v>100.3</v>
      </c>
      <c r="F10" s="187">
        <v>100.3</v>
      </c>
      <c r="G10" s="186">
        <v>105.8</v>
      </c>
      <c r="H10" s="188">
        <v>105.8</v>
      </c>
      <c r="I10" s="187">
        <v>105.8</v>
      </c>
      <c r="J10" s="189">
        <f>+F10/D10*100-100</f>
        <v>0.29999999999998295</v>
      </c>
      <c r="K10" s="189">
        <f>+F10/E10*100-100</f>
        <v>0</v>
      </c>
      <c r="L10" s="189">
        <f>+I10/F10*100-100</f>
        <v>5.483549351944177</v>
      </c>
      <c r="M10" s="190">
        <f>+I10/H10*100-100</f>
        <v>0</v>
      </c>
    </row>
    <row r="11" spans="1:13" ht="18" customHeight="1">
      <c r="A11" s="183"/>
      <c r="B11" s="5" t="s">
        <v>188</v>
      </c>
      <c r="C11" s="184">
        <v>17.17</v>
      </c>
      <c r="D11" s="185">
        <v>100</v>
      </c>
      <c r="E11" s="186">
        <v>100.4</v>
      </c>
      <c r="F11" s="187">
        <v>100.4</v>
      </c>
      <c r="G11" s="186">
        <v>107.1</v>
      </c>
      <c r="H11" s="188">
        <v>107.1</v>
      </c>
      <c r="I11" s="187">
        <v>107.1</v>
      </c>
      <c r="J11" s="189">
        <f>+F11/D11*100-100</f>
        <v>0.4000000000000057</v>
      </c>
      <c r="K11" s="189">
        <f>+F11/E11*100-100</f>
        <v>0</v>
      </c>
      <c r="L11" s="189">
        <f>+I11/F11*100-100</f>
        <v>6.6733067729083615</v>
      </c>
      <c r="M11" s="190">
        <f>+I11/H11*100-100</f>
        <v>0</v>
      </c>
    </row>
    <row r="12" spans="1:13" ht="18" customHeight="1">
      <c r="A12" s="172">
        <v>1.1</v>
      </c>
      <c r="B12" s="173" t="s">
        <v>189</v>
      </c>
      <c r="C12" s="191">
        <v>2.82</v>
      </c>
      <c r="D12" s="175">
        <v>100</v>
      </c>
      <c r="E12" s="178">
        <v>100</v>
      </c>
      <c r="F12" s="180">
        <v>100</v>
      </c>
      <c r="G12" s="178">
        <v>110</v>
      </c>
      <c r="H12" s="179">
        <v>110</v>
      </c>
      <c r="I12" s="180">
        <v>110</v>
      </c>
      <c r="J12" s="181">
        <f aca="true" t="shared" si="0" ref="J12:J29">+F12/D12*100-100</f>
        <v>0</v>
      </c>
      <c r="K12" s="181">
        <f aca="true" t="shared" si="1" ref="K12:K29">+F12/E12*100-100</f>
        <v>0</v>
      </c>
      <c r="L12" s="181">
        <f aca="true" t="shared" si="2" ref="L12:L29">+I12/F12*100-100</f>
        <v>10.000000000000014</v>
      </c>
      <c r="M12" s="182">
        <f aca="true" t="shared" si="3" ref="M12:M29">+I12/H12*100-100</f>
        <v>0</v>
      </c>
    </row>
    <row r="13" spans="1:13" ht="18" customHeight="1">
      <c r="A13" s="172"/>
      <c r="B13" s="5" t="s">
        <v>187</v>
      </c>
      <c r="C13" s="192">
        <v>0.31</v>
      </c>
      <c r="D13" s="185">
        <v>100</v>
      </c>
      <c r="E13" s="186">
        <v>100</v>
      </c>
      <c r="F13" s="187">
        <v>100</v>
      </c>
      <c r="G13" s="186">
        <v>110</v>
      </c>
      <c r="H13" s="188">
        <v>110</v>
      </c>
      <c r="I13" s="187">
        <v>110</v>
      </c>
      <c r="J13" s="189">
        <f t="shared" si="0"/>
        <v>0</v>
      </c>
      <c r="K13" s="189">
        <f t="shared" si="1"/>
        <v>0</v>
      </c>
      <c r="L13" s="189">
        <f t="shared" si="2"/>
        <v>10.000000000000014</v>
      </c>
      <c r="M13" s="190">
        <f t="shared" si="3"/>
        <v>0</v>
      </c>
    </row>
    <row r="14" spans="1:13" ht="18" customHeight="1">
      <c r="A14" s="172"/>
      <c r="B14" s="5" t="s">
        <v>188</v>
      </c>
      <c r="C14" s="192">
        <v>2.51</v>
      </c>
      <c r="D14" s="185">
        <v>100</v>
      </c>
      <c r="E14" s="186">
        <v>100</v>
      </c>
      <c r="F14" s="187">
        <v>100</v>
      </c>
      <c r="G14" s="186">
        <v>110</v>
      </c>
      <c r="H14" s="188">
        <v>110</v>
      </c>
      <c r="I14" s="187">
        <v>110</v>
      </c>
      <c r="J14" s="189">
        <f t="shared" si="0"/>
        <v>0</v>
      </c>
      <c r="K14" s="189">
        <f t="shared" si="1"/>
        <v>0</v>
      </c>
      <c r="L14" s="189">
        <f t="shared" si="2"/>
        <v>10.000000000000014</v>
      </c>
      <c r="M14" s="190">
        <f t="shared" si="3"/>
        <v>0</v>
      </c>
    </row>
    <row r="15" spans="1:13" ht="18" customHeight="1">
      <c r="A15" s="172">
        <v>1.2</v>
      </c>
      <c r="B15" s="173" t="s">
        <v>190</v>
      </c>
      <c r="C15" s="191">
        <v>1.14</v>
      </c>
      <c r="D15" s="175">
        <v>100</v>
      </c>
      <c r="E15" s="178">
        <v>104.4</v>
      </c>
      <c r="F15" s="180">
        <v>104.4</v>
      </c>
      <c r="G15" s="178">
        <v>111.4</v>
      </c>
      <c r="H15" s="179">
        <v>111.4</v>
      </c>
      <c r="I15" s="180">
        <v>111.4</v>
      </c>
      <c r="J15" s="181">
        <f t="shared" si="0"/>
        <v>4.400000000000006</v>
      </c>
      <c r="K15" s="181">
        <f t="shared" si="1"/>
        <v>0</v>
      </c>
      <c r="L15" s="181">
        <f t="shared" si="2"/>
        <v>6.704980842911866</v>
      </c>
      <c r="M15" s="182">
        <f t="shared" si="3"/>
        <v>0</v>
      </c>
    </row>
    <row r="16" spans="1:13" ht="18" customHeight="1">
      <c r="A16" s="172"/>
      <c r="B16" s="5" t="s">
        <v>187</v>
      </c>
      <c r="C16" s="192">
        <v>0.19</v>
      </c>
      <c r="D16" s="185">
        <v>100</v>
      </c>
      <c r="E16" s="186">
        <v>106.4</v>
      </c>
      <c r="F16" s="187">
        <v>106.4</v>
      </c>
      <c r="G16" s="186">
        <v>114.2</v>
      </c>
      <c r="H16" s="188">
        <v>114.2</v>
      </c>
      <c r="I16" s="187">
        <v>114.2</v>
      </c>
      <c r="J16" s="189">
        <f t="shared" si="0"/>
        <v>6.400000000000006</v>
      </c>
      <c r="K16" s="189">
        <f t="shared" si="1"/>
        <v>0</v>
      </c>
      <c r="L16" s="189">
        <f t="shared" si="2"/>
        <v>7.330827067669162</v>
      </c>
      <c r="M16" s="190">
        <f t="shared" si="3"/>
        <v>0</v>
      </c>
    </row>
    <row r="17" spans="1:13" ht="18" customHeight="1">
      <c r="A17" s="172"/>
      <c r="B17" s="5" t="s">
        <v>188</v>
      </c>
      <c r="C17" s="192">
        <v>0.95</v>
      </c>
      <c r="D17" s="185">
        <v>100</v>
      </c>
      <c r="E17" s="186">
        <v>104</v>
      </c>
      <c r="F17" s="187">
        <v>104</v>
      </c>
      <c r="G17" s="186">
        <v>110.8</v>
      </c>
      <c r="H17" s="188">
        <v>110.8</v>
      </c>
      <c r="I17" s="187">
        <v>110.8</v>
      </c>
      <c r="J17" s="189">
        <f t="shared" si="0"/>
        <v>4</v>
      </c>
      <c r="K17" s="189">
        <f t="shared" si="1"/>
        <v>0</v>
      </c>
      <c r="L17" s="189">
        <f t="shared" si="2"/>
        <v>6.538461538461533</v>
      </c>
      <c r="M17" s="190">
        <f t="shared" si="3"/>
        <v>0</v>
      </c>
    </row>
    <row r="18" spans="1:13" ht="18" customHeight="1">
      <c r="A18" s="172">
        <v>1.3</v>
      </c>
      <c r="B18" s="173" t="s">
        <v>191</v>
      </c>
      <c r="C18" s="191">
        <v>0.55</v>
      </c>
      <c r="D18" s="175">
        <v>100</v>
      </c>
      <c r="E18" s="178">
        <v>110</v>
      </c>
      <c r="F18" s="180">
        <v>110</v>
      </c>
      <c r="G18" s="178">
        <v>113.3</v>
      </c>
      <c r="H18" s="179">
        <v>113.3</v>
      </c>
      <c r="I18" s="180">
        <v>113.3</v>
      </c>
      <c r="J18" s="181">
        <f t="shared" si="0"/>
        <v>10.000000000000014</v>
      </c>
      <c r="K18" s="181">
        <f t="shared" si="1"/>
        <v>0</v>
      </c>
      <c r="L18" s="181">
        <f t="shared" si="2"/>
        <v>3</v>
      </c>
      <c r="M18" s="182">
        <f t="shared" si="3"/>
        <v>0</v>
      </c>
    </row>
    <row r="19" spans="1:13" ht="18" customHeight="1">
      <c r="A19" s="172"/>
      <c r="B19" s="5" t="s">
        <v>187</v>
      </c>
      <c r="C19" s="192">
        <v>0.1</v>
      </c>
      <c r="D19" s="185">
        <v>100</v>
      </c>
      <c r="E19" s="186">
        <v>112.6</v>
      </c>
      <c r="F19" s="187">
        <v>112.6</v>
      </c>
      <c r="G19" s="186">
        <v>117.6</v>
      </c>
      <c r="H19" s="188">
        <v>117.6</v>
      </c>
      <c r="I19" s="187">
        <v>117.6</v>
      </c>
      <c r="J19" s="189">
        <f t="shared" si="0"/>
        <v>12.599999999999994</v>
      </c>
      <c r="K19" s="189">
        <f t="shared" si="1"/>
        <v>0</v>
      </c>
      <c r="L19" s="189">
        <f t="shared" si="2"/>
        <v>4.440497335701593</v>
      </c>
      <c r="M19" s="190">
        <f t="shared" si="3"/>
        <v>0</v>
      </c>
    </row>
    <row r="20" spans="1:13" ht="18" customHeight="1">
      <c r="A20" s="172"/>
      <c r="B20" s="5" t="s">
        <v>188</v>
      </c>
      <c r="C20" s="192">
        <v>0.45</v>
      </c>
      <c r="D20" s="185">
        <v>100</v>
      </c>
      <c r="E20" s="186">
        <v>109.4</v>
      </c>
      <c r="F20" s="187">
        <v>109.4</v>
      </c>
      <c r="G20" s="186">
        <v>112.3</v>
      </c>
      <c r="H20" s="188">
        <v>112.3</v>
      </c>
      <c r="I20" s="187">
        <v>112.3</v>
      </c>
      <c r="J20" s="189">
        <f t="shared" si="0"/>
        <v>9.400000000000006</v>
      </c>
      <c r="K20" s="189">
        <f t="shared" si="1"/>
        <v>0</v>
      </c>
      <c r="L20" s="189">
        <f t="shared" si="2"/>
        <v>2.650822669104187</v>
      </c>
      <c r="M20" s="190">
        <f t="shared" si="3"/>
        <v>0</v>
      </c>
    </row>
    <row r="21" spans="1:13" ht="18" customHeight="1">
      <c r="A21" s="172">
        <v>1.4</v>
      </c>
      <c r="B21" s="173" t="s">
        <v>522</v>
      </c>
      <c r="C21" s="191">
        <v>4.01</v>
      </c>
      <c r="D21" s="175">
        <v>100</v>
      </c>
      <c r="E21" s="178">
        <v>100</v>
      </c>
      <c r="F21" s="180">
        <v>100</v>
      </c>
      <c r="G21" s="178">
        <v>111.4</v>
      </c>
      <c r="H21" s="179">
        <v>111.4</v>
      </c>
      <c r="I21" s="180">
        <v>111.4</v>
      </c>
      <c r="J21" s="181">
        <f t="shared" si="0"/>
        <v>0</v>
      </c>
      <c r="K21" s="181">
        <f t="shared" si="1"/>
        <v>0</v>
      </c>
      <c r="L21" s="181">
        <f t="shared" si="2"/>
        <v>11.400000000000006</v>
      </c>
      <c r="M21" s="182">
        <f t="shared" si="3"/>
        <v>0</v>
      </c>
    </row>
    <row r="22" spans="1:13" ht="18" customHeight="1">
      <c r="A22" s="172"/>
      <c r="B22" s="5" t="s">
        <v>187</v>
      </c>
      <c r="C22" s="192">
        <v>0.17</v>
      </c>
      <c r="D22" s="185">
        <v>100</v>
      </c>
      <c r="E22" s="186">
        <v>100</v>
      </c>
      <c r="F22" s="187">
        <v>100</v>
      </c>
      <c r="G22" s="186">
        <v>109.9</v>
      </c>
      <c r="H22" s="188">
        <v>109.9</v>
      </c>
      <c r="I22" s="187">
        <v>109.9</v>
      </c>
      <c r="J22" s="189">
        <f t="shared" si="0"/>
        <v>0</v>
      </c>
      <c r="K22" s="189">
        <f t="shared" si="1"/>
        <v>0</v>
      </c>
      <c r="L22" s="189">
        <f t="shared" si="2"/>
        <v>9.899999999999991</v>
      </c>
      <c r="M22" s="190">
        <f t="shared" si="3"/>
        <v>0</v>
      </c>
    </row>
    <row r="23" spans="1:13" ht="18" customHeight="1">
      <c r="A23" s="172"/>
      <c r="B23" s="5" t="s">
        <v>188</v>
      </c>
      <c r="C23" s="192">
        <v>3.84</v>
      </c>
      <c r="D23" s="185">
        <v>100</v>
      </c>
      <c r="E23" s="186">
        <v>100</v>
      </c>
      <c r="F23" s="187">
        <v>100</v>
      </c>
      <c r="G23" s="186">
        <v>111.5</v>
      </c>
      <c r="H23" s="188">
        <v>111.5</v>
      </c>
      <c r="I23" s="187">
        <v>111.5</v>
      </c>
      <c r="J23" s="189">
        <f t="shared" si="0"/>
        <v>0</v>
      </c>
      <c r="K23" s="189">
        <f t="shared" si="1"/>
        <v>0</v>
      </c>
      <c r="L23" s="189">
        <f t="shared" si="2"/>
        <v>11.5</v>
      </c>
      <c r="M23" s="190">
        <f t="shared" si="3"/>
        <v>0</v>
      </c>
    </row>
    <row r="24" spans="1:13" s="193" customFormat="1" ht="18" customHeight="1">
      <c r="A24" s="172">
        <v>1.5</v>
      </c>
      <c r="B24" s="5" t="s">
        <v>192</v>
      </c>
      <c r="C24" s="191">
        <v>10.55</v>
      </c>
      <c r="D24" s="175">
        <v>100</v>
      </c>
      <c r="E24" s="178">
        <v>100</v>
      </c>
      <c r="F24" s="180">
        <v>100</v>
      </c>
      <c r="G24" s="178">
        <v>107</v>
      </c>
      <c r="H24" s="179">
        <v>107</v>
      </c>
      <c r="I24" s="180">
        <v>107</v>
      </c>
      <c r="J24" s="181">
        <f t="shared" si="0"/>
        <v>0</v>
      </c>
      <c r="K24" s="181">
        <f t="shared" si="1"/>
        <v>0</v>
      </c>
      <c r="L24" s="181">
        <f t="shared" si="2"/>
        <v>7</v>
      </c>
      <c r="M24" s="182">
        <f t="shared" si="3"/>
        <v>0</v>
      </c>
    </row>
    <row r="25" spans="1:13" ht="18" customHeight="1">
      <c r="A25" s="172"/>
      <c r="B25" s="5" t="s">
        <v>187</v>
      </c>
      <c r="C25" s="192">
        <v>6.8</v>
      </c>
      <c r="D25" s="185">
        <v>100</v>
      </c>
      <c r="E25" s="186">
        <v>100</v>
      </c>
      <c r="F25" s="187">
        <v>100</v>
      </c>
      <c r="G25" s="186">
        <v>106.5</v>
      </c>
      <c r="H25" s="188">
        <v>106.5</v>
      </c>
      <c r="I25" s="187">
        <v>106.5</v>
      </c>
      <c r="J25" s="189">
        <f t="shared" si="0"/>
        <v>0</v>
      </c>
      <c r="K25" s="189">
        <f t="shared" si="1"/>
        <v>0</v>
      </c>
      <c r="L25" s="189">
        <f t="shared" si="2"/>
        <v>6.5</v>
      </c>
      <c r="M25" s="190">
        <f t="shared" si="3"/>
        <v>0</v>
      </c>
    </row>
    <row r="26" spans="1:15" ht="18" customHeight="1">
      <c r="A26" s="172"/>
      <c r="B26" s="5" t="s">
        <v>188</v>
      </c>
      <c r="C26" s="192">
        <v>3.75</v>
      </c>
      <c r="D26" s="185">
        <v>100</v>
      </c>
      <c r="E26" s="186">
        <v>100</v>
      </c>
      <c r="F26" s="187">
        <v>100</v>
      </c>
      <c r="G26" s="186">
        <v>108</v>
      </c>
      <c r="H26" s="188">
        <v>108</v>
      </c>
      <c r="I26" s="187">
        <v>108</v>
      </c>
      <c r="J26" s="189">
        <f t="shared" si="0"/>
        <v>0</v>
      </c>
      <c r="K26" s="189">
        <f t="shared" si="1"/>
        <v>0</v>
      </c>
      <c r="L26" s="189">
        <f t="shared" si="2"/>
        <v>8</v>
      </c>
      <c r="M26" s="190">
        <f t="shared" si="3"/>
        <v>0</v>
      </c>
      <c r="O26" s="194"/>
    </row>
    <row r="27" spans="1:13" s="193" customFormat="1" ht="18" customHeight="1">
      <c r="A27" s="172">
        <v>1.6</v>
      </c>
      <c r="B27" s="173" t="s">
        <v>523</v>
      </c>
      <c r="C27" s="191">
        <v>7.9</v>
      </c>
      <c r="D27" s="185">
        <v>100</v>
      </c>
      <c r="E27" s="186">
        <v>100</v>
      </c>
      <c r="F27" s="187">
        <v>100</v>
      </c>
      <c r="G27" s="186">
        <v>101.3</v>
      </c>
      <c r="H27" s="188">
        <v>101.3</v>
      </c>
      <c r="I27" s="187">
        <v>101.3</v>
      </c>
      <c r="J27" s="181">
        <f t="shared" si="0"/>
        <v>0</v>
      </c>
      <c r="K27" s="181">
        <f t="shared" si="1"/>
        <v>0</v>
      </c>
      <c r="L27" s="181">
        <f t="shared" si="2"/>
        <v>1.299999999999983</v>
      </c>
      <c r="M27" s="182">
        <f t="shared" si="3"/>
        <v>0</v>
      </c>
    </row>
    <row r="28" spans="1:13" ht="18" customHeight="1">
      <c r="A28" s="172"/>
      <c r="B28" s="5" t="s">
        <v>187</v>
      </c>
      <c r="C28" s="192">
        <v>2.24</v>
      </c>
      <c r="D28" s="185">
        <v>100</v>
      </c>
      <c r="E28" s="186">
        <v>100</v>
      </c>
      <c r="F28" s="187">
        <v>100</v>
      </c>
      <c r="G28" s="186">
        <v>101.5</v>
      </c>
      <c r="H28" s="188">
        <v>101.5</v>
      </c>
      <c r="I28" s="187">
        <v>101.5</v>
      </c>
      <c r="J28" s="189">
        <f t="shared" si="0"/>
        <v>0</v>
      </c>
      <c r="K28" s="189">
        <f t="shared" si="1"/>
        <v>0</v>
      </c>
      <c r="L28" s="189">
        <f t="shared" si="2"/>
        <v>1.4999999999999858</v>
      </c>
      <c r="M28" s="190">
        <f t="shared" si="3"/>
        <v>0</v>
      </c>
    </row>
    <row r="29" spans="1:13" ht="18" customHeight="1">
      <c r="A29" s="172"/>
      <c r="B29" s="5" t="s">
        <v>188</v>
      </c>
      <c r="C29" s="192">
        <v>5.66</v>
      </c>
      <c r="D29" s="185">
        <v>100</v>
      </c>
      <c r="E29" s="186">
        <v>100</v>
      </c>
      <c r="F29" s="187">
        <v>100</v>
      </c>
      <c r="G29" s="186">
        <v>101.3</v>
      </c>
      <c r="H29" s="188">
        <v>101.3</v>
      </c>
      <c r="I29" s="187">
        <v>101.3</v>
      </c>
      <c r="J29" s="189">
        <f t="shared" si="0"/>
        <v>0</v>
      </c>
      <c r="K29" s="189">
        <f t="shared" si="1"/>
        <v>0</v>
      </c>
      <c r="L29" s="189">
        <f t="shared" si="2"/>
        <v>1.299999999999983</v>
      </c>
      <c r="M29" s="190">
        <f t="shared" si="3"/>
        <v>0</v>
      </c>
    </row>
    <row r="30" spans="1:13" s="193" customFormat="1" ht="18" customHeight="1">
      <c r="A30" s="172">
        <v>2</v>
      </c>
      <c r="B30" s="173" t="s">
        <v>193</v>
      </c>
      <c r="C30" s="191">
        <v>73.03</v>
      </c>
      <c r="D30" s="175">
        <v>100</v>
      </c>
      <c r="E30" s="178">
        <v>107.7</v>
      </c>
      <c r="F30" s="180">
        <v>108.4</v>
      </c>
      <c r="G30" s="178">
        <v>121.2</v>
      </c>
      <c r="H30" s="179">
        <v>122.3</v>
      </c>
      <c r="I30" s="180">
        <v>124</v>
      </c>
      <c r="J30" s="181">
        <f>+F30/D30*100-100</f>
        <v>8.400000000000006</v>
      </c>
      <c r="K30" s="181">
        <f>+F30/E30*100-100</f>
        <v>0.6499535747446714</v>
      </c>
      <c r="L30" s="181">
        <f>+I30/F30*100-100</f>
        <v>14.391143911439116</v>
      </c>
      <c r="M30" s="182">
        <f>+I30/H30*100-100</f>
        <v>1.390024529844652</v>
      </c>
    </row>
    <row r="31" spans="1:13" ht="18" customHeight="1">
      <c r="A31" s="172">
        <v>2.1</v>
      </c>
      <c r="B31" s="173" t="s">
        <v>194</v>
      </c>
      <c r="C31" s="191">
        <v>39.49</v>
      </c>
      <c r="D31" s="175">
        <v>100</v>
      </c>
      <c r="E31" s="178">
        <v>109</v>
      </c>
      <c r="F31" s="180">
        <v>110</v>
      </c>
      <c r="G31" s="178">
        <v>118.8</v>
      </c>
      <c r="H31" s="179">
        <v>119.3</v>
      </c>
      <c r="I31" s="180">
        <v>122.5</v>
      </c>
      <c r="J31" s="181">
        <f aca="true" t="shared" si="4" ref="J31:J48">+F31/D31*100-100</f>
        <v>10.000000000000014</v>
      </c>
      <c r="K31" s="181">
        <f aca="true" t="shared" si="5" ref="K31:K48">+F31/E31*100-100</f>
        <v>0.9174311926605441</v>
      </c>
      <c r="L31" s="181">
        <f aca="true" t="shared" si="6" ref="L31:L48">+I31/F31*100-100</f>
        <v>11.36363636363636</v>
      </c>
      <c r="M31" s="182">
        <f aca="true" t="shared" si="7" ref="M31:M48">+I31/H31*100-100</f>
        <v>2.6823134953897636</v>
      </c>
    </row>
    <row r="32" spans="1:13" ht="18" customHeight="1">
      <c r="A32" s="172"/>
      <c r="B32" s="5" t="s">
        <v>195</v>
      </c>
      <c r="C32" s="184">
        <v>20.49</v>
      </c>
      <c r="D32" s="185">
        <v>100</v>
      </c>
      <c r="E32" s="186">
        <v>108.2</v>
      </c>
      <c r="F32" s="187">
        <v>109.1</v>
      </c>
      <c r="G32" s="186">
        <v>117.1</v>
      </c>
      <c r="H32" s="188">
        <v>118</v>
      </c>
      <c r="I32" s="187">
        <v>121.2</v>
      </c>
      <c r="J32" s="189">
        <f t="shared" si="4"/>
        <v>9.099999999999994</v>
      </c>
      <c r="K32" s="189">
        <f t="shared" si="5"/>
        <v>0.8317929759704299</v>
      </c>
      <c r="L32" s="189">
        <f t="shared" si="6"/>
        <v>11.090742438130178</v>
      </c>
      <c r="M32" s="190">
        <f t="shared" si="7"/>
        <v>2.711864406779668</v>
      </c>
    </row>
    <row r="33" spans="1:13" ht="18" customHeight="1">
      <c r="A33" s="172"/>
      <c r="B33" s="5" t="s">
        <v>196</v>
      </c>
      <c r="C33" s="184">
        <v>19</v>
      </c>
      <c r="D33" s="185">
        <v>100</v>
      </c>
      <c r="E33" s="186">
        <v>109.8</v>
      </c>
      <c r="F33" s="187">
        <v>110.9</v>
      </c>
      <c r="G33" s="186">
        <v>120.6</v>
      </c>
      <c r="H33" s="188">
        <v>120.6</v>
      </c>
      <c r="I33" s="187">
        <v>123.8</v>
      </c>
      <c r="J33" s="189">
        <f t="shared" si="4"/>
        <v>10.900000000000006</v>
      </c>
      <c r="K33" s="189">
        <f t="shared" si="5"/>
        <v>1.0018214936247745</v>
      </c>
      <c r="L33" s="189">
        <f t="shared" si="6"/>
        <v>11.63210099188457</v>
      </c>
      <c r="M33" s="190">
        <f t="shared" si="7"/>
        <v>2.6533996683250507</v>
      </c>
    </row>
    <row r="34" spans="1:13" ht="18" customHeight="1">
      <c r="A34" s="172">
        <v>2.2</v>
      </c>
      <c r="B34" s="173" t="s">
        <v>197</v>
      </c>
      <c r="C34" s="191">
        <v>25.25</v>
      </c>
      <c r="D34" s="175">
        <v>100</v>
      </c>
      <c r="E34" s="178">
        <v>107</v>
      </c>
      <c r="F34" s="180">
        <v>107</v>
      </c>
      <c r="G34" s="178">
        <v>127.5</v>
      </c>
      <c r="H34" s="179">
        <v>129.2</v>
      </c>
      <c r="I34" s="180">
        <v>129.2</v>
      </c>
      <c r="J34" s="181">
        <f t="shared" si="4"/>
        <v>7</v>
      </c>
      <c r="K34" s="181">
        <f t="shared" si="5"/>
        <v>0</v>
      </c>
      <c r="L34" s="181">
        <f t="shared" si="6"/>
        <v>20.747663551401857</v>
      </c>
      <c r="M34" s="182">
        <f t="shared" si="7"/>
        <v>0</v>
      </c>
    </row>
    <row r="35" spans="1:13" ht="18" customHeight="1">
      <c r="A35" s="172"/>
      <c r="B35" s="5" t="s">
        <v>198</v>
      </c>
      <c r="C35" s="184">
        <v>6.31</v>
      </c>
      <c r="D35" s="185">
        <v>100</v>
      </c>
      <c r="E35" s="186">
        <v>104.3</v>
      </c>
      <c r="F35" s="187">
        <v>104.3</v>
      </c>
      <c r="G35" s="186">
        <v>122</v>
      </c>
      <c r="H35" s="188">
        <v>122</v>
      </c>
      <c r="I35" s="187">
        <v>122</v>
      </c>
      <c r="J35" s="189">
        <f t="shared" si="4"/>
        <v>4.299999999999997</v>
      </c>
      <c r="K35" s="189">
        <f t="shared" si="5"/>
        <v>0</v>
      </c>
      <c r="L35" s="189">
        <f t="shared" si="6"/>
        <v>16.970278044103566</v>
      </c>
      <c r="M35" s="190">
        <f t="shared" si="7"/>
        <v>0</v>
      </c>
    </row>
    <row r="36" spans="1:13" ht="18" customHeight="1">
      <c r="A36" s="172"/>
      <c r="B36" s="5" t="s">
        <v>199</v>
      </c>
      <c r="C36" s="184">
        <v>6.31</v>
      </c>
      <c r="D36" s="185">
        <v>100</v>
      </c>
      <c r="E36" s="186">
        <v>106.4</v>
      </c>
      <c r="F36" s="187">
        <v>106.4</v>
      </c>
      <c r="G36" s="186">
        <v>125.8</v>
      </c>
      <c r="H36" s="188">
        <v>126.8</v>
      </c>
      <c r="I36" s="187">
        <v>126.8</v>
      </c>
      <c r="J36" s="189">
        <f t="shared" si="4"/>
        <v>6.400000000000006</v>
      </c>
      <c r="K36" s="189">
        <f t="shared" si="5"/>
        <v>0</v>
      </c>
      <c r="L36" s="189">
        <f t="shared" si="6"/>
        <v>19.172932330827066</v>
      </c>
      <c r="M36" s="190">
        <f t="shared" si="7"/>
        <v>0</v>
      </c>
    </row>
    <row r="37" spans="1:13" ht="18" customHeight="1">
      <c r="A37" s="172"/>
      <c r="B37" s="5" t="s">
        <v>200</v>
      </c>
      <c r="C37" s="184">
        <v>6.31</v>
      </c>
      <c r="D37" s="185">
        <v>100</v>
      </c>
      <c r="E37" s="186">
        <v>108.2</v>
      </c>
      <c r="F37" s="187">
        <v>108.2</v>
      </c>
      <c r="G37" s="186">
        <v>126.8</v>
      </c>
      <c r="H37" s="188">
        <v>129.2</v>
      </c>
      <c r="I37" s="187">
        <v>129.2</v>
      </c>
      <c r="J37" s="189">
        <f t="shared" si="4"/>
        <v>8.200000000000003</v>
      </c>
      <c r="K37" s="189">
        <f t="shared" si="5"/>
        <v>0</v>
      </c>
      <c r="L37" s="189">
        <f t="shared" si="6"/>
        <v>19.40850277264323</v>
      </c>
      <c r="M37" s="190">
        <f t="shared" si="7"/>
        <v>0</v>
      </c>
    </row>
    <row r="38" spans="1:13" ht="18" customHeight="1">
      <c r="A38" s="172"/>
      <c r="B38" s="5" t="s">
        <v>201</v>
      </c>
      <c r="C38" s="184">
        <v>6.32</v>
      </c>
      <c r="D38" s="185">
        <v>100</v>
      </c>
      <c r="E38" s="186">
        <v>109</v>
      </c>
      <c r="F38" s="187">
        <v>109</v>
      </c>
      <c r="G38" s="186">
        <v>135.5</v>
      </c>
      <c r="H38" s="188">
        <v>139</v>
      </c>
      <c r="I38" s="187">
        <v>139</v>
      </c>
      <c r="J38" s="189">
        <f t="shared" si="4"/>
        <v>9.000000000000014</v>
      </c>
      <c r="K38" s="189">
        <f t="shared" si="5"/>
        <v>0</v>
      </c>
      <c r="L38" s="189">
        <f t="shared" si="6"/>
        <v>27.522935779816507</v>
      </c>
      <c r="M38" s="190">
        <f t="shared" si="7"/>
        <v>0</v>
      </c>
    </row>
    <row r="39" spans="1:13" ht="18" customHeight="1">
      <c r="A39" s="172">
        <v>2.3</v>
      </c>
      <c r="B39" s="173" t="s">
        <v>202</v>
      </c>
      <c r="C39" s="191">
        <v>8.29</v>
      </c>
      <c r="D39" s="175">
        <v>100</v>
      </c>
      <c r="E39" s="178">
        <v>103.6</v>
      </c>
      <c r="F39" s="180">
        <v>104.8</v>
      </c>
      <c r="G39" s="178">
        <v>113.8</v>
      </c>
      <c r="H39" s="179">
        <v>115.2</v>
      </c>
      <c r="I39" s="180">
        <v>115.6</v>
      </c>
      <c r="J39" s="181">
        <f t="shared" si="4"/>
        <v>4.800000000000011</v>
      </c>
      <c r="K39" s="181">
        <f t="shared" si="5"/>
        <v>1.1583011583011569</v>
      </c>
      <c r="L39" s="181">
        <f t="shared" si="6"/>
        <v>10.305343511450388</v>
      </c>
      <c r="M39" s="182">
        <f t="shared" si="7"/>
        <v>0.3472222222222143</v>
      </c>
    </row>
    <row r="40" spans="1:13" ht="18" customHeight="1">
      <c r="A40" s="172"/>
      <c r="B40" s="173" t="s">
        <v>203</v>
      </c>
      <c r="C40" s="191">
        <v>2.76</v>
      </c>
      <c r="D40" s="175">
        <v>100</v>
      </c>
      <c r="E40" s="178">
        <v>104.4</v>
      </c>
      <c r="F40" s="180">
        <v>105.1</v>
      </c>
      <c r="G40" s="178">
        <v>114.9</v>
      </c>
      <c r="H40" s="179">
        <v>115.2</v>
      </c>
      <c r="I40" s="180">
        <v>115.6</v>
      </c>
      <c r="J40" s="189">
        <f t="shared" si="4"/>
        <v>5.099999999999994</v>
      </c>
      <c r="K40" s="189">
        <f t="shared" si="5"/>
        <v>0.6704980842911823</v>
      </c>
      <c r="L40" s="189">
        <f t="shared" si="6"/>
        <v>9.990485252140815</v>
      </c>
      <c r="M40" s="190">
        <f t="shared" si="7"/>
        <v>0.3472222222222143</v>
      </c>
    </row>
    <row r="41" spans="1:13" ht="18" customHeight="1">
      <c r="A41" s="172"/>
      <c r="B41" s="5" t="s">
        <v>199</v>
      </c>
      <c r="C41" s="184">
        <v>1.38</v>
      </c>
      <c r="D41" s="185">
        <v>100</v>
      </c>
      <c r="E41" s="186">
        <v>105.5</v>
      </c>
      <c r="F41" s="187">
        <v>106</v>
      </c>
      <c r="G41" s="186">
        <v>113.3</v>
      </c>
      <c r="H41" s="188">
        <v>113.5</v>
      </c>
      <c r="I41" s="187">
        <v>114.2</v>
      </c>
      <c r="J41" s="189">
        <f t="shared" si="4"/>
        <v>6</v>
      </c>
      <c r="K41" s="189">
        <f t="shared" si="5"/>
        <v>0.4739336492890942</v>
      </c>
      <c r="L41" s="189">
        <f t="shared" si="6"/>
        <v>7.735849056603783</v>
      </c>
      <c r="M41" s="190">
        <f t="shared" si="7"/>
        <v>0.616740088105729</v>
      </c>
    </row>
    <row r="42" spans="1:13" ht="18" customHeight="1">
      <c r="A42" s="172"/>
      <c r="B42" s="5" t="s">
        <v>201</v>
      </c>
      <c r="C42" s="184">
        <v>1.38</v>
      </c>
      <c r="D42" s="185">
        <v>100</v>
      </c>
      <c r="E42" s="186">
        <v>103.3</v>
      </c>
      <c r="F42" s="187">
        <v>104.1</v>
      </c>
      <c r="G42" s="186">
        <v>116.4</v>
      </c>
      <c r="H42" s="188">
        <v>116.9</v>
      </c>
      <c r="I42" s="187">
        <v>116.9</v>
      </c>
      <c r="J42" s="181">
        <f t="shared" si="4"/>
        <v>4.099999999999994</v>
      </c>
      <c r="K42" s="181">
        <f t="shared" si="5"/>
        <v>0.7744433688286563</v>
      </c>
      <c r="L42" s="181">
        <f t="shared" si="6"/>
        <v>12.295869356388096</v>
      </c>
      <c r="M42" s="182">
        <f t="shared" si="7"/>
        <v>0</v>
      </c>
    </row>
    <row r="43" spans="1:13" ht="18" customHeight="1">
      <c r="A43" s="172"/>
      <c r="B43" s="173" t="s">
        <v>204</v>
      </c>
      <c r="C43" s="191">
        <v>2.76</v>
      </c>
      <c r="D43" s="175">
        <v>100</v>
      </c>
      <c r="E43" s="178">
        <v>102.9</v>
      </c>
      <c r="F43" s="180">
        <v>103.1</v>
      </c>
      <c r="G43" s="178">
        <v>111.4</v>
      </c>
      <c r="H43" s="179">
        <v>112.7</v>
      </c>
      <c r="I43" s="180">
        <v>112.7</v>
      </c>
      <c r="J43" s="181">
        <f t="shared" si="4"/>
        <v>3.0999999999999943</v>
      </c>
      <c r="K43" s="181">
        <f t="shared" si="5"/>
        <v>0.19436345966956026</v>
      </c>
      <c r="L43" s="181">
        <f t="shared" si="6"/>
        <v>9.31134820562562</v>
      </c>
      <c r="M43" s="182">
        <f t="shared" si="7"/>
        <v>0</v>
      </c>
    </row>
    <row r="44" spans="1:13" ht="18" customHeight="1">
      <c r="A44" s="172"/>
      <c r="B44" s="5" t="s">
        <v>199</v>
      </c>
      <c r="C44" s="184">
        <v>1.38</v>
      </c>
      <c r="D44" s="185">
        <v>100</v>
      </c>
      <c r="E44" s="186">
        <v>104.4</v>
      </c>
      <c r="F44" s="187">
        <v>104.9</v>
      </c>
      <c r="G44" s="186">
        <v>110.8</v>
      </c>
      <c r="H44" s="188">
        <v>112.2</v>
      </c>
      <c r="I44" s="187">
        <v>112.2</v>
      </c>
      <c r="J44" s="189">
        <f t="shared" si="4"/>
        <v>4.90000000000002</v>
      </c>
      <c r="K44" s="189">
        <f t="shared" si="5"/>
        <v>0.47892720306512615</v>
      </c>
      <c r="L44" s="189">
        <f t="shared" si="6"/>
        <v>6.959008579599612</v>
      </c>
      <c r="M44" s="190">
        <f t="shared" si="7"/>
        <v>0</v>
      </c>
    </row>
    <row r="45" spans="1:13" ht="18" customHeight="1">
      <c r="A45" s="172"/>
      <c r="B45" s="5" t="s">
        <v>201</v>
      </c>
      <c r="C45" s="184">
        <v>1.38</v>
      </c>
      <c r="D45" s="185">
        <v>100</v>
      </c>
      <c r="E45" s="186">
        <v>101.3</v>
      </c>
      <c r="F45" s="187">
        <v>101.3</v>
      </c>
      <c r="G45" s="186">
        <v>111.9</v>
      </c>
      <c r="H45" s="188">
        <v>113.2</v>
      </c>
      <c r="I45" s="187">
        <v>113.2</v>
      </c>
      <c r="J45" s="189">
        <f t="shared" si="4"/>
        <v>1.299999999999983</v>
      </c>
      <c r="K45" s="189">
        <f t="shared" si="5"/>
        <v>0</v>
      </c>
      <c r="L45" s="189">
        <f t="shared" si="6"/>
        <v>11.747285291214226</v>
      </c>
      <c r="M45" s="190">
        <f t="shared" si="7"/>
        <v>0</v>
      </c>
    </row>
    <row r="46" spans="1:13" ht="18" customHeight="1">
      <c r="A46" s="172"/>
      <c r="B46" s="173" t="s">
        <v>524</v>
      </c>
      <c r="C46" s="191">
        <v>2.77</v>
      </c>
      <c r="D46" s="175">
        <v>100</v>
      </c>
      <c r="E46" s="178">
        <v>103.6</v>
      </c>
      <c r="F46" s="180">
        <v>106.2</v>
      </c>
      <c r="G46" s="178">
        <v>115.1</v>
      </c>
      <c r="H46" s="179">
        <v>117.6</v>
      </c>
      <c r="I46" s="180">
        <v>118.4</v>
      </c>
      <c r="J46" s="181">
        <f t="shared" si="4"/>
        <v>6.200000000000003</v>
      </c>
      <c r="K46" s="181">
        <f t="shared" si="5"/>
        <v>2.5096525096525113</v>
      </c>
      <c r="L46" s="181">
        <f t="shared" si="6"/>
        <v>11.487758945386076</v>
      </c>
      <c r="M46" s="182">
        <f t="shared" si="7"/>
        <v>0.6802721088435391</v>
      </c>
    </row>
    <row r="47" spans="1:13" ht="18" customHeight="1">
      <c r="A47" s="172"/>
      <c r="B47" s="5" t="s">
        <v>195</v>
      </c>
      <c r="C47" s="184">
        <v>1.38</v>
      </c>
      <c r="D47" s="185">
        <v>100</v>
      </c>
      <c r="E47" s="186">
        <v>103.3</v>
      </c>
      <c r="F47" s="187">
        <v>106.4</v>
      </c>
      <c r="G47" s="186">
        <v>115.2</v>
      </c>
      <c r="H47" s="188">
        <v>116.8</v>
      </c>
      <c r="I47" s="187">
        <v>117.6</v>
      </c>
      <c r="J47" s="189">
        <f t="shared" si="4"/>
        <v>6.400000000000006</v>
      </c>
      <c r="K47" s="189">
        <f t="shared" si="5"/>
        <v>3.000968054211043</v>
      </c>
      <c r="L47" s="189">
        <f t="shared" si="6"/>
        <v>10.52631578947367</v>
      </c>
      <c r="M47" s="190">
        <f t="shared" si="7"/>
        <v>0.684931506849324</v>
      </c>
    </row>
    <row r="48" spans="1:13" ht="18" customHeight="1" thickBot="1">
      <c r="A48" s="195"/>
      <c r="B48" s="196" t="s">
        <v>196</v>
      </c>
      <c r="C48" s="197">
        <v>1.39</v>
      </c>
      <c r="D48" s="198">
        <v>100</v>
      </c>
      <c r="E48" s="199">
        <v>103.8</v>
      </c>
      <c r="F48" s="200">
        <v>106</v>
      </c>
      <c r="G48" s="199">
        <v>114.9</v>
      </c>
      <c r="H48" s="201">
        <v>118.4</v>
      </c>
      <c r="I48" s="200">
        <v>119.2</v>
      </c>
      <c r="J48" s="202">
        <f t="shared" si="4"/>
        <v>6</v>
      </c>
      <c r="K48" s="202">
        <f t="shared" si="5"/>
        <v>2.1194605009633847</v>
      </c>
      <c r="L48" s="202">
        <f t="shared" si="6"/>
        <v>12.452830188679243</v>
      </c>
      <c r="M48" s="203">
        <f t="shared" si="7"/>
        <v>0.6756756756756772</v>
      </c>
    </row>
    <row r="49" spans="1:13" ht="13.5" thickTop="1">
      <c r="A49" s="4"/>
      <c r="B49" s="479" t="s">
        <v>525</v>
      </c>
      <c r="C49" s="4"/>
      <c r="D49" s="4"/>
      <c r="E49" s="4"/>
      <c r="F49" s="4"/>
      <c r="G49" s="4"/>
      <c r="H49" s="4"/>
      <c r="I49" s="4"/>
      <c r="J49" s="4"/>
      <c r="K49" s="4"/>
      <c r="L49" s="4"/>
      <c r="M49" s="4"/>
    </row>
  </sheetData>
  <sheetProtection/>
  <mergeCells count="13">
    <mergeCell ref="A1:M1"/>
    <mergeCell ref="A2:M2"/>
    <mergeCell ref="A3:M3"/>
    <mergeCell ref="A4:M4"/>
    <mergeCell ref="J5:M5"/>
    <mergeCell ref="J6:J7"/>
    <mergeCell ref="K6:K7"/>
    <mergeCell ref="L6:L7"/>
    <mergeCell ref="M6:M7"/>
    <mergeCell ref="A5:A6"/>
    <mergeCell ref="B5:B6"/>
    <mergeCell ref="E5:F5"/>
    <mergeCell ref="G5:I5"/>
  </mergeCells>
  <printOptions/>
  <pageMargins left="0.75" right="0.75" top="1" bottom="1" header="0.5" footer="0.5"/>
  <pageSetup fitToHeight="1" fitToWidth="1" horizontalDpi="600" verticalDpi="600" orientation="portrait" scale="74" r:id="rId1"/>
</worksheet>
</file>

<file path=xl/worksheets/sheet13.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1">
      <selection activeCell="C6" sqref="C5:C7"/>
    </sheetView>
  </sheetViews>
  <sheetFormatPr defaultColWidth="9.140625" defaultRowHeight="12.75"/>
  <cols>
    <col min="1" max="1" width="29.00390625" style="0" customWidth="1"/>
    <col min="2" max="2" width="11.57421875" style="0" customWidth="1"/>
    <col min="3" max="3" width="11.140625" style="0" customWidth="1"/>
    <col min="4" max="4" width="11.7109375" style="0" customWidth="1"/>
    <col min="5" max="5" width="11.00390625" style="0" customWidth="1"/>
    <col min="6" max="6" width="9.8515625" style="0" customWidth="1"/>
    <col min="7" max="7" width="9.7109375" style="0" customWidth="1"/>
    <col min="8" max="8" width="9.28125" style="0" customWidth="1"/>
  </cols>
  <sheetData>
    <row r="1" spans="1:8" ht="19.5" customHeight="1">
      <c r="A1" s="1175" t="s">
        <v>206</v>
      </c>
      <c r="B1" s="1175"/>
      <c r="C1" s="1175"/>
      <c r="D1" s="1175"/>
      <c r="E1" s="1175"/>
      <c r="F1" s="1175"/>
      <c r="G1" s="1175"/>
      <c r="H1" s="1175"/>
    </row>
    <row r="2" spans="1:8" ht="24.75" customHeight="1">
      <c r="A2" s="1254" t="s">
        <v>898</v>
      </c>
      <c r="B2" s="1254"/>
      <c r="C2" s="1254"/>
      <c r="D2" s="1254"/>
      <c r="E2" s="1254"/>
      <c r="F2" s="1254"/>
      <c r="G2" s="1254"/>
      <c r="H2" s="1254"/>
    </row>
    <row r="3" spans="1:8" ht="19.5">
      <c r="A3" s="1255"/>
      <c r="B3" s="1255"/>
      <c r="C3" s="1255"/>
      <c r="D3" s="1255"/>
      <c r="E3" s="1255"/>
      <c r="F3" s="1255"/>
      <c r="G3" s="1255"/>
      <c r="H3" s="1255"/>
    </row>
    <row r="4" spans="1:8" ht="15.75">
      <c r="A4" s="228" t="s">
        <v>936</v>
      </c>
      <c r="B4" s="229"/>
      <c r="C4" s="229"/>
      <c r="D4" s="229"/>
      <c r="E4" s="229"/>
      <c r="F4" s="229"/>
      <c r="G4" s="229"/>
      <c r="H4" s="229"/>
    </row>
    <row r="5" spans="1:8" ht="12.75">
      <c r="A5" s="230" t="s">
        <v>0</v>
      </c>
      <c r="B5" s="234"/>
      <c r="C5" s="230"/>
      <c r="D5" s="666"/>
      <c r="E5" s="230"/>
      <c r="F5" s="667"/>
      <c r="G5" s="230"/>
      <c r="H5" s="668" t="s">
        <v>316</v>
      </c>
    </row>
    <row r="6" spans="1:8" ht="15.75" customHeight="1">
      <c r="A6" s="1256"/>
      <c r="B6" s="1258" t="s">
        <v>209</v>
      </c>
      <c r="C6" s="1258" t="s">
        <v>76</v>
      </c>
      <c r="D6" s="1258" t="s">
        <v>556</v>
      </c>
      <c r="E6" s="1258" t="s">
        <v>77</v>
      </c>
      <c r="F6" s="1260"/>
      <c r="G6" s="1260"/>
      <c r="H6" s="1261"/>
    </row>
    <row r="7" spans="1:8" ht="15.75" customHeight="1">
      <c r="A7" s="1257"/>
      <c r="B7" s="1259"/>
      <c r="C7" s="1259"/>
      <c r="D7" s="1259"/>
      <c r="E7" s="1259"/>
      <c r="F7" s="669" t="s">
        <v>76</v>
      </c>
      <c r="G7" s="669" t="s">
        <v>1</v>
      </c>
      <c r="H7" s="669" t="s">
        <v>2</v>
      </c>
    </row>
    <row r="8" spans="1:8" ht="12.75">
      <c r="A8" s="231"/>
      <c r="B8" s="670"/>
      <c r="C8" s="231"/>
      <c r="D8" s="231"/>
      <c r="E8" s="231"/>
      <c r="F8" s="231"/>
      <c r="G8" s="671"/>
      <c r="H8" s="231"/>
    </row>
    <row r="9" spans="1:8" ht="12.75">
      <c r="A9" s="672" t="s">
        <v>886</v>
      </c>
      <c r="B9" s="673">
        <v>53910.7</v>
      </c>
      <c r="C9" s="674">
        <v>58705.7</v>
      </c>
      <c r="D9" s="674">
        <v>60234.1</v>
      </c>
      <c r="E9" s="674">
        <v>60795.8</v>
      </c>
      <c r="F9" s="674">
        <v>8.894338229702072</v>
      </c>
      <c r="G9" s="674">
        <v>2.603495060956604</v>
      </c>
      <c r="H9" s="674">
        <v>0.9325282522690657</v>
      </c>
    </row>
    <row r="10" spans="1:8" ht="12.75">
      <c r="A10" s="675"/>
      <c r="B10" s="676"/>
      <c r="C10" s="232"/>
      <c r="D10" s="232"/>
      <c r="E10" s="232"/>
      <c r="F10" s="674"/>
      <c r="G10" s="674"/>
      <c r="H10" s="674"/>
    </row>
    <row r="11" spans="1:8" ht="12.75">
      <c r="A11" s="675" t="s">
        <v>557</v>
      </c>
      <c r="B11" s="232">
        <v>30777.1</v>
      </c>
      <c r="C11" s="232">
        <v>38916.9</v>
      </c>
      <c r="D11" s="232">
        <v>40714.7</v>
      </c>
      <c r="E11" s="232">
        <v>41874.8</v>
      </c>
      <c r="F11" s="232">
        <v>26.447586029872866</v>
      </c>
      <c r="G11" s="232">
        <v>4.619586863290763</v>
      </c>
      <c r="H11" s="232">
        <v>2.8493394277742397</v>
      </c>
    </row>
    <row r="12" spans="1:8" ht="12.75">
      <c r="A12" s="677" t="s">
        <v>558</v>
      </c>
      <c r="B12" s="232">
        <v>23133.6</v>
      </c>
      <c r="C12" s="245">
        <v>19788.8</v>
      </c>
      <c r="D12" s="245">
        <v>19519.4</v>
      </c>
      <c r="E12" s="245">
        <v>18921</v>
      </c>
      <c r="F12" s="245">
        <v>-14.458622955355025</v>
      </c>
      <c r="G12" s="245">
        <v>-1.3613761319533921</v>
      </c>
      <c r="H12" s="245">
        <v>-3.0656680020902343</v>
      </c>
    </row>
    <row r="13" spans="1:8" ht="12.75">
      <c r="A13" s="678"/>
      <c r="B13" s="233"/>
      <c r="C13" s="232"/>
      <c r="D13" s="232"/>
      <c r="E13" s="232"/>
      <c r="F13" s="674"/>
      <c r="G13" s="674"/>
      <c r="H13" s="674"/>
    </row>
    <row r="14" spans="1:8" ht="12.75">
      <c r="A14" s="672" t="s">
        <v>887</v>
      </c>
      <c r="B14" s="674">
        <v>136277.1</v>
      </c>
      <c r="C14" s="674">
        <v>149473.6</v>
      </c>
      <c r="D14" s="674">
        <v>173780.3</v>
      </c>
      <c r="E14" s="674">
        <v>191708.8</v>
      </c>
      <c r="F14" s="674">
        <v>9.683578532269905</v>
      </c>
      <c r="G14" s="674">
        <v>16.261533809314813</v>
      </c>
      <c r="H14" s="674">
        <v>10.316762026535798</v>
      </c>
    </row>
    <row r="15" spans="1:8" ht="12.75">
      <c r="A15" s="675"/>
      <c r="B15" s="232"/>
      <c r="C15" s="232"/>
      <c r="D15" s="232"/>
      <c r="E15" s="232"/>
      <c r="F15" s="674"/>
      <c r="G15" s="674"/>
      <c r="H15" s="674"/>
    </row>
    <row r="16" spans="1:8" ht="12.75">
      <c r="A16" s="675" t="s">
        <v>559</v>
      </c>
      <c r="B16" s="232">
        <v>78739.5</v>
      </c>
      <c r="C16" s="232">
        <v>88675.5</v>
      </c>
      <c r="D16" s="232">
        <v>107143.1</v>
      </c>
      <c r="E16" s="232">
        <v>117740.4</v>
      </c>
      <c r="F16" s="232">
        <v>12.618825367191832</v>
      </c>
      <c r="G16" s="232">
        <v>20.826045525539726</v>
      </c>
      <c r="H16" s="232">
        <v>9.890790914207287</v>
      </c>
    </row>
    <row r="17" spans="1:8" ht="12.75">
      <c r="A17" s="677" t="s">
        <v>560</v>
      </c>
      <c r="B17" s="245">
        <v>57537.6</v>
      </c>
      <c r="C17" s="245">
        <v>60798.1</v>
      </c>
      <c r="D17" s="245">
        <v>66637.2</v>
      </c>
      <c r="E17" s="245">
        <v>73968.4</v>
      </c>
      <c r="F17" s="245">
        <v>5.666729234448425</v>
      </c>
      <c r="G17" s="245">
        <v>9.60408302233131</v>
      </c>
      <c r="H17" s="245">
        <v>11.001662734928814</v>
      </c>
    </row>
    <row r="18" spans="1:8" ht="12.75">
      <c r="A18" s="678"/>
      <c r="B18" s="679"/>
      <c r="C18" s="232"/>
      <c r="D18" s="232"/>
      <c r="E18" s="232"/>
      <c r="F18" s="674"/>
      <c r="G18" s="674"/>
      <c r="H18" s="674"/>
    </row>
    <row r="19" spans="1:8" ht="12.75">
      <c r="A19" s="672" t="s">
        <v>888</v>
      </c>
      <c r="B19" s="673">
        <v>-82366.4</v>
      </c>
      <c r="C19" s="674">
        <v>-90767.9</v>
      </c>
      <c r="D19" s="674">
        <v>-113546.2</v>
      </c>
      <c r="E19" s="674">
        <v>-130913</v>
      </c>
      <c r="F19" s="674">
        <v>10.200154431904323</v>
      </c>
      <c r="G19" s="674">
        <v>25.09510520789837</v>
      </c>
      <c r="H19" s="674">
        <v>15.294919601008218</v>
      </c>
    </row>
    <row r="20" spans="1:8" ht="12.75">
      <c r="A20" s="675"/>
      <c r="B20" s="676"/>
      <c r="C20" s="232"/>
      <c r="D20" s="232"/>
      <c r="E20" s="232"/>
      <c r="F20" s="674"/>
      <c r="G20" s="674"/>
      <c r="H20" s="674"/>
    </row>
    <row r="21" spans="1:8" ht="12.75">
      <c r="A21" s="675" t="s">
        <v>561</v>
      </c>
      <c r="B21" s="679">
        <v>-47962.4</v>
      </c>
      <c r="C21" s="232">
        <v>-49758.6</v>
      </c>
      <c r="D21" s="232">
        <v>-66428.4</v>
      </c>
      <c r="E21" s="232">
        <v>-75865.6</v>
      </c>
      <c r="F21" s="232">
        <v>3.745016929928454</v>
      </c>
      <c r="G21" s="232">
        <v>33.50134449120347</v>
      </c>
      <c r="H21" s="232">
        <v>14.206574296535848</v>
      </c>
    </row>
    <row r="22" spans="1:8" ht="12.75">
      <c r="A22" s="677" t="s">
        <v>562</v>
      </c>
      <c r="B22" s="680">
        <v>-34404</v>
      </c>
      <c r="C22" s="245">
        <v>-41009.3</v>
      </c>
      <c r="D22" s="245">
        <v>-47117.8</v>
      </c>
      <c r="E22" s="245">
        <v>-55047.4</v>
      </c>
      <c r="F22" s="245">
        <v>19.199221020811578</v>
      </c>
      <c r="G22" s="245">
        <v>14.895401774719417</v>
      </c>
      <c r="H22" s="245">
        <v>16.829308668910656</v>
      </c>
    </row>
    <row r="23" spans="1:8" ht="12.75">
      <c r="A23" s="678"/>
      <c r="B23" s="679"/>
      <c r="C23" s="232"/>
      <c r="D23" s="232"/>
      <c r="E23" s="232"/>
      <c r="F23" s="674"/>
      <c r="G23" s="674"/>
      <c r="H23" s="674"/>
    </row>
    <row r="24" spans="1:8" ht="12.75">
      <c r="A24" s="672" t="s">
        <v>889</v>
      </c>
      <c r="B24" s="673">
        <v>190187.8</v>
      </c>
      <c r="C24" s="674">
        <v>208179.3</v>
      </c>
      <c r="D24" s="674">
        <v>234014.4</v>
      </c>
      <c r="E24" s="674">
        <v>252504.6</v>
      </c>
      <c r="F24" s="674">
        <v>9.459860201337847</v>
      </c>
      <c r="G24" s="674">
        <v>12.41002347495646</v>
      </c>
      <c r="H24" s="674">
        <v>7.901308637417188</v>
      </c>
    </row>
    <row r="25" spans="1:8" ht="12.75">
      <c r="A25" s="675"/>
      <c r="B25" s="676"/>
      <c r="C25" s="232"/>
      <c r="D25" s="232"/>
      <c r="E25" s="232"/>
      <c r="F25" s="674"/>
      <c r="G25" s="674"/>
      <c r="H25" s="674"/>
    </row>
    <row r="26" spans="1:8" ht="12.75">
      <c r="A26" s="675" t="s">
        <v>561</v>
      </c>
      <c r="B26" s="679">
        <v>109516.6</v>
      </c>
      <c r="C26" s="232">
        <v>127592.4</v>
      </c>
      <c r="D26" s="232">
        <v>147857.8</v>
      </c>
      <c r="E26" s="232">
        <v>159615.2</v>
      </c>
      <c r="F26" s="232">
        <v>16.505077769032297</v>
      </c>
      <c r="G26" s="232">
        <v>15.882920926324744</v>
      </c>
      <c r="H26" s="232">
        <v>7.951829392835563</v>
      </c>
    </row>
    <row r="27" spans="1:8" ht="12.75">
      <c r="A27" s="677" t="s">
        <v>562</v>
      </c>
      <c r="B27" s="680">
        <v>80671.2</v>
      </c>
      <c r="C27" s="245">
        <v>80586.9</v>
      </c>
      <c r="D27" s="245">
        <v>86156.6</v>
      </c>
      <c r="E27" s="245">
        <v>92889.4</v>
      </c>
      <c r="F27" s="245">
        <v>-0.10449825960195369</v>
      </c>
      <c r="G27" s="245">
        <v>6.911421087050144</v>
      </c>
      <c r="H27" s="245">
        <v>7.814607354514919</v>
      </c>
    </row>
    <row r="28" spans="1:8" ht="12.75">
      <c r="A28" s="230"/>
      <c r="B28" s="234"/>
      <c r="C28" s="681"/>
      <c r="D28" s="681"/>
      <c r="E28" s="681"/>
      <c r="F28" s="230"/>
      <c r="G28" s="230"/>
      <c r="H28" s="230"/>
    </row>
    <row r="29" spans="1:8" ht="12.75">
      <c r="A29" s="230"/>
      <c r="B29" s="234"/>
      <c r="C29" s="230"/>
      <c r="D29" s="681"/>
      <c r="E29" s="681"/>
      <c r="F29" s="230"/>
      <c r="G29" s="230"/>
      <c r="H29" s="230"/>
    </row>
    <row r="30" spans="1:8" ht="12.75">
      <c r="A30" s="235" t="s">
        <v>563</v>
      </c>
      <c r="B30" s="236">
        <v>39.55961786683162</v>
      </c>
      <c r="C30" s="237">
        <v>39.27496226758437</v>
      </c>
      <c r="D30" s="238">
        <v>34.66106342318434</v>
      </c>
      <c r="E30" s="238">
        <v>31.712576574471278</v>
      </c>
      <c r="F30" s="230"/>
      <c r="G30" s="230"/>
      <c r="H30" s="230"/>
    </row>
    <row r="31" spans="1:8" ht="12.75">
      <c r="A31" s="239" t="s">
        <v>564</v>
      </c>
      <c r="B31" s="240">
        <v>39.087243378482206</v>
      </c>
      <c r="C31" s="241">
        <v>43.88686841348511</v>
      </c>
      <c r="D31" s="233">
        <v>38.000300532652126</v>
      </c>
      <c r="E31" s="233">
        <v>35.56536244143896</v>
      </c>
      <c r="F31" s="230"/>
      <c r="G31" s="230"/>
      <c r="H31" s="230"/>
    </row>
    <row r="32" spans="1:8" ht="12.75">
      <c r="A32" s="242" t="s">
        <v>565</v>
      </c>
      <c r="B32" s="243">
        <v>40.20605656127473</v>
      </c>
      <c r="C32" s="244">
        <v>32.548385558101316</v>
      </c>
      <c r="D32" s="245">
        <v>29.292047084811486</v>
      </c>
      <c r="E32" s="245">
        <v>25.57984220288664</v>
      </c>
      <c r="F32" s="230"/>
      <c r="G32" s="230"/>
      <c r="H32" s="230"/>
    </row>
    <row r="33" spans="1:8" ht="12.75">
      <c r="A33" s="246" t="s">
        <v>566</v>
      </c>
      <c r="B33" s="247"/>
      <c r="C33" s="248"/>
      <c r="D33" s="249"/>
      <c r="E33" s="250"/>
      <c r="F33" s="230"/>
      <c r="G33" s="230"/>
      <c r="H33" s="230"/>
    </row>
    <row r="34" spans="1:8" ht="12.75">
      <c r="A34" s="239" t="s">
        <v>564</v>
      </c>
      <c r="B34" s="240">
        <v>57.0890379831833</v>
      </c>
      <c r="C34" s="251">
        <v>66.29151854078906</v>
      </c>
      <c r="D34" s="233">
        <v>67.5941036721724</v>
      </c>
      <c r="E34" s="252">
        <v>68.87778432062741</v>
      </c>
      <c r="F34" s="230"/>
      <c r="G34" s="230"/>
      <c r="H34" s="230"/>
    </row>
    <row r="35" spans="1:8" ht="12.75">
      <c r="A35" s="242" t="s">
        <v>565</v>
      </c>
      <c r="B35" s="243">
        <v>42.91096201681671</v>
      </c>
      <c r="C35" s="253">
        <v>33.708481459210944</v>
      </c>
      <c r="D35" s="245">
        <v>32.40589632782759</v>
      </c>
      <c r="E35" s="254">
        <v>31.122215679372587</v>
      </c>
      <c r="F35" s="230"/>
      <c r="G35" s="230"/>
      <c r="H35" s="230"/>
    </row>
    <row r="36" spans="1:8" ht="12.75">
      <c r="A36" s="246" t="s">
        <v>567</v>
      </c>
      <c r="B36" s="247"/>
      <c r="C36" s="248"/>
      <c r="D36" s="249"/>
      <c r="E36" s="250"/>
      <c r="F36" s="230"/>
      <c r="G36" s="230"/>
      <c r="H36" s="230"/>
    </row>
    <row r="37" spans="1:8" ht="12.75">
      <c r="A37" s="239" t="s">
        <v>564</v>
      </c>
      <c r="B37" s="240">
        <v>57.778966532161306</v>
      </c>
      <c r="C37" s="251">
        <v>59.325191873347535</v>
      </c>
      <c r="D37" s="233">
        <v>61.654341717674555</v>
      </c>
      <c r="E37" s="252">
        <v>61.41627301407135</v>
      </c>
      <c r="F37" s="230"/>
      <c r="G37" s="230"/>
      <c r="H37" s="230"/>
    </row>
    <row r="38" spans="1:8" ht="12.75">
      <c r="A38" s="242" t="s">
        <v>565</v>
      </c>
      <c r="B38" s="243">
        <v>42.22103346783869</v>
      </c>
      <c r="C38" s="253">
        <v>40.674808126652465</v>
      </c>
      <c r="D38" s="245">
        <v>38.34565828232545</v>
      </c>
      <c r="E38" s="254">
        <v>38.58372698592866</v>
      </c>
      <c r="F38" s="230"/>
      <c r="G38" s="230"/>
      <c r="H38" s="230"/>
    </row>
    <row r="39" spans="1:8" ht="12.75">
      <c r="A39" s="246" t="s">
        <v>568</v>
      </c>
      <c r="B39" s="247"/>
      <c r="C39" s="248"/>
      <c r="D39" s="249"/>
      <c r="E39" s="250"/>
      <c r="F39" s="230"/>
      <c r="G39" s="230"/>
      <c r="H39" s="230"/>
    </row>
    <row r="40" spans="1:8" ht="12.75">
      <c r="A40" s="239" t="s">
        <v>564</v>
      </c>
      <c r="B40" s="240">
        <v>58.23054060879195</v>
      </c>
      <c r="C40" s="251">
        <v>54.81960032125895</v>
      </c>
      <c r="D40" s="233">
        <v>58.50341094638129</v>
      </c>
      <c r="E40" s="252">
        <v>57.95115840290881</v>
      </c>
      <c r="F40" s="230"/>
      <c r="G40" s="230"/>
      <c r="H40" s="230"/>
    </row>
    <row r="41" spans="1:8" ht="12.75">
      <c r="A41" s="242" t="s">
        <v>565</v>
      </c>
      <c r="B41" s="243">
        <v>41.76945939120806</v>
      </c>
      <c r="C41" s="253">
        <v>45.18039967874105</v>
      </c>
      <c r="D41" s="245">
        <v>41.49658905361871</v>
      </c>
      <c r="E41" s="254">
        <v>42.04884159709119</v>
      </c>
      <c r="F41" s="230"/>
      <c r="G41" s="230"/>
      <c r="H41" s="230"/>
    </row>
    <row r="42" spans="1:8" ht="12.75">
      <c r="A42" s="246" t="s">
        <v>569</v>
      </c>
      <c r="B42" s="247"/>
      <c r="C42" s="248"/>
      <c r="D42" s="249"/>
      <c r="E42" s="250"/>
      <c r="F42" s="230"/>
      <c r="G42" s="230"/>
      <c r="H42" s="230"/>
    </row>
    <row r="43" spans="1:8" ht="12.75">
      <c r="A43" s="239" t="s">
        <v>564</v>
      </c>
      <c r="B43" s="240">
        <v>57.58339914547621</v>
      </c>
      <c r="C43" s="251">
        <v>61.28966712828798</v>
      </c>
      <c r="D43" s="233">
        <v>63.18320581981279</v>
      </c>
      <c r="E43" s="252">
        <v>63.21278899473515</v>
      </c>
      <c r="F43" s="230"/>
      <c r="G43" s="230"/>
      <c r="H43" s="230"/>
    </row>
    <row r="44" spans="1:8" ht="12.75">
      <c r="A44" s="255" t="s">
        <v>565</v>
      </c>
      <c r="B44" s="256">
        <v>42.4166008545238</v>
      </c>
      <c r="C44" s="253">
        <v>38.710332871712026</v>
      </c>
      <c r="D44" s="245">
        <v>36.81679418018721</v>
      </c>
      <c r="E44" s="254">
        <v>36.78721100526485</v>
      </c>
      <c r="F44" s="230"/>
      <c r="G44" s="230"/>
      <c r="H44" s="230"/>
    </row>
    <row r="45" spans="1:8" ht="12.75">
      <c r="A45" s="257" t="s">
        <v>570</v>
      </c>
      <c r="B45" s="247"/>
      <c r="C45" s="248"/>
      <c r="D45" s="249"/>
      <c r="E45" s="250"/>
      <c r="F45" s="230"/>
      <c r="G45" s="230"/>
      <c r="H45" s="230"/>
    </row>
    <row r="46" spans="1:8" ht="12.75">
      <c r="A46" s="255" t="s">
        <v>571</v>
      </c>
      <c r="B46" s="256">
        <v>28.346034814010153</v>
      </c>
      <c r="C46" s="258">
        <v>28.199585645642962</v>
      </c>
      <c r="D46" s="233">
        <v>25.739484407797125</v>
      </c>
      <c r="E46" s="233">
        <v>24.077105922030725</v>
      </c>
      <c r="F46" s="230"/>
      <c r="G46" s="230"/>
      <c r="H46" s="230"/>
    </row>
    <row r="47" spans="1:8" ht="12.75">
      <c r="A47" s="242" t="s">
        <v>572</v>
      </c>
      <c r="B47" s="243">
        <v>71.65396518598985</v>
      </c>
      <c r="C47" s="253">
        <v>71.80041435435704</v>
      </c>
      <c r="D47" s="245">
        <v>74.26051559220286</v>
      </c>
      <c r="E47" s="245">
        <v>75.92289407796927</v>
      </c>
      <c r="F47" s="230"/>
      <c r="G47" s="230"/>
      <c r="H47" s="230"/>
    </row>
    <row r="48" spans="1:8" ht="12.75">
      <c r="A48" s="230"/>
      <c r="B48" s="234"/>
      <c r="C48" s="230"/>
      <c r="D48" s="230"/>
      <c r="E48" s="230"/>
      <c r="F48" s="230"/>
      <c r="G48" s="230"/>
      <c r="H48" s="230"/>
    </row>
    <row r="49" spans="1:8" ht="12.75">
      <c r="A49" s="230" t="s">
        <v>573</v>
      </c>
      <c r="B49" s="234"/>
      <c r="C49" s="230"/>
      <c r="D49" s="230"/>
      <c r="E49" s="230"/>
      <c r="F49" s="230"/>
      <c r="G49" s="230"/>
      <c r="H49" s="230"/>
    </row>
    <row r="50" spans="1:8" ht="12.75">
      <c r="A50" s="230" t="s">
        <v>574</v>
      </c>
      <c r="B50" s="234"/>
      <c r="C50" s="230"/>
      <c r="D50" s="230"/>
      <c r="E50" s="230"/>
      <c r="F50" s="230"/>
      <c r="G50" s="230"/>
      <c r="H50" s="230"/>
    </row>
    <row r="51" spans="1:8" ht="12.75">
      <c r="A51" s="230" t="s">
        <v>174</v>
      </c>
      <c r="B51" s="234"/>
      <c r="C51" s="230"/>
      <c r="D51" s="230"/>
      <c r="E51" s="230"/>
      <c r="F51" s="230"/>
      <c r="G51" s="230"/>
      <c r="H51" s="230"/>
    </row>
  </sheetData>
  <sheetProtection/>
  <mergeCells count="9">
    <mergeCell ref="A1:H1"/>
    <mergeCell ref="A2:H2"/>
    <mergeCell ref="A3:H3"/>
    <mergeCell ref="A6:A7"/>
    <mergeCell ref="B6:B7"/>
    <mergeCell ref="C6:C7"/>
    <mergeCell ref="D6:D7"/>
    <mergeCell ref="E6:E7"/>
    <mergeCell ref="F6:H6"/>
  </mergeCells>
  <printOptions/>
  <pageMargins left="0.75" right="0.75" top="1" bottom="1" header="0.5" footer="0.5"/>
  <pageSetup fitToHeight="1" fitToWidth="1" horizontalDpi="600" verticalDpi="600" orientation="portrait" scale="88" r:id="rId1"/>
</worksheet>
</file>

<file path=xl/worksheets/sheet14.xml><?xml version="1.0" encoding="utf-8"?>
<worksheet xmlns="http://schemas.openxmlformats.org/spreadsheetml/2006/main" xmlns:r="http://schemas.openxmlformats.org/officeDocument/2006/relationships">
  <sheetPr>
    <pageSetUpPr fitToPage="1"/>
  </sheetPr>
  <dimension ref="A1:I68"/>
  <sheetViews>
    <sheetView zoomScalePageLayoutView="0" workbookViewId="0" topLeftCell="A1">
      <selection activeCell="B19" sqref="B19"/>
    </sheetView>
  </sheetViews>
  <sheetFormatPr defaultColWidth="9.140625" defaultRowHeight="12.75"/>
  <cols>
    <col min="2" max="2" width="23.140625" style="0" bestFit="1" customWidth="1"/>
  </cols>
  <sheetData>
    <row r="1" spans="1:4" ht="19.5" customHeight="1">
      <c r="A1" s="4"/>
      <c r="D1" s="145" t="s">
        <v>227</v>
      </c>
    </row>
    <row r="2" spans="1:9" ht="24" customHeight="1">
      <c r="A2" s="682" t="s">
        <v>998</v>
      </c>
      <c r="B2" s="338"/>
      <c r="C2" s="338"/>
      <c r="D2" s="338"/>
      <c r="E2" s="338"/>
      <c r="F2" s="338"/>
      <c r="G2" s="338"/>
      <c r="H2" s="338"/>
      <c r="I2" s="338"/>
    </row>
    <row r="3" spans="1:9" ht="12.75">
      <c r="A3" s="260" t="s">
        <v>268</v>
      </c>
      <c r="B3" s="260"/>
      <c r="C3" s="260"/>
      <c r="D3" s="260"/>
      <c r="E3" s="260"/>
      <c r="F3" s="260"/>
      <c r="G3" s="260"/>
      <c r="H3" s="260"/>
      <c r="I3" s="260"/>
    </row>
    <row r="4" spans="1:9" ht="12.75">
      <c r="A4" s="261"/>
      <c r="B4" s="262"/>
      <c r="C4" s="262"/>
      <c r="D4" s="262"/>
      <c r="E4" s="262"/>
      <c r="F4" s="263"/>
      <c r="G4" s="262"/>
      <c r="H4" s="262"/>
      <c r="I4" s="262"/>
    </row>
    <row r="5" spans="1:9" ht="12.75">
      <c r="A5" s="339"/>
      <c r="B5" s="340"/>
      <c r="C5" s="341" t="s">
        <v>309</v>
      </c>
      <c r="D5" s="342"/>
      <c r="E5" s="342"/>
      <c r="F5" s="343"/>
      <c r="G5" s="344" t="s">
        <v>253</v>
      </c>
      <c r="H5" s="345"/>
      <c r="I5" s="346"/>
    </row>
    <row r="6" spans="1:9" ht="12.75">
      <c r="A6" s="212"/>
      <c r="B6" s="213"/>
      <c r="C6" s="347" t="s">
        <v>209</v>
      </c>
      <c r="D6" s="347" t="s">
        <v>76</v>
      </c>
      <c r="E6" s="347" t="s">
        <v>556</v>
      </c>
      <c r="F6" s="210" t="s">
        <v>77</v>
      </c>
      <c r="G6" s="347" t="s">
        <v>76</v>
      </c>
      <c r="H6" s="347" t="s">
        <v>1</v>
      </c>
      <c r="I6" s="210" t="s">
        <v>2</v>
      </c>
    </row>
    <row r="7" spans="1:9" ht="12.75">
      <c r="A7" s="264"/>
      <c r="B7" s="266" t="s">
        <v>575</v>
      </c>
      <c r="C7" s="266">
        <v>26133.7</v>
      </c>
      <c r="D7" s="266">
        <v>31824.71</v>
      </c>
      <c r="E7" s="267">
        <v>31091.04</v>
      </c>
      <c r="F7" s="267">
        <v>34007.67</v>
      </c>
      <c r="G7" s="268">
        <v>21.77651844170549</v>
      </c>
      <c r="H7" s="268">
        <v>-2.3053470086609025</v>
      </c>
      <c r="I7" s="268">
        <v>9.38093418554034</v>
      </c>
    </row>
    <row r="8" spans="1:9" ht="12.75">
      <c r="A8" s="269">
        <v>1</v>
      </c>
      <c r="B8" s="270" t="s">
        <v>576</v>
      </c>
      <c r="C8" s="270">
        <v>381.1</v>
      </c>
      <c r="D8" s="270">
        <v>879.2</v>
      </c>
      <c r="E8" s="185">
        <v>893.74</v>
      </c>
      <c r="F8" s="185">
        <v>831.47</v>
      </c>
      <c r="G8" s="271">
        <v>130.70060351613745</v>
      </c>
      <c r="H8" s="271">
        <v>1.653776160145597</v>
      </c>
      <c r="I8" s="271">
        <v>-6.967350683644014</v>
      </c>
    </row>
    <row r="9" spans="1:9" ht="12.75">
      <c r="A9" s="269">
        <v>2</v>
      </c>
      <c r="B9" s="270" t="s">
        <v>577</v>
      </c>
      <c r="C9" s="270">
        <v>524.6</v>
      </c>
      <c r="D9" s="270">
        <v>232.3</v>
      </c>
      <c r="E9" s="185">
        <v>6.2</v>
      </c>
      <c r="F9" s="185">
        <v>7.5</v>
      </c>
      <c r="G9" s="271">
        <v>-55.71864277544796</v>
      </c>
      <c r="H9" s="271">
        <v>-97.33103745157125</v>
      </c>
      <c r="I9" s="271">
        <v>20.967741935483872</v>
      </c>
    </row>
    <row r="10" spans="1:9" ht="12.75">
      <c r="A10" s="269">
        <v>3</v>
      </c>
      <c r="B10" s="270" t="s">
        <v>578</v>
      </c>
      <c r="C10" s="270">
        <v>15.5</v>
      </c>
      <c r="D10" s="270">
        <v>8.8</v>
      </c>
      <c r="E10" s="185">
        <v>6</v>
      </c>
      <c r="F10" s="185">
        <v>0.7</v>
      </c>
      <c r="G10" s="271">
        <v>-43.22580645161291</v>
      </c>
      <c r="H10" s="271">
        <v>-31.8181818181818</v>
      </c>
      <c r="I10" s="271">
        <v>-88.33333333333334</v>
      </c>
    </row>
    <row r="11" spans="1:9" ht="12.75">
      <c r="A11" s="269">
        <v>4</v>
      </c>
      <c r="B11" s="270" t="s">
        <v>579</v>
      </c>
      <c r="C11" s="270">
        <v>40.5</v>
      </c>
      <c r="D11" s="270">
        <v>57.1</v>
      </c>
      <c r="E11" s="185">
        <v>105.9</v>
      </c>
      <c r="F11" s="185">
        <v>121.3</v>
      </c>
      <c r="G11" s="271">
        <v>40.987654320987644</v>
      </c>
      <c r="H11" s="271">
        <v>85.46409807355516</v>
      </c>
      <c r="I11" s="271">
        <v>14.542020774315418</v>
      </c>
    </row>
    <row r="12" spans="1:9" ht="12.75">
      <c r="A12" s="269">
        <v>5</v>
      </c>
      <c r="B12" s="270" t="s">
        <v>580</v>
      </c>
      <c r="C12" s="270">
        <v>65.9</v>
      </c>
      <c r="D12" s="270">
        <v>81.5</v>
      </c>
      <c r="E12" s="185">
        <v>69.7</v>
      </c>
      <c r="F12" s="185">
        <v>43.9</v>
      </c>
      <c r="G12" s="271">
        <v>23.672230652503785</v>
      </c>
      <c r="H12" s="271">
        <v>-14.478527607361954</v>
      </c>
      <c r="I12" s="271">
        <v>-37.01578192252511</v>
      </c>
    </row>
    <row r="13" spans="1:9" ht="12.75">
      <c r="A13" s="269">
        <v>6</v>
      </c>
      <c r="B13" s="270" t="s">
        <v>581</v>
      </c>
      <c r="C13" s="270">
        <v>451</v>
      </c>
      <c r="D13" s="270">
        <v>607</v>
      </c>
      <c r="E13" s="185">
        <v>608.1</v>
      </c>
      <c r="F13" s="185">
        <v>848.1</v>
      </c>
      <c r="G13" s="271">
        <v>34.589800443458984</v>
      </c>
      <c r="H13" s="271">
        <v>0.1812191103788905</v>
      </c>
      <c r="I13" s="271">
        <v>39.46719289590527</v>
      </c>
    </row>
    <row r="14" spans="1:9" ht="12.75">
      <c r="A14" s="269">
        <v>7</v>
      </c>
      <c r="B14" s="270" t="s">
        <v>582</v>
      </c>
      <c r="C14" s="270">
        <v>162.5</v>
      </c>
      <c r="D14" s="270">
        <v>438.7</v>
      </c>
      <c r="E14" s="185">
        <v>382.4</v>
      </c>
      <c r="F14" s="185">
        <v>542.8</v>
      </c>
      <c r="G14" s="271">
        <v>169.96923076923076</v>
      </c>
      <c r="H14" s="271">
        <v>-12.833371324367448</v>
      </c>
      <c r="I14" s="271">
        <v>41.94560669456064</v>
      </c>
    </row>
    <row r="15" spans="1:9" ht="12.75">
      <c r="A15" s="269">
        <v>8</v>
      </c>
      <c r="B15" s="270" t="s">
        <v>583</v>
      </c>
      <c r="C15" s="270">
        <v>550.9</v>
      </c>
      <c r="D15" s="270">
        <v>547.4</v>
      </c>
      <c r="E15" s="185">
        <v>454.6</v>
      </c>
      <c r="F15" s="185">
        <v>80.3</v>
      </c>
      <c r="G15" s="271">
        <v>-0.6353240152477753</v>
      </c>
      <c r="H15" s="271">
        <v>-16.952868103763237</v>
      </c>
      <c r="I15" s="271">
        <v>-82.33611966564013</v>
      </c>
    </row>
    <row r="16" spans="1:9" ht="12.75">
      <c r="A16" s="269">
        <v>9</v>
      </c>
      <c r="B16" s="270" t="s">
        <v>584</v>
      </c>
      <c r="C16" s="270">
        <v>610</v>
      </c>
      <c r="D16" s="270">
        <v>1407.5</v>
      </c>
      <c r="E16" s="185">
        <v>1057.5</v>
      </c>
      <c r="F16" s="185">
        <v>911.5</v>
      </c>
      <c r="G16" s="271">
        <v>130.73770491803276</v>
      </c>
      <c r="H16" s="271">
        <v>-24.86678507992896</v>
      </c>
      <c r="I16" s="271">
        <v>-13.806146572104012</v>
      </c>
    </row>
    <row r="17" spans="1:9" ht="12.75">
      <c r="A17" s="269">
        <v>10</v>
      </c>
      <c r="B17" s="270" t="s">
        <v>585</v>
      </c>
      <c r="C17" s="270">
        <v>6.3</v>
      </c>
      <c r="D17" s="270">
        <v>9.2</v>
      </c>
      <c r="E17" s="185">
        <v>29.1</v>
      </c>
      <c r="F17" s="185">
        <v>16</v>
      </c>
      <c r="G17" s="271">
        <v>46.031746031745996</v>
      </c>
      <c r="H17" s="271">
        <v>216.304347826087</v>
      </c>
      <c r="I17" s="271">
        <v>-45.017182130584196</v>
      </c>
    </row>
    <row r="18" spans="1:9" ht="12.75">
      <c r="A18" s="269">
        <v>11</v>
      </c>
      <c r="B18" s="270" t="s">
        <v>586</v>
      </c>
      <c r="C18" s="270">
        <v>200.8</v>
      </c>
      <c r="D18" s="270">
        <v>530.1</v>
      </c>
      <c r="E18" s="185">
        <v>305.8</v>
      </c>
      <c r="F18" s="185">
        <v>206</v>
      </c>
      <c r="G18" s="271">
        <v>163.99402390438246</v>
      </c>
      <c r="H18" s="271">
        <v>-42.31277117524995</v>
      </c>
      <c r="I18" s="271">
        <v>-32.63570961412688</v>
      </c>
    </row>
    <row r="19" spans="1:9" ht="12.75">
      <c r="A19" s="269">
        <v>12</v>
      </c>
      <c r="B19" s="270" t="s">
        <v>587</v>
      </c>
      <c r="C19" s="270">
        <v>78</v>
      </c>
      <c r="D19" s="270">
        <v>80.1</v>
      </c>
      <c r="E19" s="185">
        <v>62.2</v>
      </c>
      <c r="F19" s="185">
        <v>49.6</v>
      </c>
      <c r="G19" s="271">
        <v>2.692307692307665</v>
      </c>
      <c r="H19" s="271">
        <v>-22.34706616729089</v>
      </c>
      <c r="I19" s="271">
        <v>-20.257234726688125</v>
      </c>
    </row>
    <row r="20" spans="1:9" ht="12.75">
      <c r="A20" s="269">
        <v>13</v>
      </c>
      <c r="B20" s="270" t="s">
        <v>588</v>
      </c>
      <c r="C20" s="270">
        <v>0.9</v>
      </c>
      <c r="D20" s="270">
        <v>1.8</v>
      </c>
      <c r="E20" s="185">
        <v>1.2</v>
      </c>
      <c r="F20" s="185">
        <v>0.1</v>
      </c>
      <c r="G20" s="271">
        <v>100</v>
      </c>
      <c r="H20" s="271">
        <v>-33.33333333333333</v>
      </c>
      <c r="I20" s="271">
        <v>-91.66666666666667</v>
      </c>
    </row>
    <row r="21" spans="1:9" ht="12.75">
      <c r="A21" s="269">
        <v>14</v>
      </c>
      <c r="B21" s="270" t="s">
        <v>589</v>
      </c>
      <c r="C21" s="270">
        <v>556.3</v>
      </c>
      <c r="D21" s="270">
        <v>424</v>
      </c>
      <c r="E21" s="185">
        <v>519.3</v>
      </c>
      <c r="F21" s="185">
        <v>127.8</v>
      </c>
      <c r="G21" s="271">
        <v>-23.78213194319612</v>
      </c>
      <c r="H21" s="271">
        <v>22.476415094339643</v>
      </c>
      <c r="I21" s="271">
        <v>-75.38994800693241</v>
      </c>
    </row>
    <row r="22" spans="1:9" ht="12.75">
      <c r="A22" s="269">
        <v>15</v>
      </c>
      <c r="B22" s="270" t="s">
        <v>590</v>
      </c>
      <c r="C22" s="270">
        <v>2959</v>
      </c>
      <c r="D22" s="270">
        <v>4635.9</v>
      </c>
      <c r="E22" s="185">
        <v>3861.7</v>
      </c>
      <c r="F22" s="185">
        <v>4136.5</v>
      </c>
      <c r="G22" s="271">
        <v>56.67117269347753</v>
      </c>
      <c r="H22" s="271">
        <v>-16.70010138268728</v>
      </c>
      <c r="I22" s="271">
        <v>7.116036978532776</v>
      </c>
    </row>
    <row r="23" spans="1:9" ht="12.75">
      <c r="A23" s="269">
        <v>16</v>
      </c>
      <c r="B23" s="270" t="s">
        <v>591</v>
      </c>
      <c r="C23" s="270">
        <v>76.5</v>
      </c>
      <c r="D23" s="270">
        <v>83.1</v>
      </c>
      <c r="E23" s="185">
        <v>103</v>
      </c>
      <c r="F23" s="185">
        <v>81.4</v>
      </c>
      <c r="G23" s="271">
        <v>8.627450980392155</v>
      </c>
      <c r="H23" s="271">
        <v>23.947051744885698</v>
      </c>
      <c r="I23" s="271">
        <v>-20.97087378640778</v>
      </c>
    </row>
    <row r="24" spans="1:9" ht="12.75">
      <c r="A24" s="269">
        <v>17</v>
      </c>
      <c r="B24" s="270" t="s">
        <v>592</v>
      </c>
      <c r="C24" s="270">
        <v>287.1</v>
      </c>
      <c r="D24" s="270">
        <v>161</v>
      </c>
      <c r="E24" s="185">
        <v>275.2</v>
      </c>
      <c r="F24" s="185">
        <v>541.3</v>
      </c>
      <c r="G24" s="271">
        <v>-43.921978404737004</v>
      </c>
      <c r="H24" s="271">
        <v>70.93167701863351</v>
      </c>
      <c r="I24" s="271">
        <v>96.69331395348837</v>
      </c>
    </row>
    <row r="25" spans="1:9" ht="12.75">
      <c r="A25" s="269">
        <v>18</v>
      </c>
      <c r="B25" s="270" t="s">
        <v>593</v>
      </c>
      <c r="C25" s="270">
        <v>27.4</v>
      </c>
      <c r="D25" s="270">
        <v>104.7</v>
      </c>
      <c r="E25" s="185">
        <v>32.9</v>
      </c>
      <c r="F25" s="185">
        <v>17.9</v>
      </c>
      <c r="G25" s="271">
        <v>282.1167883211679</v>
      </c>
      <c r="H25" s="271">
        <v>-68.57688634192932</v>
      </c>
      <c r="I25" s="271">
        <v>-45.59270516717325</v>
      </c>
    </row>
    <row r="26" spans="1:9" ht="12.75">
      <c r="A26" s="269">
        <v>19</v>
      </c>
      <c r="B26" s="270" t="s">
        <v>594</v>
      </c>
      <c r="C26" s="270">
        <v>91.5</v>
      </c>
      <c r="D26" s="270">
        <v>132.4</v>
      </c>
      <c r="E26" s="185">
        <v>133.5</v>
      </c>
      <c r="F26" s="185">
        <v>104.3</v>
      </c>
      <c r="G26" s="271">
        <v>44.69945355191257</v>
      </c>
      <c r="H26" s="271">
        <v>0.8308157099697695</v>
      </c>
      <c r="I26" s="271">
        <v>-21.87265917602994</v>
      </c>
    </row>
    <row r="27" spans="1:9" ht="12.75">
      <c r="A27" s="269">
        <v>20</v>
      </c>
      <c r="B27" s="270" t="s">
        <v>595</v>
      </c>
      <c r="C27" s="270">
        <v>786.8</v>
      </c>
      <c r="D27" s="270">
        <v>1091.3</v>
      </c>
      <c r="E27" s="185">
        <v>1139.6</v>
      </c>
      <c r="F27" s="185">
        <v>1591.3</v>
      </c>
      <c r="G27" s="271">
        <v>38.70106761565836</v>
      </c>
      <c r="H27" s="271">
        <v>4.425914047466378</v>
      </c>
      <c r="I27" s="271">
        <v>39.63671463671463</v>
      </c>
    </row>
    <row r="28" spans="1:9" ht="12.75">
      <c r="A28" s="269">
        <v>21</v>
      </c>
      <c r="B28" s="270" t="s">
        <v>596</v>
      </c>
      <c r="C28" s="270">
        <v>1882.6</v>
      </c>
      <c r="D28" s="270">
        <v>2693.5</v>
      </c>
      <c r="E28" s="185">
        <v>2636.8</v>
      </c>
      <c r="F28" s="185">
        <v>2756.8</v>
      </c>
      <c r="G28" s="271">
        <v>43.07340911505361</v>
      </c>
      <c r="H28" s="271">
        <v>-2.1050677557082054</v>
      </c>
      <c r="I28" s="271">
        <v>4.55097087378644</v>
      </c>
    </row>
    <row r="29" spans="1:9" ht="12.75">
      <c r="A29" s="269"/>
      <c r="B29" s="270" t="s">
        <v>597</v>
      </c>
      <c r="C29" s="270">
        <v>143.5</v>
      </c>
      <c r="D29" s="270">
        <v>186.1</v>
      </c>
      <c r="E29" s="185">
        <v>464.5</v>
      </c>
      <c r="F29" s="185">
        <v>375.1</v>
      </c>
      <c r="G29" s="271">
        <v>29.686411149825773</v>
      </c>
      <c r="H29" s="271">
        <v>149.59699086512632</v>
      </c>
      <c r="I29" s="271">
        <v>-19.2465016146394</v>
      </c>
    </row>
    <row r="30" spans="1:9" ht="12.75">
      <c r="A30" s="269"/>
      <c r="B30" s="270" t="s">
        <v>598</v>
      </c>
      <c r="C30" s="270">
        <v>1056.5</v>
      </c>
      <c r="D30" s="270">
        <v>1456.2</v>
      </c>
      <c r="E30" s="185">
        <v>1265.4</v>
      </c>
      <c r="F30" s="185">
        <v>1408.6</v>
      </c>
      <c r="G30" s="271">
        <v>37.8324656885944</v>
      </c>
      <c r="H30" s="271">
        <v>-13.102595797280586</v>
      </c>
      <c r="I30" s="271">
        <v>11.316579737632381</v>
      </c>
    </row>
    <row r="31" spans="1:9" ht="12.75">
      <c r="A31" s="269"/>
      <c r="B31" s="270" t="s">
        <v>599</v>
      </c>
      <c r="C31" s="270">
        <v>682.6</v>
      </c>
      <c r="D31" s="270">
        <v>1051.2</v>
      </c>
      <c r="E31" s="185">
        <v>906.9</v>
      </c>
      <c r="F31" s="185">
        <v>973.1</v>
      </c>
      <c r="G31" s="271">
        <v>53.99941400527396</v>
      </c>
      <c r="H31" s="271">
        <v>-13.727168949771695</v>
      </c>
      <c r="I31" s="271">
        <v>7.2995920167604</v>
      </c>
    </row>
    <row r="32" spans="1:9" ht="12.75">
      <c r="A32" s="269">
        <v>22</v>
      </c>
      <c r="B32" s="270" t="s">
        <v>600</v>
      </c>
      <c r="C32" s="270">
        <v>55.1</v>
      </c>
      <c r="D32" s="270">
        <v>56</v>
      </c>
      <c r="E32" s="185">
        <v>58</v>
      </c>
      <c r="F32" s="185">
        <v>20</v>
      </c>
      <c r="G32" s="271">
        <v>1.6333938294011148</v>
      </c>
      <c r="H32" s="271">
        <v>3.571428571428541</v>
      </c>
      <c r="I32" s="271">
        <v>-65.51724137931035</v>
      </c>
    </row>
    <row r="33" spans="1:9" ht="12.75">
      <c r="A33" s="269">
        <v>23</v>
      </c>
      <c r="B33" s="270" t="s">
        <v>601</v>
      </c>
      <c r="C33" s="270">
        <v>851.8</v>
      </c>
      <c r="D33" s="270">
        <v>316.6</v>
      </c>
      <c r="E33" s="185">
        <v>105.7</v>
      </c>
      <c r="F33" s="185">
        <v>761.9</v>
      </c>
      <c r="G33" s="271">
        <v>-62.83165062221179</v>
      </c>
      <c r="H33" s="271">
        <v>-66.6140240050537</v>
      </c>
      <c r="I33" s="271">
        <v>620.8136234626301</v>
      </c>
    </row>
    <row r="34" spans="1:9" ht="12.75">
      <c r="A34" s="269">
        <v>24</v>
      </c>
      <c r="B34" s="270" t="s">
        <v>602</v>
      </c>
      <c r="C34" s="270">
        <v>36.9</v>
      </c>
      <c r="D34" s="270">
        <v>62.4</v>
      </c>
      <c r="E34" s="185">
        <v>41.9</v>
      </c>
      <c r="F34" s="185">
        <v>113.2</v>
      </c>
      <c r="G34" s="271">
        <v>69.10569105691056</v>
      </c>
      <c r="H34" s="271">
        <v>-32.8525641025641</v>
      </c>
      <c r="I34" s="271">
        <v>170.1670644391408</v>
      </c>
    </row>
    <row r="35" spans="1:9" ht="12.75">
      <c r="A35" s="269">
        <v>25</v>
      </c>
      <c r="B35" s="270" t="s">
        <v>603</v>
      </c>
      <c r="C35" s="270">
        <v>289.9</v>
      </c>
      <c r="D35" s="270">
        <v>205.6</v>
      </c>
      <c r="E35" s="185">
        <v>301.1</v>
      </c>
      <c r="F35" s="185">
        <v>145.5</v>
      </c>
      <c r="G35" s="271">
        <v>-29.078992756122815</v>
      </c>
      <c r="H35" s="271">
        <v>46.44941634241249</v>
      </c>
      <c r="I35" s="271">
        <v>-51.677183659913645</v>
      </c>
    </row>
    <row r="36" spans="1:9" ht="12.75">
      <c r="A36" s="269">
        <v>26</v>
      </c>
      <c r="B36" s="270" t="s">
        <v>604</v>
      </c>
      <c r="C36" s="270">
        <v>37.6</v>
      </c>
      <c r="D36" s="270">
        <v>44.3</v>
      </c>
      <c r="E36" s="185">
        <v>47.5</v>
      </c>
      <c r="F36" s="185">
        <v>23.3</v>
      </c>
      <c r="G36" s="271">
        <v>17.819148936170222</v>
      </c>
      <c r="H36" s="271">
        <v>7.223476297968418</v>
      </c>
      <c r="I36" s="271">
        <v>-50.94736842105264</v>
      </c>
    </row>
    <row r="37" spans="1:9" ht="12.75">
      <c r="A37" s="269">
        <v>27</v>
      </c>
      <c r="B37" s="270" t="s">
        <v>605</v>
      </c>
      <c r="C37" s="270">
        <v>259.7</v>
      </c>
      <c r="D37" s="270">
        <v>369.3</v>
      </c>
      <c r="E37" s="185">
        <v>414.7</v>
      </c>
      <c r="F37" s="185">
        <v>237.4</v>
      </c>
      <c r="G37" s="271">
        <v>42.20254139391605</v>
      </c>
      <c r="H37" s="271">
        <v>12.29352829677768</v>
      </c>
      <c r="I37" s="271">
        <v>-42.75379792621171</v>
      </c>
    </row>
    <row r="38" spans="1:9" ht="12.75">
      <c r="A38" s="269">
        <v>28</v>
      </c>
      <c r="B38" s="270" t="s">
        <v>606</v>
      </c>
      <c r="C38" s="270">
        <v>324.1</v>
      </c>
      <c r="D38" s="270">
        <v>317.1</v>
      </c>
      <c r="E38" s="185">
        <v>291.6</v>
      </c>
      <c r="F38" s="185">
        <v>318.1</v>
      </c>
      <c r="G38" s="271">
        <v>-2.1598272138229078</v>
      </c>
      <c r="H38" s="271">
        <v>-8.041627246925259</v>
      </c>
      <c r="I38" s="271">
        <v>9.087791495198871</v>
      </c>
    </row>
    <row r="39" spans="1:9" ht="12.75">
      <c r="A39" s="269">
        <v>29</v>
      </c>
      <c r="B39" s="270" t="s">
        <v>607</v>
      </c>
      <c r="C39" s="270">
        <v>266.3</v>
      </c>
      <c r="D39" s="270">
        <v>169.7</v>
      </c>
      <c r="E39" s="185">
        <v>95.5</v>
      </c>
      <c r="F39" s="185">
        <v>131.6</v>
      </c>
      <c r="G39" s="271">
        <v>-36.274877957191144</v>
      </c>
      <c r="H39" s="271">
        <v>-43.72421921037124</v>
      </c>
      <c r="I39" s="271">
        <v>37.80104712041887</v>
      </c>
    </row>
    <row r="40" spans="1:9" ht="12.75">
      <c r="A40" s="269">
        <v>30</v>
      </c>
      <c r="B40" s="270" t="s">
        <v>608</v>
      </c>
      <c r="C40" s="270">
        <v>283.5</v>
      </c>
      <c r="D40" s="270">
        <v>335.3</v>
      </c>
      <c r="E40" s="185">
        <v>227.5</v>
      </c>
      <c r="F40" s="185">
        <v>206.8</v>
      </c>
      <c r="G40" s="271">
        <v>18.27160493827158</v>
      </c>
      <c r="H40" s="271">
        <v>-32.15031315240083</v>
      </c>
      <c r="I40" s="271">
        <v>-9.09890109890108</v>
      </c>
    </row>
    <row r="41" spans="1:9" ht="12.75">
      <c r="A41" s="269">
        <v>31</v>
      </c>
      <c r="B41" s="270" t="s">
        <v>609</v>
      </c>
      <c r="C41" s="270">
        <v>427.7</v>
      </c>
      <c r="D41" s="270">
        <v>341.5</v>
      </c>
      <c r="E41" s="185">
        <v>210.7</v>
      </c>
      <c r="F41" s="185">
        <v>48.3</v>
      </c>
      <c r="G41" s="271">
        <v>-20.154313771335055</v>
      </c>
      <c r="H41" s="271">
        <v>-38.30161054172767</v>
      </c>
      <c r="I41" s="271">
        <v>-77.07641196013289</v>
      </c>
    </row>
    <row r="42" spans="1:9" ht="12.75">
      <c r="A42" s="269">
        <v>32</v>
      </c>
      <c r="B42" s="270" t="s">
        <v>610</v>
      </c>
      <c r="C42" s="270">
        <v>1192.4</v>
      </c>
      <c r="D42" s="270">
        <v>1361.6</v>
      </c>
      <c r="E42" s="185">
        <v>808.3</v>
      </c>
      <c r="F42" s="185">
        <v>415.1</v>
      </c>
      <c r="G42" s="271">
        <v>14.189869171419005</v>
      </c>
      <c r="H42" s="271">
        <v>-40.636016451233836</v>
      </c>
      <c r="I42" s="271">
        <v>-48.64530496102933</v>
      </c>
    </row>
    <row r="43" spans="1:9" ht="12.75">
      <c r="A43" s="269">
        <v>33</v>
      </c>
      <c r="B43" s="270" t="s">
        <v>611</v>
      </c>
      <c r="C43" s="270">
        <v>1114.5</v>
      </c>
      <c r="D43" s="270">
        <v>1896.3</v>
      </c>
      <c r="E43" s="185">
        <v>3476.3</v>
      </c>
      <c r="F43" s="185">
        <v>2240.4</v>
      </c>
      <c r="G43" s="271">
        <v>70.14804845222073</v>
      </c>
      <c r="H43" s="271">
        <v>83.32014976533247</v>
      </c>
      <c r="I43" s="271">
        <v>-35.552167534447534</v>
      </c>
    </row>
    <row r="44" spans="1:9" ht="12.75">
      <c r="A44" s="269">
        <v>34</v>
      </c>
      <c r="B44" s="270" t="s">
        <v>88</v>
      </c>
      <c r="C44" s="270">
        <v>579.1</v>
      </c>
      <c r="D44" s="270">
        <v>667.1</v>
      </c>
      <c r="E44" s="185">
        <v>643.2</v>
      </c>
      <c r="F44" s="185">
        <v>306.9</v>
      </c>
      <c r="G44" s="271">
        <v>15.195993783457112</v>
      </c>
      <c r="H44" s="271">
        <v>-3.582671263678634</v>
      </c>
      <c r="I44" s="271">
        <v>-52.28544776119402</v>
      </c>
    </row>
    <row r="45" spans="1:9" ht="12.75">
      <c r="A45" s="269">
        <v>35</v>
      </c>
      <c r="B45" s="270" t="s">
        <v>612</v>
      </c>
      <c r="C45" s="270">
        <v>0.9</v>
      </c>
      <c r="D45" s="270">
        <v>0</v>
      </c>
      <c r="E45" s="185">
        <v>0.5</v>
      </c>
      <c r="F45" s="185">
        <v>1.6</v>
      </c>
      <c r="G45" s="271">
        <v>-100</v>
      </c>
      <c r="H45" s="271" t="e">
        <v>#DIV/0!</v>
      </c>
      <c r="I45" s="271">
        <v>220</v>
      </c>
    </row>
    <row r="46" spans="1:9" ht="12.75">
      <c r="A46" s="269">
        <v>36</v>
      </c>
      <c r="B46" s="270" t="s">
        <v>613</v>
      </c>
      <c r="C46" s="270">
        <v>626.7</v>
      </c>
      <c r="D46" s="270">
        <v>365.9</v>
      </c>
      <c r="E46" s="185">
        <v>1137.3</v>
      </c>
      <c r="F46" s="185">
        <v>765</v>
      </c>
      <c r="G46" s="271">
        <v>-41.614807722993476</v>
      </c>
      <c r="H46" s="271">
        <v>210.8226291336431</v>
      </c>
      <c r="I46" s="271">
        <v>-32.73542600896859</v>
      </c>
    </row>
    <row r="47" spans="1:9" ht="12.75">
      <c r="A47" s="269">
        <v>37</v>
      </c>
      <c r="B47" s="270" t="s">
        <v>614</v>
      </c>
      <c r="C47" s="270">
        <v>194.7</v>
      </c>
      <c r="D47" s="270">
        <v>199</v>
      </c>
      <c r="E47" s="185">
        <v>112.6</v>
      </c>
      <c r="F47" s="185">
        <v>178.3</v>
      </c>
      <c r="G47" s="271">
        <v>2.208525937339516</v>
      </c>
      <c r="H47" s="271">
        <v>-43.41708542713568</v>
      </c>
      <c r="I47" s="271">
        <v>58.348134991119025</v>
      </c>
    </row>
    <row r="48" spans="1:9" ht="12.75">
      <c r="A48" s="269">
        <v>38</v>
      </c>
      <c r="B48" s="270" t="s">
        <v>615</v>
      </c>
      <c r="C48" s="270">
        <v>173.6</v>
      </c>
      <c r="D48" s="270">
        <v>256.6</v>
      </c>
      <c r="E48" s="185">
        <v>346.5</v>
      </c>
      <c r="F48" s="185">
        <v>577.4</v>
      </c>
      <c r="G48" s="271">
        <v>47.81105990783411</v>
      </c>
      <c r="H48" s="271">
        <v>35.03507404520653</v>
      </c>
      <c r="I48" s="271">
        <v>66.63780663780662</v>
      </c>
    </row>
    <row r="49" spans="1:9" ht="12.75">
      <c r="A49" s="269">
        <v>39</v>
      </c>
      <c r="B49" s="270" t="s">
        <v>616</v>
      </c>
      <c r="C49" s="270">
        <v>107.7</v>
      </c>
      <c r="D49" s="270">
        <v>235.9</v>
      </c>
      <c r="E49" s="185">
        <v>237.8</v>
      </c>
      <c r="F49" s="185">
        <v>244.4</v>
      </c>
      <c r="G49" s="271">
        <v>119.03435468895083</v>
      </c>
      <c r="H49" s="271">
        <v>0.8054260279779726</v>
      </c>
      <c r="I49" s="271">
        <v>2.775441547518895</v>
      </c>
    </row>
    <row r="50" spans="1:9" ht="12.75">
      <c r="A50" s="269">
        <v>40</v>
      </c>
      <c r="B50" s="270" t="s">
        <v>617</v>
      </c>
      <c r="C50" s="270">
        <v>332.3</v>
      </c>
      <c r="D50" s="270">
        <v>338.6</v>
      </c>
      <c r="E50" s="185">
        <v>334.8</v>
      </c>
      <c r="F50" s="185">
        <v>363.1</v>
      </c>
      <c r="G50" s="271">
        <v>1.8958772193800968</v>
      </c>
      <c r="H50" s="271">
        <v>-1.1222681630242164</v>
      </c>
      <c r="I50" s="271">
        <v>8.452807646356007</v>
      </c>
    </row>
    <row r="51" spans="1:9" ht="12.75">
      <c r="A51" s="269">
        <v>41</v>
      </c>
      <c r="B51" s="270" t="s">
        <v>618</v>
      </c>
      <c r="C51" s="270">
        <v>539.6</v>
      </c>
      <c r="D51" s="270">
        <v>368</v>
      </c>
      <c r="E51" s="185">
        <v>363.6</v>
      </c>
      <c r="F51" s="185">
        <v>502.7</v>
      </c>
      <c r="G51" s="271">
        <v>-31.801334321719807</v>
      </c>
      <c r="H51" s="271">
        <v>-1.1956521739130181</v>
      </c>
      <c r="I51" s="271">
        <v>38.25632563256326</v>
      </c>
    </row>
    <row r="52" spans="1:9" ht="12.75">
      <c r="A52" s="269">
        <v>42</v>
      </c>
      <c r="B52" s="270" t="s">
        <v>619</v>
      </c>
      <c r="C52" s="270">
        <v>209.1</v>
      </c>
      <c r="D52" s="270">
        <v>249.1</v>
      </c>
      <c r="E52" s="185">
        <v>321.3</v>
      </c>
      <c r="F52" s="185">
        <v>248.3</v>
      </c>
      <c r="G52" s="271">
        <v>19.1296030607365</v>
      </c>
      <c r="H52" s="271">
        <v>28.98434363709353</v>
      </c>
      <c r="I52" s="271">
        <v>-22.720199190787426</v>
      </c>
    </row>
    <row r="53" spans="1:9" ht="12.75">
      <c r="A53" s="269">
        <v>43</v>
      </c>
      <c r="B53" s="270" t="s">
        <v>620</v>
      </c>
      <c r="C53" s="270">
        <v>19.3</v>
      </c>
      <c r="D53" s="270">
        <v>52.7</v>
      </c>
      <c r="E53" s="185">
        <v>105.1</v>
      </c>
      <c r="F53" s="185">
        <v>154.9</v>
      </c>
      <c r="G53" s="271">
        <v>173.05699481865275</v>
      </c>
      <c r="H53" s="271">
        <v>99.4307400379507</v>
      </c>
      <c r="I53" s="271">
        <v>47.38344433872501</v>
      </c>
    </row>
    <row r="54" spans="1:9" ht="12.75">
      <c r="A54" s="269">
        <v>44</v>
      </c>
      <c r="B54" s="270" t="s">
        <v>621</v>
      </c>
      <c r="C54" s="270">
        <v>1780.5</v>
      </c>
      <c r="D54" s="270">
        <v>2996.61</v>
      </c>
      <c r="E54" s="185">
        <v>2154.6</v>
      </c>
      <c r="F54" s="185">
        <v>3056.9</v>
      </c>
      <c r="G54" s="271">
        <v>68.30160067396795</v>
      </c>
      <c r="H54" s="271">
        <v>-28.0987515892959</v>
      </c>
      <c r="I54" s="271">
        <v>41.87784275503574</v>
      </c>
    </row>
    <row r="55" spans="1:9" ht="12.75">
      <c r="A55" s="269">
        <v>45</v>
      </c>
      <c r="B55" s="270" t="s">
        <v>622</v>
      </c>
      <c r="C55" s="270">
        <v>1637.4</v>
      </c>
      <c r="D55" s="270">
        <v>2213.7</v>
      </c>
      <c r="E55" s="185">
        <v>1898.3</v>
      </c>
      <c r="F55" s="185">
        <v>4055.9</v>
      </c>
      <c r="G55" s="271">
        <v>35.196042506412624</v>
      </c>
      <c r="H55" s="271">
        <v>-14.247639698242779</v>
      </c>
      <c r="I55" s="271">
        <v>113.6595901596165</v>
      </c>
    </row>
    <row r="56" spans="1:9" ht="12.75">
      <c r="A56" s="269">
        <v>46</v>
      </c>
      <c r="B56" s="270" t="s">
        <v>623</v>
      </c>
      <c r="C56" s="270">
        <v>1478.8</v>
      </c>
      <c r="D56" s="270">
        <v>1283</v>
      </c>
      <c r="E56" s="185">
        <v>730.8</v>
      </c>
      <c r="F56" s="185">
        <v>663.4</v>
      </c>
      <c r="G56" s="271">
        <v>-13.240465242088192</v>
      </c>
      <c r="H56" s="271">
        <v>-43.039750584567415</v>
      </c>
      <c r="I56" s="271">
        <v>-9.22276956759714</v>
      </c>
    </row>
    <row r="57" spans="1:9" ht="12.75">
      <c r="A57" s="269">
        <v>47</v>
      </c>
      <c r="B57" s="270" t="s">
        <v>624</v>
      </c>
      <c r="C57" s="270">
        <v>0</v>
      </c>
      <c r="D57" s="270">
        <v>0.1</v>
      </c>
      <c r="E57" s="185">
        <v>1</v>
      </c>
      <c r="F57" s="185">
        <v>9.1</v>
      </c>
      <c r="G57" s="271" t="e">
        <v>#DIV/0!</v>
      </c>
      <c r="H57" s="271">
        <v>900</v>
      </c>
      <c r="I57" s="271">
        <v>810</v>
      </c>
    </row>
    <row r="58" spans="1:9" ht="12.75">
      <c r="A58" s="269">
        <v>48</v>
      </c>
      <c r="B58" s="270" t="s">
        <v>625</v>
      </c>
      <c r="C58" s="270">
        <v>18.1</v>
      </c>
      <c r="D58" s="270">
        <v>30.5</v>
      </c>
      <c r="E58" s="185">
        <v>27.3</v>
      </c>
      <c r="F58" s="185">
        <v>11</v>
      </c>
      <c r="G58" s="271">
        <v>68.50828729281767</v>
      </c>
      <c r="H58" s="271">
        <v>-10.491803278688536</v>
      </c>
      <c r="I58" s="271">
        <v>-59.70695970695971</v>
      </c>
    </row>
    <row r="59" spans="1:9" ht="12.75">
      <c r="A59" s="269">
        <v>49</v>
      </c>
      <c r="B59" s="270" t="s">
        <v>626</v>
      </c>
      <c r="C59" s="270">
        <v>710.9</v>
      </c>
      <c r="D59" s="270">
        <v>1221.4</v>
      </c>
      <c r="E59" s="185">
        <v>1504.1</v>
      </c>
      <c r="F59" s="185">
        <v>1610.7</v>
      </c>
      <c r="G59" s="271">
        <v>71.81038120692082</v>
      </c>
      <c r="H59" s="271">
        <v>23.145570656623534</v>
      </c>
      <c r="I59" s="271">
        <v>7.087294727744165</v>
      </c>
    </row>
    <row r="60" spans="1:9" ht="12.75">
      <c r="A60" s="269">
        <v>50</v>
      </c>
      <c r="B60" s="270" t="s">
        <v>627</v>
      </c>
      <c r="C60" s="270">
        <v>45</v>
      </c>
      <c r="D60" s="270">
        <v>1</v>
      </c>
      <c r="E60" s="185">
        <v>0</v>
      </c>
      <c r="F60" s="185">
        <v>0</v>
      </c>
      <c r="G60" s="271">
        <v>-97.77777777777777</v>
      </c>
      <c r="H60" s="271">
        <v>-100</v>
      </c>
      <c r="I60" s="271" t="e">
        <v>#DIV/0!</v>
      </c>
    </row>
    <row r="61" spans="1:9" ht="12.75">
      <c r="A61" s="269">
        <v>51</v>
      </c>
      <c r="B61" s="270" t="s">
        <v>628</v>
      </c>
      <c r="C61" s="270">
        <v>2785.3</v>
      </c>
      <c r="D61" s="270">
        <v>1663.2</v>
      </c>
      <c r="E61" s="185">
        <v>2409</v>
      </c>
      <c r="F61" s="185">
        <v>3579.9</v>
      </c>
      <c r="G61" s="271">
        <v>-40.28650414677054</v>
      </c>
      <c r="H61" s="271">
        <v>44.84126984126985</v>
      </c>
      <c r="I61" s="271">
        <v>48.60523038605234</v>
      </c>
    </row>
    <row r="62" spans="1:9" ht="12.75">
      <c r="A62" s="269"/>
      <c r="B62" s="270"/>
      <c r="C62" s="270"/>
      <c r="D62" s="270"/>
      <c r="E62" s="185"/>
      <c r="F62" s="185"/>
      <c r="G62" s="271"/>
      <c r="H62" s="271"/>
      <c r="I62" s="271"/>
    </row>
    <row r="63" spans="1:9" ht="12.75">
      <c r="A63" s="269"/>
      <c r="B63" s="272" t="s">
        <v>629</v>
      </c>
      <c r="C63" s="272">
        <v>4643.4</v>
      </c>
      <c r="D63" s="272">
        <v>7092.19</v>
      </c>
      <c r="E63" s="175">
        <v>9623.66</v>
      </c>
      <c r="F63" s="175">
        <v>7867.13</v>
      </c>
      <c r="G63" s="273">
        <v>52.737003058103966</v>
      </c>
      <c r="H63" s="273">
        <v>35.69377018946187</v>
      </c>
      <c r="I63" s="273">
        <v>-18.252203423645454</v>
      </c>
    </row>
    <row r="64" spans="1:9" ht="12.75">
      <c r="A64" s="269"/>
      <c r="B64" s="270"/>
      <c r="C64" s="272"/>
      <c r="D64" s="272"/>
      <c r="E64" s="175"/>
      <c r="F64" s="175"/>
      <c r="G64" s="273"/>
      <c r="H64" s="273"/>
      <c r="I64" s="273"/>
    </row>
    <row r="65" spans="1:9" ht="12.75">
      <c r="A65" s="274"/>
      <c r="B65" s="275" t="s">
        <v>630</v>
      </c>
      <c r="C65" s="275">
        <v>30777.1</v>
      </c>
      <c r="D65" s="275">
        <v>38916.9</v>
      </c>
      <c r="E65" s="276">
        <v>40714.7</v>
      </c>
      <c r="F65" s="276">
        <v>41874.8</v>
      </c>
      <c r="G65" s="277">
        <v>26.447586029872866</v>
      </c>
      <c r="H65" s="277">
        <v>4.619586863290763</v>
      </c>
      <c r="I65" s="277">
        <v>2.8493394277742397</v>
      </c>
    </row>
    <row r="66" ht="12.75">
      <c r="A66" s="4"/>
    </row>
    <row r="67" ht="12.75">
      <c r="A67" s="4" t="s">
        <v>631</v>
      </c>
    </row>
    <row r="68" ht="12.75">
      <c r="A68" s="4"/>
    </row>
  </sheetData>
  <sheetProtection/>
  <printOptions/>
  <pageMargins left="0.75" right="0.75" top="1" bottom="1" header="0.5" footer="0.5"/>
  <pageSetup fitToHeight="1" fitToWidth="1" horizontalDpi="600" verticalDpi="600" orientation="portrait" scale="76" r:id="rId1"/>
</worksheet>
</file>

<file path=xl/worksheets/sheet15.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D1" sqref="D1"/>
    </sheetView>
  </sheetViews>
  <sheetFormatPr defaultColWidth="9.140625" defaultRowHeight="12.75"/>
  <cols>
    <col min="1" max="1" width="3.00390625" style="0" customWidth="1"/>
    <col min="2" max="2" width="31.8515625" style="0" bestFit="1" customWidth="1"/>
  </cols>
  <sheetData>
    <row r="1" spans="1:4" ht="19.5" customHeight="1">
      <c r="A1" s="4"/>
      <c r="D1" s="32" t="s">
        <v>299</v>
      </c>
    </row>
    <row r="2" spans="1:9" ht="19.5">
      <c r="A2" s="682" t="s">
        <v>899</v>
      </c>
      <c r="B2" s="338"/>
      <c r="C2" s="338"/>
      <c r="D2" s="338"/>
      <c r="E2" s="338"/>
      <c r="F2" s="338"/>
      <c r="G2" s="338"/>
      <c r="H2" s="259"/>
      <c r="I2" s="259"/>
    </row>
    <row r="3" spans="1:9" ht="12.75">
      <c r="A3" s="260" t="s">
        <v>268</v>
      </c>
      <c r="B3" s="260"/>
      <c r="C3" s="260"/>
      <c r="D3" s="260"/>
      <c r="E3" s="260"/>
      <c r="F3" s="260"/>
      <c r="G3" s="260"/>
      <c r="H3" s="260"/>
      <c r="I3" s="260"/>
    </row>
    <row r="4" spans="1:9" ht="12.75">
      <c r="A4" s="261"/>
      <c r="B4" s="262"/>
      <c r="C4" s="262"/>
      <c r="D4" s="262"/>
      <c r="E4" s="262"/>
      <c r="F4" s="263"/>
      <c r="G4" s="262"/>
      <c r="H4" s="262"/>
      <c r="I4" s="262"/>
    </row>
    <row r="5" spans="1:9" ht="12.75">
      <c r="A5" s="348"/>
      <c r="B5" s="340"/>
      <c r="C5" s="341" t="s">
        <v>309</v>
      </c>
      <c r="D5" s="342"/>
      <c r="E5" s="342"/>
      <c r="F5" s="343"/>
      <c r="G5" s="344" t="s">
        <v>253</v>
      </c>
      <c r="H5" s="345"/>
      <c r="I5" s="346"/>
    </row>
    <row r="6" spans="1:9" ht="12.75">
      <c r="A6" s="212"/>
      <c r="B6" s="213"/>
      <c r="C6" s="347" t="s">
        <v>209</v>
      </c>
      <c r="D6" s="347" t="s">
        <v>76</v>
      </c>
      <c r="E6" s="347" t="s">
        <v>556</v>
      </c>
      <c r="F6" s="210" t="s">
        <v>77</v>
      </c>
      <c r="G6" s="347" t="s">
        <v>76</v>
      </c>
      <c r="H6" s="347" t="s">
        <v>1</v>
      </c>
      <c r="I6" s="210" t="s">
        <v>2</v>
      </c>
    </row>
    <row r="7" spans="1:9" ht="12.75">
      <c r="A7" s="278"/>
      <c r="B7" s="266" t="s">
        <v>575</v>
      </c>
      <c r="C7" s="268">
        <v>18357.2</v>
      </c>
      <c r="D7" s="268">
        <v>14824.2</v>
      </c>
      <c r="E7" s="268">
        <v>15241</v>
      </c>
      <c r="F7" s="268">
        <v>13486.5</v>
      </c>
      <c r="G7" s="279">
        <v>-19.24585448761249</v>
      </c>
      <c r="H7" s="279">
        <v>2.811618839465197</v>
      </c>
      <c r="I7" s="279">
        <v>-11.511711829932409</v>
      </c>
    </row>
    <row r="8" spans="1:9" ht="12.75">
      <c r="A8" s="269">
        <v>1</v>
      </c>
      <c r="B8" s="270" t="s">
        <v>632</v>
      </c>
      <c r="C8" s="280">
        <v>626.4</v>
      </c>
      <c r="D8" s="280">
        <v>644.2</v>
      </c>
      <c r="E8" s="280">
        <v>430.9</v>
      </c>
      <c r="F8" s="280">
        <v>196.1</v>
      </c>
      <c r="G8" s="271">
        <v>2.841634738186457</v>
      </c>
      <c r="H8" s="271">
        <v>-33.1108351443651</v>
      </c>
      <c r="I8" s="271">
        <v>-54.49060106753307</v>
      </c>
    </row>
    <row r="9" spans="1:9" ht="12.75">
      <c r="A9" s="269">
        <v>2</v>
      </c>
      <c r="B9" s="270" t="s">
        <v>594</v>
      </c>
      <c r="C9" s="280">
        <v>48.3</v>
      </c>
      <c r="D9" s="280">
        <v>54.7</v>
      </c>
      <c r="E9" s="280">
        <v>19</v>
      </c>
      <c r="F9" s="280">
        <v>39.5</v>
      </c>
      <c r="G9" s="271">
        <v>13.250517598343677</v>
      </c>
      <c r="H9" s="271">
        <v>-65.26508226691041</v>
      </c>
      <c r="I9" s="271">
        <v>107.89473684210532</v>
      </c>
    </row>
    <row r="10" spans="1:9" ht="12.75">
      <c r="A10" s="269">
        <v>3</v>
      </c>
      <c r="B10" s="270" t="s">
        <v>633</v>
      </c>
      <c r="C10" s="280">
        <v>279.6</v>
      </c>
      <c r="D10" s="280">
        <v>239.8</v>
      </c>
      <c r="E10" s="280">
        <v>257</v>
      </c>
      <c r="F10" s="280">
        <v>190.6</v>
      </c>
      <c r="G10" s="271">
        <v>-14.234620886981403</v>
      </c>
      <c r="H10" s="271">
        <v>7.172643869891587</v>
      </c>
      <c r="I10" s="271">
        <v>-25.83657587548639</v>
      </c>
    </row>
    <row r="11" spans="1:9" ht="12.75">
      <c r="A11" s="269">
        <v>4</v>
      </c>
      <c r="B11" s="270" t="s">
        <v>634</v>
      </c>
      <c r="C11" s="280">
        <v>8.5</v>
      </c>
      <c r="D11" s="280">
        <v>0</v>
      </c>
      <c r="E11" s="280">
        <v>7</v>
      </c>
      <c r="F11" s="280">
        <v>8.8</v>
      </c>
      <c r="G11" s="271">
        <v>-100</v>
      </c>
      <c r="H11" s="271" t="e">
        <v>#DIV/0!</v>
      </c>
      <c r="I11" s="271">
        <v>25.714285714285737</v>
      </c>
    </row>
    <row r="12" spans="1:9" ht="12.75">
      <c r="A12" s="269">
        <v>5</v>
      </c>
      <c r="B12" s="270" t="s">
        <v>609</v>
      </c>
      <c r="C12" s="280">
        <v>1064.2</v>
      </c>
      <c r="D12" s="280">
        <v>1049.8</v>
      </c>
      <c r="E12" s="280">
        <v>1577.8</v>
      </c>
      <c r="F12" s="280">
        <v>931</v>
      </c>
      <c r="G12" s="271">
        <v>-1.353129111069336</v>
      </c>
      <c r="H12" s="271">
        <v>50.29529434177934</v>
      </c>
      <c r="I12" s="271">
        <v>-40.99378881987577</v>
      </c>
    </row>
    <row r="13" spans="1:9" ht="12.75">
      <c r="A13" s="269">
        <v>6</v>
      </c>
      <c r="B13" s="270" t="s">
        <v>88</v>
      </c>
      <c r="C13" s="280">
        <v>280.7</v>
      </c>
      <c r="D13" s="280">
        <v>106.5</v>
      </c>
      <c r="E13" s="280">
        <v>191.7</v>
      </c>
      <c r="F13" s="280">
        <v>488.1</v>
      </c>
      <c r="G13" s="271">
        <v>-62.05913786961168</v>
      </c>
      <c r="H13" s="271">
        <v>80</v>
      </c>
      <c r="I13" s="271">
        <v>154.61658841940533</v>
      </c>
    </row>
    <row r="14" spans="1:9" ht="12.75">
      <c r="A14" s="269">
        <v>7</v>
      </c>
      <c r="B14" s="270" t="s">
        <v>635</v>
      </c>
      <c r="C14" s="280">
        <v>9550</v>
      </c>
      <c r="D14" s="280">
        <v>6124.6</v>
      </c>
      <c r="E14" s="280">
        <v>6204.1</v>
      </c>
      <c r="F14" s="280">
        <v>5205.5</v>
      </c>
      <c r="G14" s="271">
        <v>-35.868062827225145</v>
      </c>
      <c r="H14" s="271">
        <v>1.2980439538908541</v>
      </c>
      <c r="I14" s="271">
        <v>-16.095807611095893</v>
      </c>
    </row>
    <row r="15" spans="1:9" ht="12.75">
      <c r="A15" s="269">
        <v>8</v>
      </c>
      <c r="B15" s="270" t="s">
        <v>636</v>
      </c>
      <c r="C15" s="280">
        <v>30.6</v>
      </c>
      <c r="D15" s="280">
        <v>30.2</v>
      </c>
      <c r="E15" s="280">
        <v>14.4</v>
      </c>
      <c r="F15" s="280">
        <v>111.1</v>
      </c>
      <c r="G15" s="271">
        <v>-1.3071895424836697</v>
      </c>
      <c r="H15" s="271">
        <v>-52.317880794701985</v>
      </c>
      <c r="I15" s="271">
        <v>671.5277777777777</v>
      </c>
    </row>
    <row r="16" spans="1:9" ht="12.75">
      <c r="A16" s="269">
        <v>9</v>
      </c>
      <c r="B16" s="270" t="s">
        <v>637</v>
      </c>
      <c r="C16" s="280">
        <v>368.7</v>
      </c>
      <c r="D16" s="280">
        <v>363.2</v>
      </c>
      <c r="E16" s="280">
        <v>282.4</v>
      </c>
      <c r="F16" s="280">
        <v>325.4</v>
      </c>
      <c r="G16" s="271">
        <v>-1.4917276918904037</v>
      </c>
      <c r="H16" s="271">
        <v>-22.24669603524228</v>
      </c>
      <c r="I16" s="271">
        <v>15.226628895184135</v>
      </c>
    </row>
    <row r="17" spans="1:9" ht="12.75">
      <c r="A17" s="269">
        <v>10</v>
      </c>
      <c r="B17" s="270" t="s">
        <v>638</v>
      </c>
      <c r="C17" s="280">
        <v>309</v>
      </c>
      <c r="D17" s="280">
        <v>235.8</v>
      </c>
      <c r="E17" s="280">
        <v>310.4</v>
      </c>
      <c r="F17" s="280">
        <v>275.5</v>
      </c>
      <c r="G17" s="271">
        <v>-23.689320388349515</v>
      </c>
      <c r="H17" s="271">
        <v>31.636980491942296</v>
      </c>
      <c r="I17" s="271">
        <v>-11.243556701030926</v>
      </c>
    </row>
    <row r="18" spans="1:9" ht="12.75">
      <c r="A18" s="269">
        <v>11</v>
      </c>
      <c r="B18" s="270" t="s">
        <v>639</v>
      </c>
      <c r="C18" s="280">
        <v>113.7</v>
      </c>
      <c r="D18" s="280">
        <v>106.7</v>
      </c>
      <c r="E18" s="280">
        <v>107.6</v>
      </c>
      <c r="F18" s="280">
        <v>114.7</v>
      </c>
      <c r="G18" s="271">
        <v>-6.156552330694808</v>
      </c>
      <c r="H18" s="271">
        <v>0.8434864104967374</v>
      </c>
      <c r="I18" s="271">
        <v>6.5985130111523915</v>
      </c>
    </row>
    <row r="19" spans="1:9" ht="12.75">
      <c r="A19" s="269">
        <v>12</v>
      </c>
      <c r="B19" s="270" t="s">
        <v>640</v>
      </c>
      <c r="C19" s="280">
        <v>5677.5</v>
      </c>
      <c r="D19" s="280">
        <v>5868.7</v>
      </c>
      <c r="E19" s="280">
        <v>5838.7</v>
      </c>
      <c r="F19" s="280">
        <v>5600.2</v>
      </c>
      <c r="G19" s="271">
        <v>3.3676794363716596</v>
      </c>
      <c r="H19" s="271">
        <v>-0.511186463782451</v>
      </c>
      <c r="I19" s="271">
        <v>-4.084813400243206</v>
      </c>
    </row>
    <row r="20" spans="1:9" ht="12.75">
      <c r="A20" s="270"/>
      <c r="B20" s="270"/>
      <c r="C20" s="280"/>
      <c r="D20" s="280"/>
      <c r="E20" s="280"/>
      <c r="F20" s="280"/>
      <c r="G20" s="271"/>
      <c r="H20" s="271"/>
      <c r="I20" s="271"/>
    </row>
    <row r="21" spans="1:9" ht="12.75">
      <c r="A21" s="270"/>
      <c r="B21" s="272" t="s">
        <v>629</v>
      </c>
      <c r="C21" s="281">
        <v>4776.4</v>
      </c>
      <c r="D21" s="281">
        <v>4964.6</v>
      </c>
      <c r="E21" s="281">
        <v>4278.4</v>
      </c>
      <c r="F21" s="281">
        <v>5434.5</v>
      </c>
      <c r="G21" s="273">
        <v>3.940206012896752</v>
      </c>
      <c r="H21" s="273">
        <v>-13.821858760020973</v>
      </c>
      <c r="I21" s="273">
        <v>27.021783844427816</v>
      </c>
    </row>
    <row r="22" spans="1:9" ht="12.75">
      <c r="A22" s="270"/>
      <c r="B22" s="272"/>
      <c r="C22" s="281"/>
      <c r="D22" s="281"/>
      <c r="E22" s="281"/>
      <c r="F22" s="281"/>
      <c r="G22" s="273"/>
      <c r="H22" s="271"/>
      <c r="I22" s="271"/>
    </row>
    <row r="23" spans="1:9" ht="12.75">
      <c r="A23" s="282"/>
      <c r="B23" s="275" t="s">
        <v>641</v>
      </c>
      <c r="C23" s="283">
        <v>23133.6</v>
      </c>
      <c r="D23" s="283">
        <v>19788.8</v>
      </c>
      <c r="E23" s="283">
        <v>19519.4</v>
      </c>
      <c r="F23" s="283">
        <v>18921</v>
      </c>
      <c r="G23" s="277">
        <v>-14.458622955355025</v>
      </c>
      <c r="H23" s="277">
        <v>-1.3613761319533921</v>
      </c>
      <c r="I23" s="277">
        <v>-3.0656680020902343</v>
      </c>
    </row>
  </sheetData>
  <sheetProtection/>
  <printOptions/>
  <pageMargins left="0.75" right="0.75" top="1" bottom="1" header="0.5" footer="0.5"/>
  <pageSetup fitToHeight="1" fitToWidth="1" horizontalDpi="600" verticalDpi="600" orientation="portrait" scale="92"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C4" sqref="C4"/>
    </sheetView>
  </sheetViews>
  <sheetFormatPr defaultColWidth="9.140625" defaultRowHeight="12.75"/>
  <cols>
    <col min="2" max="2" width="27.57421875" style="0" bestFit="1" customWidth="1"/>
  </cols>
  <sheetData>
    <row r="1" spans="1:9" ht="19.5" customHeight="1">
      <c r="A1" s="1262" t="s">
        <v>300</v>
      </c>
      <c r="B1" s="1262"/>
      <c r="C1" s="1262"/>
      <c r="D1" s="1262"/>
      <c r="E1" s="1262"/>
      <c r="F1" s="1262"/>
      <c r="G1" s="1262"/>
      <c r="H1" s="1262"/>
      <c r="I1" s="1262"/>
    </row>
    <row r="2" spans="1:9" ht="24" customHeight="1">
      <c r="A2" s="682" t="s">
        <v>1003</v>
      </c>
      <c r="B2" s="259"/>
      <c r="C2" s="259"/>
      <c r="D2" s="259"/>
      <c r="E2" s="259"/>
      <c r="F2" s="259"/>
      <c r="G2" s="259"/>
      <c r="H2" s="259"/>
      <c r="I2" s="259"/>
    </row>
    <row r="3" spans="1:9" ht="12.75">
      <c r="A3" s="284" t="s">
        <v>268</v>
      </c>
      <c r="B3" s="284"/>
      <c r="C3" s="284"/>
      <c r="D3" s="284"/>
      <c r="E3" s="284"/>
      <c r="F3" s="284"/>
      <c r="G3" s="284"/>
      <c r="H3" s="284"/>
      <c r="I3" s="284"/>
    </row>
    <row r="4" spans="1:9" ht="12.75">
      <c r="A4" s="285"/>
      <c r="B4" s="262"/>
      <c r="C4" s="262"/>
      <c r="D4" s="262"/>
      <c r="E4" s="262"/>
      <c r="F4" s="263"/>
      <c r="G4" s="262"/>
      <c r="H4" s="262"/>
      <c r="I4" s="286"/>
    </row>
    <row r="5" spans="1:9" ht="12.75">
      <c r="A5" s="349"/>
      <c r="B5" s="340"/>
      <c r="C5" s="341" t="s">
        <v>309</v>
      </c>
      <c r="D5" s="342"/>
      <c r="E5" s="342"/>
      <c r="F5" s="343"/>
      <c r="G5" s="344" t="s">
        <v>253</v>
      </c>
      <c r="H5" s="345"/>
      <c r="I5" s="346"/>
    </row>
    <row r="6" spans="1:9" ht="12.75">
      <c r="A6" s="212"/>
      <c r="B6" s="213"/>
      <c r="C6" s="347" t="s">
        <v>209</v>
      </c>
      <c r="D6" s="347" t="s">
        <v>76</v>
      </c>
      <c r="E6" s="347" t="s">
        <v>556</v>
      </c>
      <c r="F6" s="210" t="s">
        <v>77</v>
      </c>
      <c r="G6" s="347" t="s">
        <v>76</v>
      </c>
      <c r="H6" s="347" t="s">
        <v>1</v>
      </c>
      <c r="I6" s="210" t="s">
        <v>2</v>
      </c>
    </row>
    <row r="7" spans="1:9" ht="12.75">
      <c r="A7" s="287"/>
      <c r="B7" s="266" t="s">
        <v>575</v>
      </c>
      <c r="C7" s="288">
        <v>63325.5</v>
      </c>
      <c r="D7" s="288">
        <v>72840.9</v>
      </c>
      <c r="E7" s="288">
        <v>81273.7</v>
      </c>
      <c r="F7" s="268">
        <v>87265.394</v>
      </c>
      <c r="G7" s="268">
        <v>15.026174289977945</v>
      </c>
      <c r="H7" s="268">
        <v>11.577012365305748</v>
      </c>
      <c r="I7" s="268">
        <v>7.37224218904764</v>
      </c>
    </row>
    <row r="8" spans="1:9" ht="12.75">
      <c r="A8" s="269">
        <v>1</v>
      </c>
      <c r="B8" s="269" t="s">
        <v>642</v>
      </c>
      <c r="C8" s="289">
        <v>497.5</v>
      </c>
      <c r="D8" s="289">
        <v>431.3</v>
      </c>
      <c r="E8" s="289">
        <v>671.6</v>
      </c>
      <c r="F8" s="280">
        <v>1073.1</v>
      </c>
      <c r="G8" s="280">
        <v>-13.306532663316588</v>
      </c>
      <c r="H8" s="280">
        <v>55.715279387897056</v>
      </c>
      <c r="I8" s="280">
        <v>59.78260869565216</v>
      </c>
    </row>
    <row r="9" spans="1:9" ht="12.75">
      <c r="A9" s="269">
        <v>2</v>
      </c>
      <c r="B9" s="269" t="s">
        <v>643</v>
      </c>
      <c r="C9" s="289">
        <v>539.9</v>
      </c>
      <c r="D9" s="289">
        <v>443.2</v>
      </c>
      <c r="E9" s="289">
        <v>259.86</v>
      </c>
      <c r="F9" s="280">
        <v>424.612</v>
      </c>
      <c r="G9" s="280">
        <v>-17.910724208186693</v>
      </c>
      <c r="H9" s="280">
        <v>-41.3673285198556</v>
      </c>
      <c r="I9" s="280">
        <v>63.40029246517355</v>
      </c>
    </row>
    <row r="10" spans="1:9" ht="12.75">
      <c r="A10" s="269">
        <v>3</v>
      </c>
      <c r="B10" s="269" t="s">
        <v>644</v>
      </c>
      <c r="C10" s="289">
        <v>428.3</v>
      </c>
      <c r="D10" s="289">
        <v>492.7</v>
      </c>
      <c r="E10" s="289">
        <v>571.9</v>
      </c>
      <c r="F10" s="280">
        <v>357.8</v>
      </c>
      <c r="G10" s="280">
        <v>15.036189586738274</v>
      </c>
      <c r="H10" s="280">
        <v>16.074690481022927</v>
      </c>
      <c r="I10" s="280">
        <v>-37.43661479279594</v>
      </c>
    </row>
    <row r="11" spans="1:9" ht="12.75">
      <c r="A11" s="269">
        <v>4</v>
      </c>
      <c r="B11" s="269" t="s">
        <v>645</v>
      </c>
      <c r="C11" s="289">
        <v>169.7</v>
      </c>
      <c r="D11" s="289">
        <v>275.6</v>
      </c>
      <c r="E11" s="289">
        <v>155.6</v>
      </c>
      <c r="F11" s="280">
        <v>399.8</v>
      </c>
      <c r="G11" s="280">
        <v>62.40424278137894</v>
      </c>
      <c r="H11" s="280">
        <v>-43.54136429608128</v>
      </c>
      <c r="I11" s="280">
        <v>156.94087403598974</v>
      </c>
    </row>
    <row r="12" spans="1:9" ht="12.75">
      <c r="A12" s="269">
        <v>5</v>
      </c>
      <c r="B12" s="269" t="s">
        <v>646</v>
      </c>
      <c r="C12" s="289">
        <v>331.3</v>
      </c>
      <c r="D12" s="289">
        <v>338.3</v>
      </c>
      <c r="E12" s="289">
        <v>319.3</v>
      </c>
      <c r="F12" s="280">
        <v>318.8</v>
      </c>
      <c r="G12" s="280">
        <v>2.112888620585565</v>
      </c>
      <c r="H12" s="280">
        <v>-5.616316878510219</v>
      </c>
      <c r="I12" s="280">
        <v>-0.15659254619480123</v>
      </c>
    </row>
    <row r="13" spans="1:9" ht="12.75">
      <c r="A13" s="269">
        <v>6</v>
      </c>
      <c r="B13" s="269" t="s">
        <v>647</v>
      </c>
      <c r="C13" s="289">
        <v>2318.9</v>
      </c>
      <c r="D13" s="289">
        <v>2457.4</v>
      </c>
      <c r="E13" s="289">
        <v>1933.6</v>
      </c>
      <c r="F13" s="280">
        <v>2327.9</v>
      </c>
      <c r="G13" s="280">
        <v>5.972659450601569</v>
      </c>
      <c r="H13" s="280">
        <v>-21.31521119882801</v>
      </c>
      <c r="I13" s="280">
        <v>20.392014894497308</v>
      </c>
    </row>
    <row r="14" spans="1:9" ht="12.75">
      <c r="A14" s="269">
        <v>7</v>
      </c>
      <c r="B14" s="269" t="s">
        <v>648</v>
      </c>
      <c r="C14" s="289">
        <v>563</v>
      </c>
      <c r="D14" s="289">
        <v>778.1</v>
      </c>
      <c r="E14" s="289">
        <v>1052.3</v>
      </c>
      <c r="F14" s="280">
        <v>624</v>
      </c>
      <c r="G14" s="280">
        <v>38.206039076376555</v>
      </c>
      <c r="H14" s="280">
        <v>35.2396864156278</v>
      </c>
      <c r="I14" s="280">
        <v>-40.70132091608857</v>
      </c>
    </row>
    <row r="15" spans="1:9" ht="12.75">
      <c r="A15" s="269">
        <v>8</v>
      </c>
      <c r="B15" s="269" t="s">
        <v>584</v>
      </c>
      <c r="C15" s="289">
        <v>2563.6</v>
      </c>
      <c r="D15" s="289">
        <v>2395.2</v>
      </c>
      <c r="E15" s="289">
        <v>3281.4</v>
      </c>
      <c r="F15" s="280">
        <v>2567.5</v>
      </c>
      <c r="G15" s="280">
        <v>-6.568887501950385</v>
      </c>
      <c r="H15" s="280">
        <v>36.99899799599197</v>
      </c>
      <c r="I15" s="280">
        <v>-21.755957822880475</v>
      </c>
    </row>
    <row r="16" spans="1:9" ht="12.75">
      <c r="A16" s="269">
        <v>9</v>
      </c>
      <c r="B16" s="269" t="s">
        <v>649</v>
      </c>
      <c r="C16" s="289">
        <v>782.7</v>
      </c>
      <c r="D16" s="289">
        <v>1401.8</v>
      </c>
      <c r="E16" s="289">
        <v>1193.5</v>
      </c>
      <c r="F16" s="280">
        <v>940.8</v>
      </c>
      <c r="G16" s="280">
        <v>79.09799412290789</v>
      </c>
      <c r="H16" s="280">
        <v>-14.859466400342413</v>
      </c>
      <c r="I16" s="280">
        <v>-21.173020527859236</v>
      </c>
    </row>
    <row r="17" spans="1:9" ht="12.75">
      <c r="A17" s="269">
        <v>10</v>
      </c>
      <c r="B17" s="269" t="s">
        <v>650</v>
      </c>
      <c r="C17" s="289">
        <v>3332.9</v>
      </c>
      <c r="D17" s="289">
        <v>4084.5</v>
      </c>
      <c r="E17" s="289">
        <v>797.71</v>
      </c>
      <c r="F17" s="280">
        <v>2079.642</v>
      </c>
      <c r="G17" s="280">
        <v>22.55093162111072</v>
      </c>
      <c r="H17" s="280">
        <v>-80.46982494797405</v>
      </c>
      <c r="I17" s="280">
        <v>160.7015080668413</v>
      </c>
    </row>
    <row r="18" spans="1:9" ht="12.75">
      <c r="A18" s="269">
        <v>11</v>
      </c>
      <c r="B18" s="269" t="s">
        <v>651</v>
      </c>
      <c r="C18" s="289">
        <v>41.6</v>
      </c>
      <c r="D18" s="289">
        <v>47.8</v>
      </c>
      <c r="E18" s="289">
        <v>60.6</v>
      </c>
      <c r="F18" s="280">
        <v>53.2</v>
      </c>
      <c r="G18" s="280">
        <v>14.903846153846146</v>
      </c>
      <c r="H18" s="280">
        <v>26.778242677824267</v>
      </c>
      <c r="I18" s="280">
        <v>-12.211221122112235</v>
      </c>
    </row>
    <row r="19" spans="1:9" ht="12.75">
      <c r="A19" s="269">
        <v>12</v>
      </c>
      <c r="B19" s="269" t="s">
        <v>652</v>
      </c>
      <c r="C19" s="289">
        <v>422.6</v>
      </c>
      <c r="D19" s="289">
        <v>512.2</v>
      </c>
      <c r="E19" s="289">
        <v>881.5</v>
      </c>
      <c r="F19" s="280">
        <v>520.3</v>
      </c>
      <c r="G19" s="280">
        <v>21.20208234737342</v>
      </c>
      <c r="H19" s="280">
        <v>72.10074189769614</v>
      </c>
      <c r="I19" s="280">
        <v>-40.975609756097555</v>
      </c>
    </row>
    <row r="20" spans="1:9" ht="12.75">
      <c r="A20" s="269">
        <v>13</v>
      </c>
      <c r="B20" s="269" t="s">
        <v>653</v>
      </c>
      <c r="C20" s="289">
        <v>225</v>
      </c>
      <c r="D20" s="289">
        <v>207.4</v>
      </c>
      <c r="E20" s="289">
        <v>317.2</v>
      </c>
      <c r="F20" s="280">
        <v>157.2</v>
      </c>
      <c r="G20" s="280">
        <v>-7.822222222222223</v>
      </c>
      <c r="H20" s="280">
        <v>52.94117647058823</v>
      </c>
      <c r="I20" s="280">
        <v>-50.441361916771754</v>
      </c>
    </row>
    <row r="21" spans="1:9" ht="12.75">
      <c r="A21" s="269">
        <v>14</v>
      </c>
      <c r="B21" s="269" t="s">
        <v>654</v>
      </c>
      <c r="C21" s="289">
        <v>72.5</v>
      </c>
      <c r="D21" s="289">
        <v>129.8</v>
      </c>
      <c r="E21" s="289">
        <v>110.7</v>
      </c>
      <c r="F21" s="280">
        <v>128.6</v>
      </c>
      <c r="G21" s="280">
        <v>79.0344827586207</v>
      </c>
      <c r="H21" s="280">
        <v>-14.71494607087827</v>
      </c>
      <c r="I21" s="280">
        <v>16.169828364950305</v>
      </c>
    </row>
    <row r="22" spans="1:9" ht="12.75">
      <c r="A22" s="269">
        <v>15</v>
      </c>
      <c r="B22" s="269" t="s">
        <v>655</v>
      </c>
      <c r="C22" s="289">
        <v>1106.3</v>
      </c>
      <c r="D22" s="289">
        <v>1237.1</v>
      </c>
      <c r="E22" s="289">
        <v>1561.3</v>
      </c>
      <c r="F22" s="280">
        <v>2360.1</v>
      </c>
      <c r="G22" s="280">
        <v>11.82319443189013</v>
      </c>
      <c r="H22" s="280">
        <v>26.206450569881156</v>
      </c>
      <c r="I22" s="280">
        <v>51.162492794466175</v>
      </c>
    </row>
    <row r="23" spans="1:9" ht="12.75">
      <c r="A23" s="269">
        <v>16</v>
      </c>
      <c r="B23" s="269" t="s">
        <v>656</v>
      </c>
      <c r="C23" s="289">
        <v>124.6</v>
      </c>
      <c r="D23" s="289">
        <v>242.4</v>
      </c>
      <c r="E23" s="289">
        <v>216.2</v>
      </c>
      <c r="F23" s="280">
        <v>291.5</v>
      </c>
      <c r="G23" s="280">
        <v>94.54253611556985</v>
      </c>
      <c r="H23" s="280">
        <v>-10.808580858085818</v>
      </c>
      <c r="I23" s="280">
        <v>34.828862164662354</v>
      </c>
    </row>
    <row r="24" spans="1:9" ht="12.75">
      <c r="A24" s="269">
        <v>17</v>
      </c>
      <c r="B24" s="269" t="s">
        <v>588</v>
      </c>
      <c r="C24" s="289">
        <v>336.8</v>
      </c>
      <c r="D24" s="289">
        <v>380</v>
      </c>
      <c r="E24" s="289">
        <v>759.9</v>
      </c>
      <c r="F24" s="280">
        <v>493.9</v>
      </c>
      <c r="G24" s="280">
        <v>12.826603325415704</v>
      </c>
      <c r="H24" s="280">
        <v>99.97368421052627</v>
      </c>
      <c r="I24" s="280">
        <v>-35.0046058691933</v>
      </c>
    </row>
    <row r="25" spans="1:9" ht="12.75">
      <c r="A25" s="269">
        <v>18</v>
      </c>
      <c r="B25" s="269" t="s">
        <v>657</v>
      </c>
      <c r="C25" s="289">
        <v>449.6</v>
      </c>
      <c r="D25" s="289">
        <v>617</v>
      </c>
      <c r="E25" s="289">
        <v>454.9</v>
      </c>
      <c r="F25" s="280">
        <v>481.9</v>
      </c>
      <c r="G25" s="280">
        <v>37.23309608540927</v>
      </c>
      <c r="H25" s="280">
        <v>-26.272285251215564</v>
      </c>
      <c r="I25" s="280">
        <v>5.9353704110793615</v>
      </c>
    </row>
    <row r="26" spans="1:9" ht="12.75">
      <c r="A26" s="269">
        <v>19</v>
      </c>
      <c r="B26" s="269" t="s">
        <v>658</v>
      </c>
      <c r="C26" s="289">
        <v>2059.9</v>
      </c>
      <c r="D26" s="289">
        <v>568.6</v>
      </c>
      <c r="E26" s="289">
        <v>1144.84</v>
      </c>
      <c r="F26" s="280">
        <v>2052.725</v>
      </c>
      <c r="G26" s="280">
        <v>-72.3967182872955</v>
      </c>
      <c r="H26" s="280">
        <v>101.34365107281039</v>
      </c>
      <c r="I26" s="280">
        <v>79.30234792634784</v>
      </c>
    </row>
    <row r="27" spans="1:9" ht="12.75">
      <c r="A27" s="269">
        <v>20</v>
      </c>
      <c r="B27" s="269" t="s">
        <v>659</v>
      </c>
      <c r="C27" s="289">
        <v>58.8</v>
      </c>
      <c r="D27" s="289">
        <v>61</v>
      </c>
      <c r="E27" s="289">
        <v>61.8</v>
      </c>
      <c r="F27" s="280">
        <v>170.9</v>
      </c>
      <c r="G27" s="280">
        <v>3.7414965986394435</v>
      </c>
      <c r="H27" s="280">
        <v>1.3114754098360777</v>
      </c>
      <c r="I27" s="280">
        <v>176.53721682847896</v>
      </c>
    </row>
    <row r="28" spans="1:9" ht="12.75">
      <c r="A28" s="269">
        <v>21</v>
      </c>
      <c r="B28" s="269" t="s">
        <v>660</v>
      </c>
      <c r="C28" s="289">
        <v>144.6</v>
      </c>
      <c r="D28" s="289">
        <v>149</v>
      </c>
      <c r="E28" s="289">
        <v>283.6</v>
      </c>
      <c r="F28" s="280">
        <v>452.6</v>
      </c>
      <c r="G28" s="280">
        <v>3.0428769017980244</v>
      </c>
      <c r="H28" s="280">
        <v>90.33557046979871</v>
      </c>
      <c r="I28" s="280">
        <v>59.59097320169252</v>
      </c>
    </row>
    <row r="29" spans="1:9" ht="12.75">
      <c r="A29" s="269">
        <v>22</v>
      </c>
      <c r="B29" s="269" t="s">
        <v>600</v>
      </c>
      <c r="C29" s="289">
        <v>403.4</v>
      </c>
      <c r="D29" s="289">
        <v>346</v>
      </c>
      <c r="E29" s="289">
        <v>512.1</v>
      </c>
      <c r="F29" s="280">
        <v>187.6</v>
      </c>
      <c r="G29" s="280">
        <v>-14.229053049082822</v>
      </c>
      <c r="H29" s="280">
        <v>48.00578034682084</v>
      </c>
      <c r="I29" s="280">
        <v>-63.36652997461434</v>
      </c>
    </row>
    <row r="30" spans="1:9" ht="12.75">
      <c r="A30" s="269">
        <v>23</v>
      </c>
      <c r="B30" s="269" t="s">
        <v>661</v>
      </c>
      <c r="C30" s="289">
        <v>4201.5</v>
      </c>
      <c r="D30" s="289">
        <v>3393.8</v>
      </c>
      <c r="E30" s="289">
        <v>3883.35</v>
      </c>
      <c r="F30" s="280">
        <v>4384.231000000001</v>
      </c>
      <c r="G30" s="280">
        <v>-19.224086635725342</v>
      </c>
      <c r="H30" s="280">
        <v>14.424833519948166</v>
      </c>
      <c r="I30" s="280">
        <v>12.898167819022248</v>
      </c>
    </row>
    <row r="31" spans="1:9" ht="12.75">
      <c r="A31" s="269">
        <v>24</v>
      </c>
      <c r="B31" s="269" t="s">
        <v>662</v>
      </c>
      <c r="C31" s="289">
        <v>1339.3</v>
      </c>
      <c r="D31" s="289">
        <v>1536.9</v>
      </c>
      <c r="E31" s="289">
        <v>1065.19</v>
      </c>
      <c r="F31" s="280">
        <v>1418.6840000000002</v>
      </c>
      <c r="G31" s="280">
        <v>14.753975957589802</v>
      </c>
      <c r="H31" s="280">
        <v>-30.692302687227553</v>
      </c>
      <c r="I31" s="280">
        <v>33.1860043748064</v>
      </c>
    </row>
    <row r="32" spans="1:9" ht="12.75">
      <c r="A32" s="269">
        <v>25</v>
      </c>
      <c r="B32" s="269" t="s">
        <v>663</v>
      </c>
      <c r="C32" s="289">
        <v>3340.9</v>
      </c>
      <c r="D32" s="289">
        <v>3435.8</v>
      </c>
      <c r="E32" s="289">
        <v>4389</v>
      </c>
      <c r="F32" s="280">
        <v>4442.4</v>
      </c>
      <c r="G32" s="280">
        <v>2.8405519470801295</v>
      </c>
      <c r="H32" s="280">
        <v>27.743174806449716</v>
      </c>
      <c r="I32" s="280">
        <v>1.216678058783316</v>
      </c>
    </row>
    <row r="33" spans="1:9" ht="12.75">
      <c r="A33" s="269">
        <v>26</v>
      </c>
      <c r="B33" s="269" t="s">
        <v>664</v>
      </c>
      <c r="C33" s="289">
        <v>101.9</v>
      </c>
      <c r="D33" s="289">
        <v>84.6</v>
      </c>
      <c r="E33" s="289">
        <v>66.1</v>
      </c>
      <c r="F33" s="280">
        <v>12.2</v>
      </c>
      <c r="G33" s="280">
        <v>-16.977428851815517</v>
      </c>
      <c r="H33" s="280">
        <v>-21.867612293144205</v>
      </c>
      <c r="I33" s="280">
        <v>-81.54311649016641</v>
      </c>
    </row>
    <row r="34" spans="1:9" ht="12.75">
      <c r="A34" s="269">
        <v>27</v>
      </c>
      <c r="B34" s="269" t="s">
        <v>665</v>
      </c>
      <c r="C34" s="289">
        <v>3295.3</v>
      </c>
      <c r="D34" s="289">
        <v>3955.6</v>
      </c>
      <c r="E34" s="289">
        <v>3509.4</v>
      </c>
      <c r="F34" s="280">
        <v>3530.5</v>
      </c>
      <c r="G34" s="280">
        <v>20.03762935089368</v>
      </c>
      <c r="H34" s="280">
        <v>-11.280210334715335</v>
      </c>
      <c r="I34" s="280">
        <v>0.6012423776144118</v>
      </c>
    </row>
    <row r="35" spans="1:9" ht="12.75">
      <c r="A35" s="269">
        <v>28</v>
      </c>
      <c r="B35" s="269" t="s">
        <v>666</v>
      </c>
      <c r="C35" s="289">
        <v>90</v>
      </c>
      <c r="D35" s="289">
        <v>163.7</v>
      </c>
      <c r="E35" s="289">
        <v>381.5</v>
      </c>
      <c r="F35" s="280">
        <v>246.2</v>
      </c>
      <c r="G35" s="280">
        <v>81.88888888888889</v>
      </c>
      <c r="H35" s="280">
        <v>133.04825901038484</v>
      </c>
      <c r="I35" s="280">
        <v>-35.465268676277844</v>
      </c>
    </row>
    <row r="36" spans="1:9" ht="12.75">
      <c r="A36" s="269">
        <v>29</v>
      </c>
      <c r="B36" s="269" t="s">
        <v>607</v>
      </c>
      <c r="C36" s="289">
        <v>410.1</v>
      </c>
      <c r="D36" s="289">
        <v>741.6</v>
      </c>
      <c r="E36" s="289">
        <v>603.2</v>
      </c>
      <c r="F36" s="280">
        <v>806.9</v>
      </c>
      <c r="G36" s="280">
        <v>80.83394294074614</v>
      </c>
      <c r="H36" s="280">
        <v>-18.662351672060396</v>
      </c>
      <c r="I36" s="280">
        <v>33.76989389920425</v>
      </c>
    </row>
    <row r="37" spans="1:9" ht="12.75">
      <c r="A37" s="269">
        <v>30</v>
      </c>
      <c r="B37" s="269" t="s">
        <v>667</v>
      </c>
      <c r="C37" s="289">
        <v>20169.5</v>
      </c>
      <c r="D37" s="289">
        <v>26053.5</v>
      </c>
      <c r="E37" s="289">
        <v>33657.2</v>
      </c>
      <c r="F37" s="280">
        <v>33548.7</v>
      </c>
      <c r="G37" s="280">
        <v>29.172760851781163</v>
      </c>
      <c r="H37" s="280">
        <v>29.18494636037383</v>
      </c>
      <c r="I37" s="280">
        <v>-0.32236787373875586</v>
      </c>
    </row>
    <row r="38" spans="1:9" ht="12.75">
      <c r="A38" s="269">
        <v>31</v>
      </c>
      <c r="B38" s="269" t="s">
        <v>668</v>
      </c>
      <c r="C38" s="289">
        <v>129.8</v>
      </c>
      <c r="D38" s="289">
        <v>367.6</v>
      </c>
      <c r="E38" s="289">
        <v>261.3</v>
      </c>
      <c r="F38" s="280">
        <v>246.3</v>
      </c>
      <c r="G38" s="280">
        <v>183.20493066255773</v>
      </c>
      <c r="H38" s="280">
        <v>-28.917301414581047</v>
      </c>
      <c r="I38" s="280">
        <v>-5.740528128587826</v>
      </c>
    </row>
    <row r="39" spans="1:9" ht="12.75">
      <c r="A39" s="269">
        <v>32</v>
      </c>
      <c r="B39" s="269" t="s">
        <v>610</v>
      </c>
      <c r="C39" s="289">
        <v>187.1</v>
      </c>
      <c r="D39" s="289">
        <v>495.7</v>
      </c>
      <c r="E39" s="289">
        <v>268.2</v>
      </c>
      <c r="F39" s="280">
        <v>84.2</v>
      </c>
      <c r="G39" s="280">
        <v>164.93853554249068</v>
      </c>
      <c r="H39" s="280">
        <v>-45.89469437159573</v>
      </c>
      <c r="I39" s="280">
        <v>-68.6055182699478</v>
      </c>
    </row>
    <row r="40" spans="1:9" ht="12.75">
      <c r="A40" s="269">
        <v>33</v>
      </c>
      <c r="B40" s="269" t="s">
        <v>669</v>
      </c>
      <c r="C40" s="289">
        <v>92.1</v>
      </c>
      <c r="D40" s="289">
        <v>144.2</v>
      </c>
      <c r="E40" s="289">
        <v>504.2</v>
      </c>
      <c r="F40" s="280">
        <v>477.7</v>
      </c>
      <c r="G40" s="280">
        <v>56.568946796959835</v>
      </c>
      <c r="H40" s="280">
        <v>249.6532593619973</v>
      </c>
      <c r="I40" s="280">
        <v>-5.25585085283619</v>
      </c>
    </row>
    <row r="41" spans="1:9" ht="12.75">
      <c r="A41" s="269">
        <v>34</v>
      </c>
      <c r="B41" s="269" t="s">
        <v>670</v>
      </c>
      <c r="C41" s="289">
        <v>96.1</v>
      </c>
      <c r="D41" s="289">
        <v>140</v>
      </c>
      <c r="E41" s="289">
        <v>113.3</v>
      </c>
      <c r="F41" s="280">
        <v>68.8</v>
      </c>
      <c r="G41" s="280">
        <v>45.68158168574405</v>
      </c>
      <c r="H41" s="280">
        <v>-19.07142857142857</v>
      </c>
      <c r="I41" s="280">
        <v>-39.27625772285966</v>
      </c>
    </row>
    <row r="42" spans="1:9" ht="12.75">
      <c r="A42" s="269">
        <v>35</v>
      </c>
      <c r="B42" s="269" t="s">
        <v>635</v>
      </c>
      <c r="C42" s="289">
        <v>489.4</v>
      </c>
      <c r="D42" s="289">
        <v>809.3</v>
      </c>
      <c r="E42" s="289">
        <v>1083.4</v>
      </c>
      <c r="F42" s="280">
        <v>727.8</v>
      </c>
      <c r="G42" s="280">
        <v>65.36575398447081</v>
      </c>
      <c r="H42" s="280">
        <v>33.868775484987</v>
      </c>
      <c r="I42" s="280">
        <v>-32.82259553258261</v>
      </c>
    </row>
    <row r="43" spans="1:9" ht="12.75">
      <c r="A43" s="269">
        <v>36</v>
      </c>
      <c r="B43" s="269" t="s">
        <v>671</v>
      </c>
      <c r="C43" s="289">
        <v>555.5</v>
      </c>
      <c r="D43" s="289">
        <v>655</v>
      </c>
      <c r="E43" s="289">
        <v>2309.8</v>
      </c>
      <c r="F43" s="280">
        <v>1505</v>
      </c>
      <c r="G43" s="280">
        <v>17.9117911791179</v>
      </c>
      <c r="H43" s="280">
        <v>252.64122137404576</v>
      </c>
      <c r="I43" s="280">
        <v>-34.8428435362369</v>
      </c>
    </row>
    <row r="44" spans="1:9" ht="12.75">
      <c r="A44" s="269">
        <v>37</v>
      </c>
      <c r="B44" s="269" t="s">
        <v>672</v>
      </c>
      <c r="C44" s="289">
        <v>607.3</v>
      </c>
      <c r="D44" s="289">
        <v>113</v>
      </c>
      <c r="E44" s="289">
        <v>238.1</v>
      </c>
      <c r="F44" s="280">
        <v>302.3</v>
      </c>
      <c r="G44" s="280">
        <v>-81.39305121027499</v>
      </c>
      <c r="H44" s="280">
        <v>110.7079646017699</v>
      </c>
      <c r="I44" s="280">
        <v>26.9634607307854</v>
      </c>
    </row>
    <row r="45" spans="1:9" ht="12.75">
      <c r="A45" s="269">
        <v>38</v>
      </c>
      <c r="B45" s="269" t="s">
        <v>673</v>
      </c>
      <c r="C45" s="289">
        <v>128.4</v>
      </c>
      <c r="D45" s="289">
        <v>296.9</v>
      </c>
      <c r="E45" s="289">
        <v>222.6</v>
      </c>
      <c r="F45" s="280">
        <v>214.3</v>
      </c>
      <c r="G45" s="280">
        <v>131.23052959501558</v>
      </c>
      <c r="H45" s="280">
        <v>-25.025261030650043</v>
      </c>
      <c r="I45" s="280">
        <v>-3.728661275831101</v>
      </c>
    </row>
    <row r="46" spans="1:9" ht="12.75">
      <c r="A46" s="269">
        <v>39</v>
      </c>
      <c r="B46" s="269" t="s">
        <v>674</v>
      </c>
      <c r="C46" s="289">
        <v>74.1</v>
      </c>
      <c r="D46" s="289">
        <v>93.8</v>
      </c>
      <c r="E46" s="289">
        <v>78.2</v>
      </c>
      <c r="F46" s="280">
        <v>106.8</v>
      </c>
      <c r="G46" s="280">
        <v>26.585695006747613</v>
      </c>
      <c r="H46" s="280">
        <v>-16.631130063965898</v>
      </c>
      <c r="I46" s="280">
        <v>36.572890025575475</v>
      </c>
    </row>
    <row r="47" spans="1:9" ht="12.75">
      <c r="A47" s="269">
        <v>40</v>
      </c>
      <c r="B47" s="269" t="s">
        <v>675</v>
      </c>
      <c r="C47" s="289">
        <v>6</v>
      </c>
      <c r="D47" s="289">
        <v>482.2</v>
      </c>
      <c r="E47" s="289">
        <v>20.15</v>
      </c>
      <c r="F47" s="280">
        <v>2.6</v>
      </c>
      <c r="G47" s="280">
        <v>7936.666666666666</v>
      </c>
      <c r="H47" s="280">
        <v>-95.82123600165906</v>
      </c>
      <c r="I47" s="280">
        <v>-87.09677419354838</v>
      </c>
    </row>
    <row r="48" spans="1:9" ht="12.75">
      <c r="A48" s="269">
        <v>41</v>
      </c>
      <c r="B48" s="269" t="s">
        <v>676</v>
      </c>
      <c r="C48" s="289">
        <v>12.8</v>
      </c>
      <c r="D48" s="289">
        <v>60.4</v>
      </c>
      <c r="E48" s="289">
        <v>226</v>
      </c>
      <c r="F48" s="280">
        <v>17.4</v>
      </c>
      <c r="G48" s="280">
        <v>371.875</v>
      </c>
      <c r="H48" s="280">
        <v>274.17218543046357</v>
      </c>
      <c r="I48" s="280">
        <v>-92.30088495575221</v>
      </c>
    </row>
    <row r="49" spans="1:9" ht="12.75">
      <c r="A49" s="269">
        <v>42</v>
      </c>
      <c r="B49" s="269" t="s">
        <v>639</v>
      </c>
      <c r="C49" s="289">
        <v>36</v>
      </c>
      <c r="D49" s="289">
        <v>31.4</v>
      </c>
      <c r="E49" s="289">
        <v>17.9</v>
      </c>
      <c r="F49" s="280">
        <v>19</v>
      </c>
      <c r="G49" s="280">
        <v>-12.777777777777771</v>
      </c>
      <c r="H49" s="280">
        <v>-42.99363057324842</v>
      </c>
      <c r="I49" s="280">
        <v>6.145251396648078</v>
      </c>
    </row>
    <row r="50" spans="1:9" ht="12.75">
      <c r="A50" s="269">
        <v>43</v>
      </c>
      <c r="B50" s="269" t="s">
        <v>677</v>
      </c>
      <c r="C50" s="289">
        <v>3275.6</v>
      </c>
      <c r="D50" s="289">
        <v>2094.7</v>
      </c>
      <c r="E50" s="289">
        <v>2051.7</v>
      </c>
      <c r="F50" s="280">
        <v>1723.2</v>
      </c>
      <c r="G50" s="280">
        <v>-36.05141042862377</v>
      </c>
      <c r="H50" s="280">
        <v>-2.0527999236167176</v>
      </c>
      <c r="I50" s="280">
        <v>-16.011112735780088</v>
      </c>
    </row>
    <row r="51" spans="1:9" ht="12.75">
      <c r="A51" s="269">
        <v>44</v>
      </c>
      <c r="B51" s="269" t="s">
        <v>622</v>
      </c>
      <c r="C51" s="289">
        <v>1003.9</v>
      </c>
      <c r="D51" s="289">
        <v>2820.8</v>
      </c>
      <c r="E51" s="289">
        <v>2166.9</v>
      </c>
      <c r="F51" s="280">
        <v>3158.8</v>
      </c>
      <c r="G51" s="280">
        <v>180.98416176910052</v>
      </c>
      <c r="H51" s="280">
        <v>-23.1813669880885</v>
      </c>
      <c r="I51" s="280">
        <v>45.775070377036286</v>
      </c>
    </row>
    <row r="52" spans="1:9" ht="12.75">
      <c r="A52" s="269">
        <v>45</v>
      </c>
      <c r="B52" s="269" t="s">
        <v>678</v>
      </c>
      <c r="C52" s="289">
        <v>659.9</v>
      </c>
      <c r="D52" s="289">
        <v>569.7</v>
      </c>
      <c r="E52" s="289">
        <v>599.6</v>
      </c>
      <c r="F52" s="280">
        <v>644.2</v>
      </c>
      <c r="G52" s="280">
        <v>-13.668737687528434</v>
      </c>
      <c r="H52" s="280">
        <v>5.248376338423725</v>
      </c>
      <c r="I52" s="280">
        <v>7.4382921947965315</v>
      </c>
    </row>
    <row r="53" spans="1:9" ht="12.75">
      <c r="A53" s="269">
        <v>46</v>
      </c>
      <c r="B53" s="269" t="s">
        <v>679</v>
      </c>
      <c r="C53" s="289">
        <v>246.1</v>
      </c>
      <c r="D53" s="289">
        <v>374.2</v>
      </c>
      <c r="E53" s="289">
        <v>303.9</v>
      </c>
      <c r="F53" s="280">
        <v>345.4</v>
      </c>
      <c r="G53" s="280">
        <v>52.05201137748884</v>
      </c>
      <c r="H53" s="280">
        <v>-18.786745056119727</v>
      </c>
      <c r="I53" s="280">
        <v>13.655807831523532</v>
      </c>
    </row>
    <row r="54" spans="1:9" ht="12.75">
      <c r="A54" s="269">
        <v>47</v>
      </c>
      <c r="B54" s="269" t="s">
        <v>680</v>
      </c>
      <c r="C54" s="289">
        <v>738.4</v>
      </c>
      <c r="D54" s="289">
        <v>899.7</v>
      </c>
      <c r="E54" s="289">
        <v>1139.6</v>
      </c>
      <c r="F54" s="280">
        <v>834.5</v>
      </c>
      <c r="G54" s="280">
        <v>21.844528710725925</v>
      </c>
      <c r="H54" s="280">
        <v>26.664443703456683</v>
      </c>
      <c r="I54" s="280">
        <v>-26.77255177255175</v>
      </c>
    </row>
    <row r="55" spans="1:9" ht="12.75">
      <c r="A55" s="269">
        <v>48</v>
      </c>
      <c r="B55" s="269" t="s">
        <v>681</v>
      </c>
      <c r="C55" s="289">
        <v>4948.2</v>
      </c>
      <c r="D55" s="289">
        <v>5357.1</v>
      </c>
      <c r="E55" s="289">
        <v>5213.7</v>
      </c>
      <c r="F55" s="280">
        <v>9794.5</v>
      </c>
      <c r="G55" s="280">
        <v>8.263611010064253</v>
      </c>
      <c r="H55" s="280">
        <v>-2.676821414571293</v>
      </c>
      <c r="I55" s="280">
        <v>87.86082820262001</v>
      </c>
    </row>
    <row r="56" spans="1:9" ht="12.75">
      <c r="A56" s="269">
        <v>49</v>
      </c>
      <c r="B56" s="269" t="s">
        <v>682</v>
      </c>
      <c r="C56" s="289">
        <v>116.8</v>
      </c>
      <c r="D56" s="289">
        <v>73.3</v>
      </c>
      <c r="E56" s="289">
        <v>298.8</v>
      </c>
      <c r="F56" s="280">
        <v>138.3</v>
      </c>
      <c r="G56" s="280">
        <v>-37.2431506849315</v>
      </c>
      <c r="H56" s="280">
        <v>307.6398362892224</v>
      </c>
      <c r="I56" s="280">
        <v>-53.714859437750995</v>
      </c>
    </row>
    <row r="57" spans="1:9" ht="12.75">
      <c r="A57" s="269"/>
      <c r="B57" s="683"/>
      <c r="C57" s="289"/>
      <c r="D57" s="289"/>
      <c r="E57" s="289"/>
      <c r="F57" s="280"/>
      <c r="G57" s="280"/>
      <c r="H57" s="280"/>
      <c r="I57" s="280"/>
    </row>
    <row r="58" spans="1:9" ht="12.75">
      <c r="A58" s="269"/>
      <c r="B58" s="272" t="s">
        <v>629</v>
      </c>
      <c r="C58" s="290">
        <v>15414</v>
      </c>
      <c r="D58" s="290">
        <v>15834.6</v>
      </c>
      <c r="E58" s="290">
        <v>25869.4</v>
      </c>
      <c r="F58" s="281">
        <v>30475.005999999994</v>
      </c>
      <c r="G58" s="281">
        <v>2.7286882055274475</v>
      </c>
      <c r="H58" s="281">
        <v>63.37261440137422</v>
      </c>
      <c r="I58" s="281">
        <v>17.803296558868723</v>
      </c>
    </row>
    <row r="59" spans="1:9" ht="12.75">
      <c r="A59" s="269"/>
      <c r="B59" s="272"/>
      <c r="C59" s="290"/>
      <c r="D59" s="290"/>
      <c r="E59" s="290"/>
      <c r="F59" s="281"/>
      <c r="G59" s="281"/>
      <c r="H59" s="281"/>
      <c r="I59" s="281"/>
    </row>
    <row r="60" spans="1:9" ht="12.75">
      <c r="A60" s="274"/>
      <c r="B60" s="275" t="s">
        <v>683</v>
      </c>
      <c r="C60" s="291">
        <v>78739.5</v>
      </c>
      <c r="D60" s="291">
        <v>88675.5</v>
      </c>
      <c r="E60" s="291">
        <v>107143.1</v>
      </c>
      <c r="F60" s="283">
        <v>117740.4</v>
      </c>
      <c r="G60" s="283">
        <v>12.618825367191832</v>
      </c>
      <c r="H60" s="283">
        <v>20.826045525539726</v>
      </c>
      <c r="I60" s="283">
        <v>9.890790914207287</v>
      </c>
    </row>
  </sheetData>
  <sheetProtection/>
  <mergeCells count="1">
    <mergeCell ref="A1:I1"/>
  </mergeCells>
  <printOptions/>
  <pageMargins left="0.75" right="0.75" top="1" bottom="1" header="0.5" footer="0.5"/>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1">
      <selection activeCell="D1" sqref="D1"/>
    </sheetView>
  </sheetViews>
  <sheetFormatPr defaultColWidth="9.140625" defaultRowHeight="12.75"/>
  <cols>
    <col min="1" max="1" width="4.7109375" style="0" customWidth="1"/>
    <col min="2" max="2" width="26.57421875" style="0" customWidth="1"/>
    <col min="3" max="4" width="6.57421875" style="0" customWidth="1"/>
    <col min="5" max="6" width="7.57421875" style="0" customWidth="1"/>
    <col min="7" max="8" width="6.57421875" style="0" customWidth="1"/>
    <col min="9" max="9" width="8.57421875" style="0" customWidth="1"/>
  </cols>
  <sheetData>
    <row r="1" spans="1:4" ht="19.5" customHeight="1">
      <c r="A1" s="4"/>
      <c r="D1" s="350" t="s">
        <v>301</v>
      </c>
    </row>
    <row r="2" spans="1:9" ht="24.75" customHeight="1">
      <c r="A2" s="682" t="s">
        <v>297</v>
      </c>
      <c r="B2" s="338"/>
      <c r="C2" s="338"/>
      <c r="D2" s="338"/>
      <c r="E2" s="338"/>
      <c r="F2" s="338"/>
      <c r="G2" s="338"/>
      <c r="H2" s="338"/>
      <c r="I2" s="338"/>
    </row>
    <row r="3" spans="1:9" ht="12.75">
      <c r="A3" s="284" t="s">
        <v>268</v>
      </c>
      <c r="B3" s="284"/>
      <c r="C3" s="284"/>
      <c r="D3" s="284"/>
      <c r="E3" s="284"/>
      <c r="F3" s="284"/>
      <c r="G3" s="284"/>
      <c r="H3" s="284"/>
      <c r="I3" s="284"/>
    </row>
    <row r="4" spans="1:9" ht="12.75">
      <c r="A4" s="285"/>
      <c r="B4" s="262"/>
      <c r="C4" s="262"/>
      <c r="D4" s="262"/>
      <c r="E4" s="262"/>
      <c r="F4" s="263"/>
      <c r="G4" s="262"/>
      <c r="H4" s="262"/>
      <c r="I4" s="286"/>
    </row>
    <row r="5" spans="1:9" ht="12.75">
      <c r="A5" s="903"/>
      <c r="B5" s="904"/>
      <c r="C5" s="905" t="s">
        <v>309</v>
      </c>
      <c r="D5" s="906"/>
      <c r="E5" s="906"/>
      <c r="F5" s="907"/>
      <c r="G5" s="908" t="s">
        <v>253</v>
      </c>
      <c r="H5" s="909"/>
      <c r="I5" s="910"/>
    </row>
    <row r="6" spans="1:9" ht="12.75">
      <c r="A6" s="911"/>
      <c r="B6" s="912"/>
      <c r="C6" s="913" t="s">
        <v>209</v>
      </c>
      <c r="D6" s="913" t="s">
        <v>76</v>
      </c>
      <c r="E6" s="913" t="s">
        <v>556</v>
      </c>
      <c r="F6" s="914" t="s">
        <v>77</v>
      </c>
      <c r="G6" s="913" t="s">
        <v>76</v>
      </c>
      <c r="H6" s="913" t="s">
        <v>1</v>
      </c>
      <c r="I6" s="914" t="s">
        <v>2</v>
      </c>
    </row>
    <row r="7" spans="1:9" ht="12.75">
      <c r="A7" s="915"/>
      <c r="B7" s="916" t="s">
        <v>575</v>
      </c>
      <c r="C7" s="917">
        <v>42242.6</v>
      </c>
      <c r="D7" s="917">
        <v>46221.3</v>
      </c>
      <c r="E7" s="917">
        <v>51283.21</v>
      </c>
      <c r="F7" s="917">
        <v>54127.9</v>
      </c>
      <c r="G7" s="917">
        <v>9.418691084355629</v>
      </c>
      <c r="H7" s="917">
        <v>10.951466098962982</v>
      </c>
      <c r="I7" s="917">
        <v>5.547020165079402</v>
      </c>
    </row>
    <row r="8" spans="1:9" ht="12.75">
      <c r="A8" s="918">
        <v>1</v>
      </c>
      <c r="B8" s="918" t="s">
        <v>684</v>
      </c>
      <c r="C8" s="919">
        <v>2301.1</v>
      </c>
      <c r="D8" s="919">
        <v>1204.9</v>
      </c>
      <c r="E8" s="919">
        <v>1071.3</v>
      </c>
      <c r="F8" s="919">
        <v>1462.8</v>
      </c>
      <c r="G8" s="920">
        <v>-47.63808613271914</v>
      </c>
      <c r="H8" s="920">
        <v>-11.088057100174282</v>
      </c>
      <c r="I8" s="920">
        <v>36.54438532623911</v>
      </c>
    </row>
    <row r="9" spans="1:9" ht="12.75">
      <c r="A9" s="918">
        <v>2</v>
      </c>
      <c r="B9" s="918" t="s">
        <v>685</v>
      </c>
      <c r="C9" s="919">
        <v>107.2</v>
      </c>
      <c r="D9" s="919">
        <v>76.3</v>
      </c>
      <c r="E9" s="919">
        <v>129</v>
      </c>
      <c r="F9" s="919">
        <v>25.9</v>
      </c>
      <c r="G9" s="920">
        <v>-28.82462686567162</v>
      </c>
      <c r="H9" s="920">
        <v>69.06946264744431</v>
      </c>
      <c r="I9" s="920">
        <v>-79.92248062015504</v>
      </c>
    </row>
    <row r="10" spans="1:9" ht="12.75">
      <c r="A10" s="918">
        <v>3</v>
      </c>
      <c r="B10" s="918" t="s">
        <v>686</v>
      </c>
      <c r="C10" s="919">
        <v>768</v>
      </c>
      <c r="D10" s="919">
        <v>551.1</v>
      </c>
      <c r="E10" s="919">
        <v>806.7</v>
      </c>
      <c r="F10" s="919">
        <v>1418.3</v>
      </c>
      <c r="G10" s="920">
        <v>-28.2421875</v>
      </c>
      <c r="H10" s="920">
        <v>46.37996733805113</v>
      </c>
      <c r="I10" s="920">
        <v>75.81504896491879</v>
      </c>
    </row>
    <row r="11" spans="1:9" ht="12.75">
      <c r="A11" s="918">
        <v>4</v>
      </c>
      <c r="B11" s="918" t="s">
        <v>687</v>
      </c>
      <c r="C11" s="919">
        <v>93.3</v>
      </c>
      <c r="D11" s="919">
        <v>169.7</v>
      </c>
      <c r="E11" s="919">
        <v>45.7</v>
      </c>
      <c r="F11" s="919">
        <v>22.8</v>
      </c>
      <c r="G11" s="920">
        <v>81.88638799571277</v>
      </c>
      <c r="H11" s="920">
        <v>-73.07012374779022</v>
      </c>
      <c r="I11" s="920">
        <v>-50.109409190372</v>
      </c>
    </row>
    <row r="12" spans="1:9" ht="12.75">
      <c r="A12" s="918">
        <v>5</v>
      </c>
      <c r="B12" s="918" t="s">
        <v>688</v>
      </c>
      <c r="C12" s="919">
        <v>132.5</v>
      </c>
      <c r="D12" s="919">
        <v>172.5</v>
      </c>
      <c r="E12" s="919">
        <v>98.3</v>
      </c>
      <c r="F12" s="919">
        <v>219.5</v>
      </c>
      <c r="G12" s="920">
        <v>30.188679245283083</v>
      </c>
      <c r="H12" s="920">
        <v>-43.01449275362319</v>
      </c>
      <c r="I12" s="920">
        <v>123.29603255340791</v>
      </c>
    </row>
    <row r="13" spans="1:9" ht="12.75">
      <c r="A13" s="918">
        <v>6</v>
      </c>
      <c r="B13" s="918" t="s">
        <v>648</v>
      </c>
      <c r="C13" s="919">
        <v>1281.9</v>
      </c>
      <c r="D13" s="919">
        <v>169.1</v>
      </c>
      <c r="E13" s="919">
        <v>389.1</v>
      </c>
      <c r="F13" s="919">
        <v>617.3</v>
      </c>
      <c r="G13" s="920">
        <v>-86.80864341992356</v>
      </c>
      <c r="H13" s="920">
        <v>130.10053222945004</v>
      </c>
      <c r="I13" s="920">
        <v>58.648162426111526</v>
      </c>
    </row>
    <row r="14" spans="1:9" ht="12.75">
      <c r="A14" s="918">
        <v>7</v>
      </c>
      <c r="B14" s="918" t="s">
        <v>689</v>
      </c>
      <c r="C14" s="919">
        <v>16</v>
      </c>
      <c r="D14" s="919">
        <v>0</v>
      </c>
      <c r="E14" s="919">
        <v>15.1</v>
      </c>
      <c r="F14" s="919">
        <v>15.5</v>
      </c>
      <c r="G14" s="920">
        <v>-100</v>
      </c>
      <c r="H14" s="920" t="e">
        <v>#DIV/0!</v>
      </c>
      <c r="I14" s="920">
        <v>2.649006622516552</v>
      </c>
    </row>
    <row r="15" spans="1:9" ht="12.75">
      <c r="A15" s="918">
        <v>8</v>
      </c>
      <c r="B15" s="918" t="s">
        <v>690</v>
      </c>
      <c r="C15" s="919">
        <v>98.7</v>
      </c>
      <c r="D15" s="919">
        <v>92.8</v>
      </c>
      <c r="E15" s="919">
        <v>11.3</v>
      </c>
      <c r="F15" s="919">
        <v>98.1</v>
      </c>
      <c r="G15" s="920">
        <v>-5.977710233029384</v>
      </c>
      <c r="H15" s="920">
        <v>-87.82327586206897</v>
      </c>
      <c r="I15" s="920">
        <v>768.1415929203538</v>
      </c>
    </row>
    <row r="16" spans="1:9" ht="12.75">
      <c r="A16" s="918">
        <v>9</v>
      </c>
      <c r="B16" s="918" t="s">
        <v>691</v>
      </c>
      <c r="C16" s="919">
        <v>125.3</v>
      </c>
      <c r="D16" s="919">
        <v>63.6</v>
      </c>
      <c r="E16" s="919">
        <v>76</v>
      </c>
      <c r="F16" s="919">
        <v>50.2</v>
      </c>
      <c r="G16" s="920">
        <v>-49.24181963288109</v>
      </c>
      <c r="H16" s="920">
        <v>19.49685534591194</v>
      </c>
      <c r="I16" s="920">
        <v>-33.94736842105263</v>
      </c>
    </row>
    <row r="17" spans="1:9" ht="12.75">
      <c r="A17" s="918">
        <v>10</v>
      </c>
      <c r="B17" s="918" t="s">
        <v>692</v>
      </c>
      <c r="C17" s="919">
        <v>1274.1</v>
      </c>
      <c r="D17" s="919">
        <v>1122.1</v>
      </c>
      <c r="E17" s="919">
        <v>1353.8</v>
      </c>
      <c r="F17" s="919">
        <v>2662.5</v>
      </c>
      <c r="G17" s="920">
        <v>-11.929989796719227</v>
      </c>
      <c r="H17" s="920">
        <v>20.648783530879555</v>
      </c>
      <c r="I17" s="920">
        <v>96.66863643078744</v>
      </c>
    </row>
    <row r="18" spans="1:9" ht="12.75">
      <c r="A18" s="918">
        <v>11</v>
      </c>
      <c r="B18" s="918" t="s">
        <v>693</v>
      </c>
      <c r="C18" s="919">
        <v>968.8</v>
      </c>
      <c r="D18" s="919">
        <v>1249.2</v>
      </c>
      <c r="E18" s="919">
        <v>2089.1</v>
      </c>
      <c r="F18" s="919">
        <v>1878.6</v>
      </c>
      <c r="G18" s="920">
        <v>28.94302229562348</v>
      </c>
      <c r="H18" s="920">
        <v>67.23503041946844</v>
      </c>
      <c r="I18" s="920">
        <v>-10.07610932937628</v>
      </c>
    </row>
    <row r="19" spans="1:9" ht="12.75">
      <c r="A19" s="918">
        <v>12</v>
      </c>
      <c r="B19" s="918" t="s">
        <v>694</v>
      </c>
      <c r="C19" s="919">
        <v>290.2</v>
      </c>
      <c r="D19" s="919">
        <v>238.6</v>
      </c>
      <c r="E19" s="919">
        <v>343</v>
      </c>
      <c r="F19" s="919">
        <v>333.3</v>
      </c>
      <c r="G19" s="920">
        <v>-17.780840799448626</v>
      </c>
      <c r="H19" s="920">
        <v>43.75523889354568</v>
      </c>
      <c r="I19" s="920">
        <v>-2.8279883381924265</v>
      </c>
    </row>
    <row r="20" spans="1:9" ht="12.75">
      <c r="A20" s="918">
        <v>13</v>
      </c>
      <c r="B20" s="918" t="s">
        <v>695</v>
      </c>
      <c r="C20" s="919">
        <v>34.5</v>
      </c>
      <c r="D20" s="919">
        <v>21.5</v>
      </c>
      <c r="E20" s="919">
        <v>21.7</v>
      </c>
      <c r="F20" s="919">
        <v>81.2</v>
      </c>
      <c r="G20" s="920">
        <v>-37.68115942028983</v>
      </c>
      <c r="H20" s="920">
        <v>0.9302325581394939</v>
      </c>
      <c r="I20" s="920">
        <v>274.1935483870968</v>
      </c>
    </row>
    <row r="21" spans="1:9" ht="12.75">
      <c r="A21" s="918">
        <v>14</v>
      </c>
      <c r="B21" s="918" t="s">
        <v>696</v>
      </c>
      <c r="C21" s="919">
        <v>5277</v>
      </c>
      <c r="D21" s="919">
        <v>3581.9</v>
      </c>
      <c r="E21" s="919">
        <v>4051.1</v>
      </c>
      <c r="F21" s="919">
        <v>7121.5</v>
      </c>
      <c r="G21" s="920">
        <v>-32.12241804055334</v>
      </c>
      <c r="H21" s="920">
        <v>13.09919316563834</v>
      </c>
      <c r="I21" s="920">
        <v>75.79176026264471</v>
      </c>
    </row>
    <row r="22" spans="1:9" ht="12.75">
      <c r="A22" s="918">
        <v>15</v>
      </c>
      <c r="B22" s="918" t="s">
        <v>697</v>
      </c>
      <c r="C22" s="919">
        <v>2079.1</v>
      </c>
      <c r="D22" s="919">
        <v>1925.4</v>
      </c>
      <c r="E22" s="919">
        <v>1572.9</v>
      </c>
      <c r="F22" s="919">
        <v>1924.2</v>
      </c>
      <c r="G22" s="920">
        <v>-7.392621807512867</v>
      </c>
      <c r="H22" s="920">
        <v>-18.30788407603613</v>
      </c>
      <c r="I22" s="920">
        <v>22.33454129315274</v>
      </c>
    </row>
    <row r="23" spans="1:9" ht="12.75">
      <c r="A23" s="918">
        <v>16</v>
      </c>
      <c r="B23" s="918" t="s">
        <v>698</v>
      </c>
      <c r="C23" s="919">
        <v>111.6</v>
      </c>
      <c r="D23" s="919">
        <v>17.4</v>
      </c>
      <c r="E23" s="919">
        <v>1.9</v>
      </c>
      <c r="F23" s="919">
        <v>0.6</v>
      </c>
      <c r="G23" s="920">
        <v>-84.40860215053763</v>
      </c>
      <c r="H23" s="920">
        <v>-89.08045977011494</v>
      </c>
      <c r="I23" s="920">
        <v>-68.42105263157895</v>
      </c>
    </row>
    <row r="24" spans="1:9" ht="12.75">
      <c r="A24" s="918">
        <v>17</v>
      </c>
      <c r="B24" s="918" t="s">
        <v>699</v>
      </c>
      <c r="C24" s="919">
        <v>24.3</v>
      </c>
      <c r="D24" s="919">
        <v>27.4</v>
      </c>
      <c r="E24" s="919">
        <v>21.2</v>
      </c>
      <c r="F24" s="919">
        <v>19.9</v>
      </c>
      <c r="G24" s="920">
        <v>12.757201646090536</v>
      </c>
      <c r="H24" s="920">
        <v>-22.627737226277375</v>
      </c>
      <c r="I24" s="920">
        <v>-6.132075471698087</v>
      </c>
    </row>
    <row r="25" spans="1:9" ht="12.75">
      <c r="A25" s="918">
        <v>18</v>
      </c>
      <c r="B25" s="918" t="s">
        <v>700</v>
      </c>
      <c r="C25" s="919">
        <v>124.7</v>
      </c>
      <c r="D25" s="919">
        <v>67.6</v>
      </c>
      <c r="E25" s="919">
        <v>80.9</v>
      </c>
      <c r="F25" s="919">
        <v>151.1</v>
      </c>
      <c r="G25" s="920">
        <v>-45.789895749799506</v>
      </c>
      <c r="H25" s="920">
        <v>19.674556213017752</v>
      </c>
      <c r="I25" s="920">
        <v>86.77379480840543</v>
      </c>
    </row>
    <row r="26" spans="1:9" ht="12.75">
      <c r="A26" s="918">
        <v>19</v>
      </c>
      <c r="B26" s="918" t="s">
        <v>701</v>
      </c>
      <c r="C26" s="919">
        <v>416.6</v>
      </c>
      <c r="D26" s="919">
        <v>719.3</v>
      </c>
      <c r="E26" s="919">
        <v>456.2</v>
      </c>
      <c r="F26" s="919">
        <v>635.2</v>
      </c>
      <c r="G26" s="920">
        <v>72.65962554008641</v>
      </c>
      <c r="H26" s="920">
        <v>-36.577227860419846</v>
      </c>
      <c r="I26" s="920">
        <v>39.23717667689607</v>
      </c>
    </row>
    <row r="27" spans="1:9" ht="12.75">
      <c r="A27" s="918">
        <v>20</v>
      </c>
      <c r="B27" s="918" t="s">
        <v>702</v>
      </c>
      <c r="C27" s="919">
        <v>1616.3</v>
      </c>
      <c r="D27" s="919">
        <v>1299.7</v>
      </c>
      <c r="E27" s="919">
        <v>2872.7</v>
      </c>
      <c r="F27" s="919">
        <v>2693.7</v>
      </c>
      <c r="G27" s="920">
        <v>-19.587947781971167</v>
      </c>
      <c r="H27" s="920">
        <v>121.02792952219744</v>
      </c>
      <c r="I27" s="920">
        <v>-6.231071813972903</v>
      </c>
    </row>
    <row r="28" spans="1:9" ht="12.75">
      <c r="A28" s="918">
        <v>21</v>
      </c>
      <c r="B28" s="918" t="s">
        <v>703</v>
      </c>
      <c r="C28" s="919">
        <v>64.2</v>
      </c>
      <c r="D28" s="919">
        <v>65.9</v>
      </c>
      <c r="E28" s="919">
        <v>71</v>
      </c>
      <c r="F28" s="919">
        <v>37.6</v>
      </c>
      <c r="G28" s="920">
        <v>2.647975077881611</v>
      </c>
      <c r="H28" s="920">
        <v>7.738998482549306</v>
      </c>
      <c r="I28" s="920">
        <v>-47.04225352112675</v>
      </c>
    </row>
    <row r="29" spans="1:9" ht="12.75">
      <c r="A29" s="918">
        <v>22</v>
      </c>
      <c r="B29" s="918" t="s">
        <v>704</v>
      </c>
      <c r="C29" s="919">
        <v>117.7</v>
      </c>
      <c r="D29" s="919">
        <v>48.4</v>
      </c>
      <c r="E29" s="919">
        <v>17.8</v>
      </c>
      <c r="F29" s="919">
        <v>8.3</v>
      </c>
      <c r="G29" s="920">
        <v>-58.8785046728972</v>
      </c>
      <c r="H29" s="920">
        <v>-63.22314049586776</v>
      </c>
      <c r="I29" s="920">
        <v>-53.37078651685394</v>
      </c>
    </row>
    <row r="30" spans="1:9" ht="12.75">
      <c r="A30" s="918">
        <v>23</v>
      </c>
      <c r="B30" s="918" t="s">
        <v>705</v>
      </c>
      <c r="C30" s="919">
        <v>0</v>
      </c>
      <c r="D30" s="919">
        <v>1</v>
      </c>
      <c r="E30" s="919">
        <v>28.3</v>
      </c>
      <c r="F30" s="919">
        <v>0</v>
      </c>
      <c r="G30" s="920" t="e">
        <v>#DIV/0!</v>
      </c>
      <c r="H30" s="920">
        <v>2730</v>
      </c>
      <c r="I30" s="920">
        <v>-100</v>
      </c>
    </row>
    <row r="31" spans="1:9" ht="12.75">
      <c r="A31" s="918">
        <v>24</v>
      </c>
      <c r="B31" s="918" t="s">
        <v>706</v>
      </c>
      <c r="C31" s="919">
        <v>68.7</v>
      </c>
      <c r="D31" s="919">
        <v>33.2</v>
      </c>
      <c r="E31" s="919">
        <v>91.6</v>
      </c>
      <c r="F31" s="919">
        <v>250.4</v>
      </c>
      <c r="G31" s="920">
        <v>-51.67394468704513</v>
      </c>
      <c r="H31" s="920">
        <v>175.90361445783128</v>
      </c>
      <c r="I31" s="920">
        <v>173.36244541484723</v>
      </c>
    </row>
    <row r="32" spans="1:9" ht="12.75">
      <c r="A32" s="918">
        <v>25</v>
      </c>
      <c r="B32" s="918" t="s">
        <v>707</v>
      </c>
      <c r="C32" s="919">
        <v>50.1</v>
      </c>
      <c r="D32" s="919">
        <v>4.9</v>
      </c>
      <c r="E32" s="919">
        <v>2.9</v>
      </c>
      <c r="F32" s="919">
        <v>3519.9</v>
      </c>
      <c r="G32" s="920">
        <v>-90.21956087824351</v>
      </c>
      <c r="H32" s="920">
        <v>-40.816326530612244</v>
      </c>
      <c r="I32" s="920">
        <v>121275.8620689655</v>
      </c>
    </row>
    <row r="33" spans="1:9" ht="12.75">
      <c r="A33" s="918">
        <v>26</v>
      </c>
      <c r="B33" s="918" t="s">
        <v>660</v>
      </c>
      <c r="C33" s="919">
        <v>16.7</v>
      </c>
      <c r="D33" s="919">
        <v>30.2</v>
      </c>
      <c r="E33" s="919">
        <v>130.5</v>
      </c>
      <c r="F33" s="919">
        <v>19.1</v>
      </c>
      <c r="G33" s="920">
        <v>80.83832335329339</v>
      </c>
      <c r="H33" s="920">
        <v>332.11920529801324</v>
      </c>
      <c r="I33" s="920">
        <v>-85.3639846743295</v>
      </c>
    </row>
    <row r="34" spans="1:9" ht="12.75">
      <c r="A34" s="918">
        <v>27</v>
      </c>
      <c r="B34" s="918" t="s">
        <v>661</v>
      </c>
      <c r="C34" s="919">
        <v>68.2</v>
      </c>
      <c r="D34" s="919">
        <v>499.1</v>
      </c>
      <c r="E34" s="919">
        <v>916.7</v>
      </c>
      <c r="F34" s="919">
        <v>1123.6</v>
      </c>
      <c r="G34" s="920">
        <v>631.8181818181819</v>
      </c>
      <c r="H34" s="920">
        <v>83.67060709276694</v>
      </c>
      <c r="I34" s="920">
        <v>22.570088360423284</v>
      </c>
    </row>
    <row r="35" spans="1:9" ht="12.75">
      <c r="A35" s="918">
        <v>28</v>
      </c>
      <c r="B35" s="918" t="s">
        <v>708</v>
      </c>
      <c r="C35" s="919">
        <v>0</v>
      </c>
      <c r="D35" s="919">
        <v>367.1</v>
      </c>
      <c r="E35" s="919">
        <v>545.8</v>
      </c>
      <c r="F35" s="919">
        <v>289.4</v>
      </c>
      <c r="G35" s="920" t="e">
        <v>#DIV/0!</v>
      </c>
      <c r="H35" s="920">
        <v>48.67883410514841</v>
      </c>
      <c r="I35" s="920">
        <v>-46.976914620740196</v>
      </c>
    </row>
    <row r="36" spans="1:9" ht="12.75">
      <c r="A36" s="918">
        <v>29</v>
      </c>
      <c r="B36" s="918" t="s">
        <v>709</v>
      </c>
      <c r="C36" s="919">
        <v>612.2</v>
      </c>
      <c r="D36" s="919">
        <v>976.2</v>
      </c>
      <c r="E36" s="919">
        <v>709.5</v>
      </c>
      <c r="F36" s="919">
        <v>845.1</v>
      </c>
      <c r="G36" s="920">
        <v>59.45769356419467</v>
      </c>
      <c r="H36" s="920">
        <v>-27.320221266133984</v>
      </c>
      <c r="I36" s="920">
        <v>19.112050739957724</v>
      </c>
    </row>
    <row r="37" spans="1:9" ht="12.75">
      <c r="A37" s="918">
        <v>30</v>
      </c>
      <c r="B37" s="918" t="s">
        <v>663</v>
      </c>
      <c r="C37" s="919">
        <v>583.1</v>
      </c>
      <c r="D37" s="919">
        <v>702.4</v>
      </c>
      <c r="E37" s="919">
        <v>1108.11</v>
      </c>
      <c r="F37" s="919">
        <v>1536.9</v>
      </c>
      <c r="G37" s="920">
        <v>20.459612416395117</v>
      </c>
      <c r="H37" s="920">
        <v>57.760535307517074</v>
      </c>
      <c r="I37" s="920">
        <v>38.69561686114193</v>
      </c>
    </row>
    <row r="38" spans="1:9" ht="12.75">
      <c r="A38" s="918">
        <v>31</v>
      </c>
      <c r="B38" s="918" t="s">
        <v>710</v>
      </c>
      <c r="C38" s="919">
        <v>209.8</v>
      </c>
      <c r="D38" s="919">
        <v>214.4</v>
      </c>
      <c r="E38" s="919">
        <v>221.3</v>
      </c>
      <c r="F38" s="919">
        <v>78.7</v>
      </c>
      <c r="G38" s="920">
        <v>2.192564346997102</v>
      </c>
      <c r="H38" s="920">
        <v>3.218283582089583</v>
      </c>
      <c r="I38" s="920">
        <v>-64.43741527338454</v>
      </c>
    </row>
    <row r="39" spans="1:9" ht="12.75">
      <c r="A39" s="918">
        <v>32</v>
      </c>
      <c r="B39" s="918" t="s">
        <v>711</v>
      </c>
      <c r="C39" s="919">
        <v>2460.1</v>
      </c>
      <c r="D39" s="919">
        <v>2777.5</v>
      </c>
      <c r="E39" s="919">
        <v>2830.7</v>
      </c>
      <c r="F39" s="919">
        <v>2007.4</v>
      </c>
      <c r="G39" s="920">
        <v>12.901914556318857</v>
      </c>
      <c r="H39" s="920">
        <v>1.9153915391539016</v>
      </c>
      <c r="I39" s="920">
        <v>-29.08467870138128</v>
      </c>
    </row>
    <row r="40" spans="1:9" ht="12.75">
      <c r="A40" s="918">
        <v>33</v>
      </c>
      <c r="B40" s="918" t="s">
        <v>712</v>
      </c>
      <c r="C40" s="919">
        <v>113.1</v>
      </c>
      <c r="D40" s="919">
        <v>131.3</v>
      </c>
      <c r="E40" s="919">
        <v>355.1</v>
      </c>
      <c r="F40" s="919">
        <v>328.7</v>
      </c>
      <c r="G40" s="920">
        <v>16.09195402298853</v>
      </c>
      <c r="H40" s="920">
        <v>170.44935262757048</v>
      </c>
      <c r="I40" s="920">
        <v>-7.434525485778664</v>
      </c>
    </row>
    <row r="41" spans="1:9" ht="12.75">
      <c r="A41" s="918">
        <v>34</v>
      </c>
      <c r="B41" s="918" t="s">
        <v>713</v>
      </c>
      <c r="C41" s="919">
        <v>303.2</v>
      </c>
      <c r="D41" s="919">
        <v>242.8</v>
      </c>
      <c r="E41" s="919">
        <v>279.2</v>
      </c>
      <c r="F41" s="919">
        <v>141.4</v>
      </c>
      <c r="G41" s="920">
        <v>-19.920844327176752</v>
      </c>
      <c r="H41" s="920">
        <v>14.991762767710057</v>
      </c>
      <c r="I41" s="920">
        <v>-49.35530085959887</v>
      </c>
    </row>
    <row r="42" spans="1:9" ht="12.75">
      <c r="A42" s="918">
        <v>35</v>
      </c>
      <c r="B42" s="918" t="s">
        <v>714</v>
      </c>
      <c r="C42" s="919">
        <v>308.5</v>
      </c>
      <c r="D42" s="919">
        <v>3035</v>
      </c>
      <c r="E42" s="919">
        <v>2788.4</v>
      </c>
      <c r="F42" s="919">
        <v>324.7</v>
      </c>
      <c r="G42" s="920">
        <v>883.7925445705023</v>
      </c>
      <c r="H42" s="920">
        <v>-8.12520593080724</v>
      </c>
      <c r="I42" s="920">
        <v>-88.35532922105867</v>
      </c>
    </row>
    <row r="43" spans="1:9" ht="12.75">
      <c r="A43" s="918">
        <v>36</v>
      </c>
      <c r="B43" s="918" t="s">
        <v>715</v>
      </c>
      <c r="C43" s="919">
        <v>61.8</v>
      </c>
      <c r="D43" s="919">
        <v>39.7</v>
      </c>
      <c r="E43" s="919">
        <v>147</v>
      </c>
      <c r="F43" s="919">
        <v>146.2</v>
      </c>
      <c r="G43" s="920">
        <v>-35.76051779935277</v>
      </c>
      <c r="H43" s="920">
        <v>270.27707808564236</v>
      </c>
      <c r="I43" s="920">
        <v>-0.5442176870748341</v>
      </c>
    </row>
    <row r="44" spans="1:9" ht="12.75">
      <c r="A44" s="918">
        <v>37</v>
      </c>
      <c r="B44" s="918" t="s">
        <v>667</v>
      </c>
      <c r="C44" s="919">
        <v>291.1</v>
      </c>
      <c r="D44" s="919">
        <v>241</v>
      </c>
      <c r="E44" s="919">
        <v>548.8</v>
      </c>
      <c r="F44" s="919">
        <v>572.2</v>
      </c>
      <c r="G44" s="920">
        <v>-17.210580556509797</v>
      </c>
      <c r="H44" s="920">
        <v>127.71784232365144</v>
      </c>
      <c r="I44" s="920">
        <v>4.263848396501487</v>
      </c>
    </row>
    <row r="45" spans="1:9" ht="12.75">
      <c r="A45" s="918">
        <v>38</v>
      </c>
      <c r="B45" s="918" t="s">
        <v>716</v>
      </c>
      <c r="C45" s="919">
        <v>11.2</v>
      </c>
      <c r="D45" s="919">
        <v>4.2</v>
      </c>
      <c r="E45" s="919">
        <v>231</v>
      </c>
      <c r="F45" s="919">
        <v>263.6</v>
      </c>
      <c r="G45" s="920">
        <v>-62.5</v>
      </c>
      <c r="H45" s="920">
        <v>5400</v>
      </c>
      <c r="I45" s="920">
        <v>14.112554112554093</v>
      </c>
    </row>
    <row r="46" spans="1:9" ht="12.75">
      <c r="A46" s="918">
        <v>39</v>
      </c>
      <c r="B46" s="918" t="s">
        <v>717</v>
      </c>
      <c r="C46" s="919">
        <v>2834.3</v>
      </c>
      <c r="D46" s="919">
        <v>2206.7</v>
      </c>
      <c r="E46" s="919">
        <v>3696.7</v>
      </c>
      <c r="F46" s="919">
        <v>2959.7</v>
      </c>
      <c r="G46" s="920">
        <v>-22.143033553258306</v>
      </c>
      <c r="H46" s="920">
        <v>67.52163864594192</v>
      </c>
      <c r="I46" s="920">
        <v>-19.936700300267802</v>
      </c>
    </row>
    <row r="47" spans="1:9" ht="12.75">
      <c r="A47" s="918">
        <v>40</v>
      </c>
      <c r="B47" s="918" t="s">
        <v>718</v>
      </c>
      <c r="C47" s="919">
        <v>84.1</v>
      </c>
      <c r="D47" s="919">
        <v>44.6</v>
      </c>
      <c r="E47" s="919">
        <v>29.1</v>
      </c>
      <c r="F47" s="919">
        <v>54.1</v>
      </c>
      <c r="G47" s="920">
        <v>-46.96789536266349</v>
      </c>
      <c r="H47" s="920">
        <v>-34.753363228699556</v>
      </c>
      <c r="I47" s="920">
        <v>85.9106529209622</v>
      </c>
    </row>
    <row r="48" spans="1:9" ht="12.75">
      <c r="A48" s="918">
        <v>41</v>
      </c>
      <c r="B48" s="918" t="s">
        <v>719</v>
      </c>
      <c r="C48" s="919">
        <v>50.7</v>
      </c>
      <c r="D48" s="919">
        <v>48.4</v>
      </c>
      <c r="E48" s="919">
        <v>107.6</v>
      </c>
      <c r="F48" s="919">
        <v>25.4</v>
      </c>
      <c r="G48" s="920">
        <v>-4.536489151873781</v>
      </c>
      <c r="H48" s="920">
        <v>122.31404958677689</v>
      </c>
      <c r="I48" s="920">
        <v>-76.39405204460967</v>
      </c>
    </row>
    <row r="49" spans="1:9" ht="12.75">
      <c r="A49" s="918">
        <v>42</v>
      </c>
      <c r="B49" s="918" t="s">
        <v>720</v>
      </c>
      <c r="C49" s="919">
        <v>2017.8</v>
      </c>
      <c r="D49" s="919">
        <v>1841.1</v>
      </c>
      <c r="E49" s="919">
        <v>1511.1</v>
      </c>
      <c r="F49" s="919">
        <v>1184.5</v>
      </c>
      <c r="G49" s="920">
        <v>-8.757062146892665</v>
      </c>
      <c r="H49" s="920">
        <v>-17.924067133778735</v>
      </c>
      <c r="I49" s="920">
        <v>-21.613394216133912</v>
      </c>
    </row>
    <row r="50" spans="1:9" ht="12.75">
      <c r="A50" s="918">
        <v>43</v>
      </c>
      <c r="B50" s="918" t="s">
        <v>635</v>
      </c>
      <c r="C50" s="919">
        <v>493.5</v>
      </c>
      <c r="D50" s="919">
        <v>1797.2</v>
      </c>
      <c r="E50" s="919">
        <v>2332.1</v>
      </c>
      <c r="F50" s="919">
        <v>521.1</v>
      </c>
      <c r="G50" s="920">
        <v>264.1742654508612</v>
      </c>
      <c r="H50" s="920">
        <v>29.76296461161806</v>
      </c>
      <c r="I50" s="920">
        <v>-77.65533210411218</v>
      </c>
    </row>
    <row r="51" spans="1:9" ht="12.75">
      <c r="A51" s="918">
        <v>44</v>
      </c>
      <c r="B51" s="918" t="s">
        <v>721</v>
      </c>
      <c r="C51" s="919">
        <v>615.9</v>
      </c>
      <c r="D51" s="919">
        <v>1188.5</v>
      </c>
      <c r="E51" s="919">
        <v>728.3</v>
      </c>
      <c r="F51" s="919">
        <v>141.4</v>
      </c>
      <c r="G51" s="920">
        <v>92.96963792823507</v>
      </c>
      <c r="H51" s="920">
        <v>-38.72107698779974</v>
      </c>
      <c r="I51" s="920">
        <v>-80.58492379513936</v>
      </c>
    </row>
    <row r="52" spans="1:9" ht="12.75">
      <c r="A52" s="918">
        <v>45</v>
      </c>
      <c r="B52" s="918" t="s">
        <v>722</v>
      </c>
      <c r="C52" s="919">
        <v>61.9</v>
      </c>
      <c r="D52" s="919">
        <v>248.2</v>
      </c>
      <c r="E52" s="919">
        <v>53.1</v>
      </c>
      <c r="F52" s="919">
        <v>1.2</v>
      </c>
      <c r="G52" s="920">
        <v>300.96930533117944</v>
      </c>
      <c r="H52" s="920">
        <v>-78.60596293311845</v>
      </c>
      <c r="I52" s="920">
        <v>-97.74011299435028</v>
      </c>
    </row>
    <row r="53" spans="1:9" ht="12.75">
      <c r="A53" s="918">
        <v>46</v>
      </c>
      <c r="B53" s="918" t="s">
        <v>723</v>
      </c>
      <c r="C53" s="919">
        <v>421.2</v>
      </c>
      <c r="D53" s="919">
        <v>229.9</v>
      </c>
      <c r="E53" s="919">
        <v>209.5</v>
      </c>
      <c r="F53" s="919">
        <v>268.8</v>
      </c>
      <c r="G53" s="920">
        <v>-45.41785375118709</v>
      </c>
      <c r="H53" s="920">
        <v>-8.873423227490221</v>
      </c>
      <c r="I53" s="920">
        <v>28.30548926014319</v>
      </c>
    </row>
    <row r="54" spans="1:9" ht="12.75">
      <c r="A54" s="918">
        <v>47</v>
      </c>
      <c r="B54" s="918" t="s">
        <v>724</v>
      </c>
      <c r="C54" s="919">
        <v>522</v>
      </c>
      <c r="D54" s="919">
        <v>10.3</v>
      </c>
      <c r="E54" s="919">
        <v>158</v>
      </c>
      <c r="F54" s="919">
        <v>51.9</v>
      </c>
      <c r="G54" s="920">
        <v>-98.02681992337165</v>
      </c>
      <c r="H54" s="920">
        <v>1433.9805825242718</v>
      </c>
      <c r="I54" s="920">
        <v>-67.15189873417722</v>
      </c>
    </row>
    <row r="55" spans="1:9" ht="12.75">
      <c r="A55" s="918">
        <v>48</v>
      </c>
      <c r="B55" s="918" t="s">
        <v>725</v>
      </c>
      <c r="C55" s="919">
        <v>94.8</v>
      </c>
      <c r="D55" s="919">
        <v>181.9</v>
      </c>
      <c r="E55" s="919">
        <v>137.1</v>
      </c>
      <c r="F55" s="919">
        <v>119.9</v>
      </c>
      <c r="G55" s="920">
        <v>91.87763713080165</v>
      </c>
      <c r="H55" s="920">
        <v>-24.628916987355666</v>
      </c>
      <c r="I55" s="920">
        <v>-12.545587162655025</v>
      </c>
    </row>
    <row r="56" spans="1:9" ht="12.75">
      <c r="A56" s="918">
        <v>49</v>
      </c>
      <c r="B56" s="918" t="s">
        <v>726</v>
      </c>
      <c r="C56" s="919">
        <v>60.4</v>
      </c>
      <c r="D56" s="919">
        <v>122.7</v>
      </c>
      <c r="E56" s="919">
        <v>115.2</v>
      </c>
      <c r="F56" s="919">
        <v>200.9</v>
      </c>
      <c r="G56" s="920">
        <v>103.1456953642384</v>
      </c>
      <c r="H56" s="920">
        <v>-6.1124694376528055</v>
      </c>
      <c r="I56" s="920">
        <v>74.39236111111111</v>
      </c>
    </row>
    <row r="57" spans="1:9" ht="12.75">
      <c r="A57" s="918">
        <v>50</v>
      </c>
      <c r="B57" s="918" t="s">
        <v>727</v>
      </c>
      <c r="C57" s="919">
        <v>135</v>
      </c>
      <c r="D57" s="919">
        <v>155.3</v>
      </c>
      <c r="E57" s="919">
        <v>141.6</v>
      </c>
      <c r="F57" s="919">
        <v>144.5</v>
      </c>
      <c r="G57" s="920">
        <v>15.037037037037052</v>
      </c>
      <c r="H57" s="920">
        <v>-8.82163554410819</v>
      </c>
      <c r="I57" s="920">
        <v>2.048022598870091</v>
      </c>
    </row>
    <row r="58" spans="1:9" ht="12.75">
      <c r="A58" s="918">
        <v>51</v>
      </c>
      <c r="B58" s="918" t="s">
        <v>728</v>
      </c>
      <c r="C58" s="919">
        <v>2483.9</v>
      </c>
      <c r="D58" s="919">
        <v>2509.5</v>
      </c>
      <c r="E58" s="919">
        <v>1720.5</v>
      </c>
      <c r="F58" s="919">
        <v>2531</v>
      </c>
      <c r="G58" s="920">
        <v>1.0306373042393062</v>
      </c>
      <c r="H58" s="920">
        <v>-31.44052600119545</v>
      </c>
      <c r="I58" s="920">
        <v>47.10839872130194</v>
      </c>
    </row>
    <row r="59" spans="1:9" ht="12.75">
      <c r="A59" s="918">
        <v>52</v>
      </c>
      <c r="B59" s="918" t="s">
        <v>729</v>
      </c>
      <c r="C59" s="919">
        <v>135.7</v>
      </c>
      <c r="D59" s="919">
        <v>207.4</v>
      </c>
      <c r="E59" s="919">
        <v>316</v>
      </c>
      <c r="F59" s="919">
        <v>292.5</v>
      </c>
      <c r="G59" s="920">
        <v>52.8371407516581</v>
      </c>
      <c r="H59" s="920">
        <v>52.36258437801348</v>
      </c>
      <c r="I59" s="920">
        <v>-7.436708860759495</v>
      </c>
    </row>
    <row r="60" spans="1:9" ht="12.75">
      <c r="A60" s="918">
        <v>53</v>
      </c>
      <c r="B60" s="918" t="s">
        <v>730</v>
      </c>
      <c r="C60" s="919">
        <v>11.4</v>
      </c>
      <c r="D60" s="919">
        <v>1328.9</v>
      </c>
      <c r="E60" s="919">
        <v>2095.9</v>
      </c>
      <c r="F60" s="919">
        <v>2344.6</v>
      </c>
      <c r="G60" s="920">
        <v>11557.017543859649</v>
      </c>
      <c r="H60" s="920">
        <v>57.71690872149898</v>
      </c>
      <c r="I60" s="920">
        <v>11.866024142373192</v>
      </c>
    </row>
    <row r="61" spans="1:9" ht="12.75">
      <c r="A61" s="918">
        <v>54</v>
      </c>
      <c r="B61" s="918" t="s">
        <v>677</v>
      </c>
      <c r="C61" s="919">
        <v>2752.1</v>
      </c>
      <c r="D61" s="919">
        <v>3070.8</v>
      </c>
      <c r="E61" s="919">
        <v>2854.3</v>
      </c>
      <c r="F61" s="919">
        <v>2093.5</v>
      </c>
      <c r="G61" s="920">
        <v>11.580247810762671</v>
      </c>
      <c r="H61" s="920">
        <v>-7.0502800573140405</v>
      </c>
      <c r="I61" s="920">
        <v>-26.65452124864241</v>
      </c>
    </row>
    <row r="62" spans="1:9" ht="12.75">
      <c r="A62" s="918">
        <v>55</v>
      </c>
      <c r="B62" s="918" t="s">
        <v>731</v>
      </c>
      <c r="C62" s="919">
        <v>1977.5</v>
      </c>
      <c r="D62" s="919">
        <v>3090.5</v>
      </c>
      <c r="E62" s="919">
        <v>1610.8</v>
      </c>
      <c r="F62" s="919">
        <v>1125.6</v>
      </c>
      <c r="G62" s="920">
        <v>56.28318584070797</v>
      </c>
      <c r="H62" s="920">
        <v>-47.87898398317425</v>
      </c>
      <c r="I62" s="920">
        <v>-30.12167866898436</v>
      </c>
    </row>
    <row r="63" spans="1:9" ht="12.75">
      <c r="A63" s="918">
        <v>56</v>
      </c>
      <c r="B63" s="918" t="s">
        <v>732</v>
      </c>
      <c r="C63" s="919">
        <v>40.6</v>
      </c>
      <c r="D63" s="919">
        <v>96.7</v>
      </c>
      <c r="E63" s="919">
        <v>69.8</v>
      </c>
      <c r="F63" s="919">
        <v>17.5</v>
      </c>
      <c r="G63" s="920">
        <v>138.1773399014779</v>
      </c>
      <c r="H63" s="920">
        <v>-27.817993795243012</v>
      </c>
      <c r="I63" s="920">
        <v>-74.92836676217766</v>
      </c>
    </row>
    <row r="64" spans="1:9" ht="12.75">
      <c r="A64" s="918">
        <v>57</v>
      </c>
      <c r="B64" s="918" t="s">
        <v>733</v>
      </c>
      <c r="C64" s="919">
        <v>1625.6</v>
      </c>
      <c r="D64" s="919">
        <v>1907.5</v>
      </c>
      <c r="E64" s="919">
        <v>2155.7</v>
      </c>
      <c r="F64" s="919">
        <v>2660.7</v>
      </c>
      <c r="G64" s="920">
        <v>17.341289370078727</v>
      </c>
      <c r="H64" s="920">
        <v>13.011795543905663</v>
      </c>
      <c r="I64" s="920">
        <v>23.426265250266738</v>
      </c>
    </row>
    <row r="65" spans="1:9" ht="12.75">
      <c r="A65" s="918">
        <v>58</v>
      </c>
      <c r="B65" s="918" t="s">
        <v>734</v>
      </c>
      <c r="C65" s="919">
        <v>194.9</v>
      </c>
      <c r="D65" s="919">
        <v>135.4</v>
      </c>
      <c r="E65" s="919">
        <v>158.9</v>
      </c>
      <c r="F65" s="919">
        <v>69.8</v>
      </c>
      <c r="G65" s="920">
        <v>-30.528476141611065</v>
      </c>
      <c r="H65" s="920">
        <v>17.355982274741507</v>
      </c>
      <c r="I65" s="920">
        <v>-56.07300188797987</v>
      </c>
    </row>
    <row r="66" spans="1:9" ht="12.75">
      <c r="A66" s="918">
        <v>59</v>
      </c>
      <c r="B66" s="918" t="s">
        <v>735</v>
      </c>
      <c r="C66" s="919">
        <v>83.9</v>
      </c>
      <c r="D66" s="919">
        <v>119.3</v>
      </c>
      <c r="E66" s="919">
        <v>85.8</v>
      </c>
      <c r="F66" s="919">
        <v>112.2</v>
      </c>
      <c r="G66" s="920">
        <v>42.19308700834327</v>
      </c>
      <c r="H66" s="920">
        <v>-28.080469404861702</v>
      </c>
      <c r="I66" s="920">
        <v>30.769230769230774</v>
      </c>
    </row>
    <row r="67" spans="1:9" ht="12.75">
      <c r="A67" s="918">
        <v>60</v>
      </c>
      <c r="B67" s="918" t="s">
        <v>736</v>
      </c>
      <c r="C67" s="919">
        <v>1099.4</v>
      </c>
      <c r="D67" s="919">
        <v>1481.1</v>
      </c>
      <c r="E67" s="919">
        <v>963.9</v>
      </c>
      <c r="F67" s="919">
        <v>877</v>
      </c>
      <c r="G67" s="920">
        <v>34.71893760232854</v>
      </c>
      <c r="H67" s="920">
        <v>-34.91999189791372</v>
      </c>
      <c r="I67" s="920">
        <v>-9.015458035065876</v>
      </c>
    </row>
    <row r="68" spans="1:9" ht="12.75">
      <c r="A68" s="918">
        <v>61</v>
      </c>
      <c r="B68" s="918" t="s">
        <v>737</v>
      </c>
      <c r="C68" s="919">
        <v>185.7</v>
      </c>
      <c r="D68" s="919">
        <v>257.7</v>
      </c>
      <c r="E68" s="919">
        <v>245.2</v>
      </c>
      <c r="F68" s="919">
        <v>137.5</v>
      </c>
      <c r="G68" s="920">
        <v>38.772213247172886</v>
      </c>
      <c r="H68" s="920">
        <v>-4.850601474582859</v>
      </c>
      <c r="I68" s="920">
        <v>-43.923327895595435</v>
      </c>
    </row>
    <row r="69" spans="1:9" ht="12.75">
      <c r="A69" s="918">
        <v>62</v>
      </c>
      <c r="B69" s="918" t="s">
        <v>738</v>
      </c>
      <c r="C69" s="919">
        <v>452.7</v>
      </c>
      <c r="D69" s="919">
        <v>419.3</v>
      </c>
      <c r="E69" s="919">
        <v>832</v>
      </c>
      <c r="F69" s="919">
        <v>791.5</v>
      </c>
      <c r="G69" s="920">
        <v>-7.377954495250734</v>
      </c>
      <c r="H69" s="920">
        <v>98.42594800858575</v>
      </c>
      <c r="I69" s="920">
        <v>-4.867788461538453</v>
      </c>
    </row>
    <row r="70" spans="1:9" ht="12.75">
      <c r="A70" s="918">
        <v>63</v>
      </c>
      <c r="B70" s="918" t="s">
        <v>739</v>
      </c>
      <c r="C70" s="919">
        <v>62.7</v>
      </c>
      <c r="D70" s="919">
        <v>102.9</v>
      </c>
      <c r="E70" s="919">
        <v>97.2</v>
      </c>
      <c r="F70" s="919">
        <v>103.2</v>
      </c>
      <c r="G70" s="920">
        <v>64.11483253588514</v>
      </c>
      <c r="H70" s="920">
        <v>-5.539358600583071</v>
      </c>
      <c r="I70" s="920">
        <v>6.172839506172849</v>
      </c>
    </row>
    <row r="71" spans="1:9" ht="12.75">
      <c r="A71" s="918">
        <v>64</v>
      </c>
      <c r="B71" s="918" t="s">
        <v>740</v>
      </c>
      <c r="C71" s="919">
        <v>1264</v>
      </c>
      <c r="D71" s="919">
        <v>1235.1</v>
      </c>
      <c r="E71" s="919">
        <v>2327.1</v>
      </c>
      <c r="F71" s="919">
        <v>2372.5</v>
      </c>
      <c r="G71" s="920">
        <v>-2.2863924050633244</v>
      </c>
      <c r="H71" s="920">
        <v>88.4138936118533</v>
      </c>
      <c r="I71" s="920">
        <v>1.9509260452924622</v>
      </c>
    </row>
    <row r="72" spans="1:9" ht="12.75">
      <c r="A72" s="918"/>
      <c r="B72" s="918"/>
      <c r="C72" s="919"/>
      <c r="D72" s="919"/>
      <c r="E72" s="919"/>
      <c r="F72" s="919"/>
      <c r="G72" s="920"/>
      <c r="H72" s="920"/>
      <c r="I72" s="920"/>
    </row>
    <row r="73" spans="1:9" ht="12.75">
      <c r="A73" s="918"/>
      <c r="B73" s="921" t="s">
        <v>629</v>
      </c>
      <c r="C73" s="922">
        <v>15295</v>
      </c>
      <c r="D73" s="922">
        <v>14576.8</v>
      </c>
      <c r="E73" s="922">
        <v>15353.99</v>
      </c>
      <c r="F73" s="922">
        <v>19840.5</v>
      </c>
      <c r="G73" s="923">
        <v>-4.695652173913018</v>
      </c>
      <c r="H73" s="923">
        <v>5.331691454914676</v>
      </c>
      <c r="I73" s="923">
        <v>29.22048275399419</v>
      </c>
    </row>
    <row r="74" spans="1:9" ht="12.75">
      <c r="A74" s="918"/>
      <c r="B74" s="921"/>
      <c r="C74" s="922"/>
      <c r="D74" s="922"/>
      <c r="E74" s="922"/>
      <c r="F74" s="922"/>
      <c r="G74" s="923"/>
      <c r="H74" s="923"/>
      <c r="I74" s="923"/>
    </row>
    <row r="75" spans="1:9" ht="12.75">
      <c r="A75" s="924"/>
      <c r="B75" s="925" t="s">
        <v>683</v>
      </c>
      <c r="C75" s="926">
        <v>57537.6</v>
      </c>
      <c r="D75" s="926">
        <v>60798.1</v>
      </c>
      <c r="E75" s="926">
        <v>66637.2</v>
      </c>
      <c r="F75" s="926">
        <v>73968.4</v>
      </c>
      <c r="G75" s="927">
        <v>5.666729234448425</v>
      </c>
      <c r="H75" s="927">
        <v>9.60408302233131</v>
      </c>
      <c r="I75" s="927">
        <v>11.001662734928814</v>
      </c>
    </row>
    <row r="76" ht="12.75">
      <c r="A76" s="4"/>
    </row>
  </sheetData>
  <sheetProtection/>
  <printOptions/>
  <pageMargins left="0.75" right="0.75" top="0.46" bottom="0.59" header="0.29" footer="0.21"/>
  <pageSetup fitToHeight="1" fitToWidth="1"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sheetPr>
    <pageSetUpPr fitToPage="1"/>
  </sheetPr>
  <dimension ref="A1:J63"/>
  <sheetViews>
    <sheetView zoomScalePageLayoutView="0" workbookViewId="0" topLeftCell="A1">
      <selection activeCell="F1" sqref="F1"/>
    </sheetView>
  </sheetViews>
  <sheetFormatPr defaultColWidth="9.140625" defaultRowHeight="12.75"/>
  <cols>
    <col min="1" max="1" width="2.421875" style="0" customWidth="1"/>
    <col min="2" max="2" width="4.421875" style="0" customWidth="1"/>
    <col min="3" max="3" width="4.28125" style="0" customWidth="1"/>
    <col min="4" max="4" width="9.8515625" style="0" customWidth="1"/>
    <col min="5" max="5" width="13.140625" style="0" bestFit="1" customWidth="1"/>
    <col min="6" max="6" width="12.140625" style="0" customWidth="1"/>
    <col min="7" max="7" width="11.28125" style="0" customWidth="1"/>
    <col min="8" max="8" width="12.140625" style="0" customWidth="1"/>
    <col min="9" max="9" width="10.421875" style="0" customWidth="1"/>
    <col min="10" max="10" width="9.57421875" style="0" customWidth="1"/>
  </cols>
  <sheetData>
    <row r="1" ht="15.75">
      <c r="F1" s="350" t="s">
        <v>302</v>
      </c>
    </row>
    <row r="2" spans="1:10" ht="19.5">
      <c r="A2" s="1268" t="s">
        <v>913</v>
      </c>
      <c r="B2" s="1268"/>
      <c r="C2" s="1268"/>
      <c r="D2" s="1268"/>
      <c r="E2" s="1268"/>
      <c r="F2" s="1268"/>
      <c r="G2" s="1268"/>
      <c r="H2" s="1268"/>
      <c r="I2" s="1268"/>
      <c r="J2" s="1268"/>
    </row>
    <row r="3" spans="1:10" ht="15.75" thickBot="1">
      <c r="A3" s="292"/>
      <c r="B3" s="292"/>
      <c r="C3" s="292"/>
      <c r="D3" s="292"/>
      <c r="E3" s="292"/>
      <c r="F3" s="33"/>
      <c r="G3" s="33"/>
      <c r="H3" s="33"/>
      <c r="I3" s="33"/>
      <c r="J3" s="293" t="s">
        <v>268</v>
      </c>
    </row>
    <row r="4" spans="1:10" ht="13.5" thickTop="1">
      <c r="A4" s="1269" t="s">
        <v>308</v>
      </c>
      <c r="B4" s="1270"/>
      <c r="C4" s="1270"/>
      <c r="D4" s="1270"/>
      <c r="E4" s="1270"/>
      <c r="F4" s="1206" t="s">
        <v>309</v>
      </c>
      <c r="G4" s="1263"/>
      <c r="H4" s="1264"/>
      <c r="I4" s="1274" t="s">
        <v>253</v>
      </c>
      <c r="J4" s="1275"/>
    </row>
    <row r="5" spans="1:10" ht="12.75">
      <c r="A5" s="1271"/>
      <c r="B5" s="1241"/>
      <c r="C5" s="1241"/>
      <c r="D5" s="1241"/>
      <c r="E5" s="1241"/>
      <c r="F5" s="1265"/>
      <c r="G5" s="1266"/>
      <c r="H5" s="1267"/>
      <c r="I5" s="1276"/>
      <c r="J5" s="1277"/>
    </row>
    <row r="6" spans="1:10" ht="12.75">
      <c r="A6" s="1272"/>
      <c r="B6" s="1273"/>
      <c r="C6" s="1273"/>
      <c r="D6" s="1273"/>
      <c r="E6" s="1273"/>
      <c r="F6" s="210" t="s">
        <v>76</v>
      </c>
      <c r="G6" s="210" t="s">
        <v>1</v>
      </c>
      <c r="H6" s="210" t="s">
        <v>77</v>
      </c>
      <c r="I6" s="684" t="s">
        <v>1</v>
      </c>
      <c r="J6" s="685" t="s">
        <v>2</v>
      </c>
    </row>
    <row r="7" spans="1:10" ht="12.75">
      <c r="A7" s="53" t="s">
        <v>741</v>
      </c>
      <c r="B7" s="33"/>
      <c r="C7" s="33"/>
      <c r="D7" s="33"/>
      <c r="E7" s="33"/>
      <c r="F7" s="993">
        <v>11544.6</v>
      </c>
      <c r="G7" s="993">
        <v>14224.5</v>
      </c>
      <c r="H7" s="993">
        <v>3496.0000000000146</v>
      </c>
      <c r="I7" s="143">
        <v>23.213450444363602</v>
      </c>
      <c r="J7" s="144">
        <v>-75.42268621041151</v>
      </c>
    </row>
    <row r="8" spans="1:10" ht="12.75">
      <c r="A8" s="53"/>
      <c r="B8" s="33" t="s">
        <v>742</v>
      </c>
      <c r="C8" s="33"/>
      <c r="D8" s="33"/>
      <c r="E8" s="33"/>
      <c r="F8" s="993">
        <v>59956.1</v>
      </c>
      <c r="G8" s="993">
        <v>61482.4</v>
      </c>
      <c r="H8" s="993">
        <v>62900.8</v>
      </c>
      <c r="I8" s="143">
        <v>2.545695934191855</v>
      </c>
      <c r="J8" s="144">
        <v>2.307001678529147</v>
      </c>
    </row>
    <row r="9" spans="1:10" ht="12.75">
      <c r="A9" s="53"/>
      <c r="B9" s="33"/>
      <c r="C9" s="33" t="s">
        <v>743</v>
      </c>
      <c r="D9" s="33"/>
      <c r="E9" s="33"/>
      <c r="F9" s="993">
        <v>0</v>
      </c>
      <c r="G9" s="993">
        <v>0</v>
      </c>
      <c r="H9" s="993">
        <v>0</v>
      </c>
      <c r="I9" s="994" t="s">
        <v>212</v>
      </c>
      <c r="J9" s="995" t="s">
        <v>212</v>
      </c>
    </row>
    <row r="10" spans="1:10" ht="12.75">
      <c r="A10" s="53"/>
      <c r="B10" s="33"/>
      <c r="C10" s="33" t="s">
        <v>744</v>
      </c>
      <c r="D10" s="33"/>
      <c r="E10" s="33"/>
      <c r="F10" s="993">
        <v>59956.1</v>
      </c>
      <c r="G10" s="993">
        <v>61482.4</v>
      </c>
      <c r="H10" s="993">
        <v>62900.8</v>
      </c>
      <c r="I10" s="143">
        <v>2.545695934191855</v>
      </c>
      <c r="J10" s="144">
        <v>2.307001678529147</v>
      </c>
    </row>
    <row r="11" spans="1:10" ht="12.75">
      <c r="A11" s="53"/>
      <c r="B11" s="33" t="s">
        <v>745</v>
      </c>
      <c r="C11" s="33"/>
      <c r="D11" s="33"/>
      <c r="E11" s="33"/>
      <c r="F11" s="993">
        <v>-145718.2</v>
      </c>
      <c r="G11" s="993">
        <v>-171540.8</v>
      </c>
      <c r="H11" s="993">
        <v>-187451.3</v>
      </c>
      <c r="I11" s="143">
        <v>17.72091612440998</v>
      </c>
      <c r="J11" s="144">
        <v>9.27505293201385</v>
      </c>
    </row>
    <row r="12" spans="1:10" ht="12.75">
      <c r="A12" s="53"/>
      <c r="B12" s="33"/>
      <c r="C12" s="33" t="s">
        <v>743</v>
      </c>
      <c r="D12" s="33"/>
      <c r="E12" s="33"/>
      <c r="F12" s="993">
        <v>-26653.6</v>
      </c>
      <c r="G12" s="993">
        <v>-33657.2</v>
      </c>
      <c r="H12" s="993">
        <v>-33548.7</v>
      </c>
      <c r="I12" s="143">
        <v>26.27637542395773</v>
      </c>
      <c r="J12" s="144">
        <v>-0.32236787373875586</v>
      </c>
    </row>
    <row r="13" spans="1:10" ht="12.75">
      <c r="A13" s="53"/>
      <c r="B13" s="33"/>
      <c r="C13" s="33" t="s">
        <v>744</v>
      </c>
      <c r="D13" s="33"/>
      <c r="E13" s="33"/>
      <c r="F13" s="993">
        <v>-119064.6</v>
      </c>
      <c r="G13" s="993">
        <v>-137883.6</v>
      </c>
      <c r="H13" s="993">
        <v>-153902.6</v>
      </c>
      <c r="I13" s="143">
        <v>15.805705474171177</v>
      </c>
      <c r="J13" s="144">
        <v>11.617770351223783</v>
      </c>
    </row>
    <row r="14" spans="1:10" ht="12.75">
      <c r="A14" s="53"/>
      <c r="B14" s="33" t="s">
        <v>746</v>
      </c>
      <c r="C14" s="33"/>
      <c r="D14" s="33"/>
      <c r="E14" s="33"/>
      <c r="F14" s="993">
        <v>-85762.1</v>
      </c>
      <c r="G14" s="993">
        <v>-110058.4</v>
      </c>
      <c r="H14" s="993">
        <v>-124550.5</v>
      </c>
      <c r="I14" s="143">
        <v>28.329879981950057</v>
      </c>
      <c r="J14" s="144">
        <v>13.16764554091283</v>
      </c>
    </row>
    <row r="15" spans="1:10" ht="12.75">
      <c r="A15" s="53"/>
      <c r="B15" s="33" t="s">
        <v>747</v>
      </c>
      <c r="C15" s="33"/>
      <c r="D15" s="33"/>
      <c r="E15" s="33"/>
      <c r="F15" s="993">
        <v>-2034.2</v>
      </c>
      <c r="G15" s="993">
        <v>-6818.3</v>
      </c>
      <c r="H15" s="993">
        <v>-8377.3</v>
      </c>
      <c r="I15" s="143">
        <v>235.18336446760395</v>
      </c>
      <c r="J15" s="144">
        <v>22.864937007758513</v>
      </c>
    </row>
    <row r="16" spans="1:10" ht="12.75">
      <c r="A16" s="53"/>
      <c r="B16" s="33"/>
      <c r="C16" s="33" t="s">
        <v>748</v>
      </c>
      <c r="D16" s="33"/>
      <c r="E16" s="33"/>
      <c r="F16" s="993">
        <v>26001.9</v>
      </c>
      <c r="G16" s="993">
        <v>26469.7</v>
      </c>
      <c r="H16" s="993">
        <v>32078.9</v>
      </c>
      <c r="I16" s="143">
        <v>1.7990992965898585</v>
      </c>
      <c r="J16" s="144">
        <v>21.191022187633408</v>
      </c>
    </row>
    <row r="17" spans="1:10" ht="12.75">
      <c r="A17" s="53"/>
      <c r="B17" s="33"/>
      <c r="C17" s="33"/>
      <c r="D17" s="33" t="s">
        <v>749</v>
      </c>
      <c r="E17" s="33"/>
      <c r="F17" s="993">
        <v>10463.8</v>
      </c>
      <c r="G17" s="993">
        <v>9555.8</v>
      </c>
      <c r="H17" s="993">
        <v>10125.3</v>
      </c>
      <c r="I17" s="143">
        <v>-8.677535885624721</v>
      </c>
      <c r="J17" s="144">
        <v>5.959731262688621</v>
      </c>
    </row>
    <row r="18" spans="1:10" ht="12.75">
      <c r="A18" s="53"/>
      <c r="B18" s="33"/>
      <c r="C18" s="33"/>
      <c r="D18" s="33" t="s">
        <v>750</v>
      </c>
      <c r="E18" s="33"/>
      <c r="F18" s="993">
        <v>6804.9</v>
      </c>
      <c r="G18" s="993">
        <v>7441.5</v>
      </c>
      <c r="H18" s="993">
        <v>12336.4</v>
      </c>
      <c r="I18" s="143">
        <v>9.355023585945418</v>
      </c>
      <c r="J18" s="144">
        <v>65.77840489148693</v>
      </c>
    </row>
    <row r="19" spans="1:10" ht="12.75">
      <c r="A19" s="53"/>
      <c r="B19" s="33"/>
      <c r="C19" s="33"/>
      <c r="D19" s="33" t="s">
        <v>744</v>
      </c>
      <c r="E19" s="33"/>
      <c r="F19" s="993">
        <v>8733.2</v>
      </c>
      <c r="G19" s="993">
        <v>9472.4</v>
      </c>
      <c r="H19" s="993">
        <v>9617.2</v>
      </c>
      <c r="I19" s="143">
        <v>8.46425136261621</v>
      </c>
      <c r="J19" s="144">
        <v>1.5286516616697128</v>
      </c>
    </row>
    <row r="20" spans="1:10" ht="12.75">
      <c r="A20" s="53"/>
      <c r="B20" s="33"/>
      <c r="C20" s="33" t="s">
        <v>751</v>
      </c>
      <c r="D20" s="33"/>
      <c r="E20" s="33"/>
      <c r="F20" s="993">
        <v>-28036.1</v>
      </c>
      <c r="G20" s="993">
        <v>-33288</v>
      </c>
      <c r="H20" s="993">
        <v>-40456.2</v>
      </c>
      <c r="I20" s="143">
        <v>18.732633996882583</v>
      </c>
      <c r="J20" s="144">
        <v>21.533886085075693</v>
      </c>
    </row>
    <row r="21" spans="1:10" ht="12.75">
      <c r="A21" s="53"/>
      <c r="B21" s="33"/>
      <c r="C21" s="33"/>
      <c r="D21" s="33" t="s">
        <v>752</v>
      </c>
      <c r="E21" s="33"/>
      <c r="F21" s="993">
        <v>-10602.2</v>
      </c>
      <c r="G21" s="993">
        <v>-12592.3</v>
      </c>
      <c r="H21" s="993">
        <v>-14557.4</v>
      </c>
      <c r="I21" s="143">
        <v>18.770632510233725</v>
      </c>
      <c r="J21" s="144">
        <v>15.605568482326504</v>
      </c>
    </row>
    <row r="22" spans="1:10" ht="12.75">
      <c r="A22" s="53"/>
      <c r="B22" s="33"/>
      <c r="C22" s="33"/>
      <c r="D22" s="33" t="s">
        <v>749</v>
      </c>
      <c r="E22" s="33"/>
      <c r="F22" s="993">
        <v>-9691.9</v>
      </c>
      <c r="G22" s="993">
        <v>-11960.8</v>
      </c>
      <c r="H22" s="993">
        <v>-15785</v>
      </c>
      <c r="I22" s="143">
        <v>23.410270432010222</v>
      </c>
      <c r="J22" s="144">
        <v>31.972777740619364</v>
      </c>
    </row>
    <row r="23" spans="1:10" ht="12.75">
      <c r="A23" s="53"/>
      <c r="B23" s="33"/>
      <c r="C23" s="33"/>
      <c r="D23" s="33" t="s">
        <v>744</v>
      </c>
      <c r="E23" s="33"/>
      <c r="F23" s="993">
        <v>-7742</v>
      </c>
      <c r="G23" s="993">
        <v>-8734.9</v>
      </c>
      <c r="H23" s="993">
        <v>-10113.8</v>
      </c>
      <c r="I23" s="143">
        <v>12.824851459571178</v>
      </c>
      <c r="J23" s="144">
        <v>15.786099440176741</v>
      </c>
    </row>
    <row r="24" spans="1:10" ht="12.75">
      <c r="A24" s="53"/>
      <c r="B24" s="33" t="s">
        <v>753</v>
      </c>
      <c r="C24" s="33"/>
      <c r="D24" s="33"/>
      <c r="E24" s="33"/>
      <c r="F24" s="993">
        <v>-87796.3</v>
      </c>
      <c r="G24" s="993">
        <v>-116876.7</v>
      </c>
      <c r="H24" s="993">
        <v>-132927.8</v>
      </c>
      <c r="I24" s="143">
        <v>33.12258033652898</v>
      </c>
      <c r="J24" s="144">
        <v>13.733361739337255</v>
      </c>
    </row>
    <row r="25" spans="1:10" ht="12.75">
      <c r="A25" s="53"/>
      <c r="B25" s="33" t="s">
        <v>754</v>
      </c>
      <c r="C25" s="33"/>
      <c r="D25" s="33"/>
      <c r="E25" s="33"/>
      <c r="F25" s="993">
        <v>1636.5</v>
      </c>
      <c r="G25" s="993">
        <v>4955.5</v>
      </c>
      <c r="H25" s="993">
        <v>7431.8</v>
      </c>
      <c r="I25" s="143">
        <v>202.81087687137187</v>
      </c>
      <c r="J25" s="144">
        <v>49.970739582282306</v>
      </c>
    </row>
    <row r="26" spans="1:10" ht="12.75">
      <c r="A26" s="53"/>
      <c r="B26" s="33"/>
      <c r="C26" s="33" t="s">
        <v>755</v>
      </c>
      <c r="D26" s="33"/>
      <c r="E26" s="33"/>
      <c r="F26" s="993">
        <v>7751.6</v>
      </c>
      <c r="G26" s="993">
        <v>11432.3</v>
      </c>
      <c r="H26" s="993">
        <v>14500.8</v>
      </c>
      <c r="I26" s="143">
        <v>47.48310026317145</v>
      </c>
      <c r="J26" s="144">
        <v>26.840618248296494</v>
      </c>
    </row>
    <row r="27" spans="1:10" ht="12.75">
      <c r="A27" s="53"/>
      <c r="B27" s="33"/>
      <c r="C27" s="33" t="s">
        <v>756</v>
      </c>
      <c r="D27" s="33"/>
      <c r="E27" s="33"/>
      <c r="F27" s="993">
        <v>-6115.1</v>
      </c>
      <c r="G27" s="993">
        <v>-6476.8</v>
      </c>
      <c r="H27" s="993">
        <v>-7069</v>
      </c>
      <c r="I27" s="143">
        <v>5.914866478062493</v>
      </c>
      <c r="J27" s="144">
        <v>9.143404150197625</v>
      </c>
    </row>
    <row r="28" spans="1:10" ht="12.75">
      <c r="A28" s="53"/>
      <c r="B28" s="33" t="s">
        <v>757</v>
      </c>
      <c r="C28" s="33"/>
      <c r="D28" s="33"/>
      <c r="E28" s="33"/>
      <c r="F28" s="993">
        <v>-86159.8</v>
      </c>
      <c r="G28" s="993">
        <v>-111921.2</v>
      </c>
      <c r="H28" s="993">
        <v>-125496</v>
      </c>
      <c r="I28" s="143">
        <v>29.899558726923686</v>
      </c>
      <c r="J28" s="144">
        <v>12.128890683802538</v>
      </c>
    </row>
    <row r="29" spans="1:10" ht="12.75">
      <c r="A29" s="53"/>
      <c r="B29" s="996" t="s">
        <v>758</v>
      </c>
      <c r="C29" s="33"/>
      <c r="D29" s="33"/>
      <c r="E29" s="33"/>
      <c r="F29" s="993">
        <v>97704.4</v>
      </c>
      <c r="G29" s="993">
        <v>126145.7</v>
      </c>
      <c r="H29" s="993">
        <v>128992</v>
      </c>
      <c r="I29" s="143">
        <v>29.109538567352132</v>
      </c>
      <c r="J29" s="144">
        <v>2.2563591148964974</v>
      </c>
    </row>
    <row r="30" spans="1:10" ht="12.75">
      <c r="A30" s="53"/>
      <c r="B30" s="33"/>
      <c r="C30" s="33" t="s">
        <v>759</v>
      </c>
      <c r="D30" s="33"/>
      <c r="E30" s="33"/>
      <c r="F30" s="993">
        <v>101310.1</v>
      </c>
      <c r="G30" s="993">
        <v>130861.7</v>
      </c>
      <c r="H30" s="993">
        <v>133196.8</v>
      </c>
      <c r="I30" s="143">
        <v>29.169451022158682</v>
      </c>
      <c r="J30" s="144">
        <v>1.7844029230859633</v>
      </c>
    </row>
    <row r="31" spans="1:10" ht="12.75">
      <c r="A31" s="53"/>
      <c r="B31" s="33"/>
      <c r="C31" s="33"/>
      <c r="D31" s="33" t="s">
        <v>760</v>
      </c>
      <c r="E31" s="33"/>
      <c r="F31" s="993">
        <v>21071.9</v>
      </c>
      <c r="G31" s="993">
        <v>18851.1</v>
      </c>
      <c r="H31" s="993">
        <v>18218.2</v>
      </c>
      <c r="I31" s="143">
        <v>-10.539154039265568</v>
      </c>
      <c r="J31" s="144">
        <v>-3.3573637612659013</v>
      </c>
    </row>
    <row r="32" spans="1:10" ht="12.75">
      <c r="A32" s="53"/>
      <c r="B32" s="33"/>
      <c r="C32" s="33"/>
      <c r="D32" s="33" t="s">
        <v>761</v>
      </c>
      <c r="E32" s="33"/>
      <c r="F32" s="993">
        <v>65541.2</v>
      </c>
      <c r="G32" s="993">
        <v>97688.5</v>
      </c>
      <c r="H32" s="993">
        <v>100144.8</v>
      </c>
      <c r="I32" s="143">
        <v>49.04899513588401</v>
      </c>
      <c r="J32" s="144">
        <v>2.514420837662584</v>
      </c>
    </row>
    <row r="33" spans="1:10" ht="12.75">
      <c r="A33" s="53"/>
      <c r="B33" s="33"/>
      <c r="C33" s="33"/>
      <c r="D33" s="33" t="s">
        <v>762</v>
      </c>
      <c r="E33" s="33"/>
      <c r="F33" s="993">
        <v>12502.2</v>
      </c>
      <c r="G33" s="993">
        <v>12007.6</v>
      </c>
      <c r="H33" s="993">
        <v>12937</v>
      </c>
      <c r="I33" s="143">
        <v>-3.9561037257442706</v>
      </c>
      <c r="J33" s="144">
        <v>7.740097937972607</v>
      </c>
    </row>
    <row r="34" spans="1:10" ht="12.75">
      <c r="A34" s="53"/>
      <c r="B34" s="33"/>
      <c r="C34" s="33"/>
      <c r="D34" s="33" t="s">
        <v>763</v>
      </c>
      <c r="E34" s="33"/>
      <c r="F34" s="993">
        <v>2194.8</v>
      </c>
      <c r="G34" s="993">
        <v>2314.5</v>
      </c>
      <c r="H34" s="993">
        <v>1896.8</v>
      </c>
      <c r="I34" s="143">
        <v>5.453799890650629</v>
      </c>
      <c r="J34" s="144">
        <v>-18.047094404839058</v>
      </c>
    </row>
    <row r="35" spans="1:10" ht="12.75">
      <c r="A35" s="53"/>
      <c r="B35" s="33"/>
      <c r="C35" s="33" t="s">
        <v>764</v>
      </c>
      <c r="D35" s="33"/>
      <c r="E35" s="33"/>
      <c r="F35" s="993">
        <v>-3605.7</v>
      </c>
      <c r="G35" s="993">
        <v>-4716</v>
      </c>
      <c r="H35" s="993">
        <v>-4204.8</v>
      </c>
      <c r="I35" s="143">
        <v>30.792911223895516</v>
      </c>
      <c r="J35" s="144">
        <v>-10.839694656488547</v>
      </c>
    </row>
    <row r="36" spans="1:10" ht="12.75">
      <c r="A36" s="997" t="s">
        <v>765</v>
      </c>
      <c r="B36" s="737" t="s">
        <v>766</v>
      </c>
      <c r="C36" s="737"/>
      <c r="D36" s="737"/>
      <c r="E36" s="737"/>
      <c r="F36" s="998">
        <v>1573.6</v>
      </c>
      <c r="G36" s="998">
        <v>3107</v>
      </c>
      <c r="H36" s="998">
        <v>4449.9</v>
      </c>
      <c r="I36" s="999">
        <v>97.44534824606001</v>
      </c>
      <c r="J36" s="1000">
        <v>43.22175732217573</v>
      </c>
    </row>
    <row r="37" spans="1:10" ht="12.75">
      <c r="A37" s="1001" t="s">
        <v>767</v>
      </c>
      <c r="B37" s="1001"/>
      <c r="C37" s="1002"/>
      <c r="D37" s="1002"/>
      <c r="E37" s="1002"/>
      <c r="F37" s="1003">
        <v>13118.2</v>
      </c>
      <c r="G37" s="1003">
        <v>17331.5</v>
      </c>
      <c r="H37" s="1003">
        <v>7945.900000000009</v>
      </c>
      <c r="I37" s="1004">
        <v>32.117973502462206</v>
      </c>
      <c r="J37" s="1005">
        <v>-54.15342007327693</v>
      </c>
    </row>
    <row r="38" spans="1:10" ht="12.75">
      <c r="A38" s="53" t="s">
        <v>768</v>
      </c>
      <c r="B38" s="33" t="s">
        <v>769</v>
      </c>
      <c r="C38" s="33"/>
      <c r="D38" s="33"/>
      <c r="E38" s="33"/>
      <c r="F38" s="993">
        <v>-25536.9</v>
      </c>
      <c r="G38" s="993">
        <v>-1324.5</v>
      </c>
      <c r="H38" s="993">
        <v>-2362.1</v>
      </c>
      <c r="I38" s="143">
        <v>-94.8133876860543</v>
      </c>
      <c r="J38" s="144">
        <v>78.3389958474896</v>
      </c>
    </row>
    <row r="39" spans="1:10" ht="12.75">
      <c r="A39" s="53"/>
      <c r="B39" s="33" t="s">
        <v>770</v>
      </c>
      <c r="C39" s="33"/>
      <c r="D39" s="33"/>
      <c r="E39" s="33"/>
      <c r="F39" s="993">
        <v>136</v>
      </c>
      <c r="G39" s="993">
        <v>-469.7</v>
      </c>
      <c r="H39" s="993">
        <v>362.3</v>
      </c>
      <c r="I39" s="143">
        <v>-445.36764705882354</v>
      </c>
      <c r="J39" s="144">
        <v>-177.1343410687673</v>
      </c>
    </row>
    <row r="40" spans="1:10" ht="12.75">
      <c r="A40" s="53"/>
      <c r="B40" s="33" t="s">
        <v>771</v>
      </c>
      <c r="C40" s="33"/>
      <c r="D40" s="33"/>
      <c r="E40" s="33"/>
      <c r="F40" s="993">
        <v>0</v>
      </c>
      <c r="G40" s="993">
        <v>0</v>
      </c>
      <c r="H40" s="993">
        <v>0</v>
      </c>
      <c r="I40" s="994" t="s">
        <v>212</v>
      </c>
      <c r="J40" s="995" t="s">
        <v>212</v>
      </c>
    </row>
    <row r="41" spans="1:10" ht="12.75">
      <c r="A41" s="53"/>
      <c r="B41" s="33" t="s">
        <v>772</v>
      </c>
      <c r="C41" s="33"/>
      <c r="D41" s="33"/>
      <c r="E41" s="33"/>
      <c r="F41" s="993">
        <v>-21863.2</v>
      </c>
      <c r="G41" s="993">
        <v>-14008.8</v>
      </c>
      <c r="H41" s="993">
        <v>-10690</v>
      </c>
      <c r="I41" s="143">
        <v>-35.92520765487211</v>
      </c>
      <c r="J41" s="144">
        <v>-23.69082291131288</v>
      </c>
    </row>
    <row r="42" spans="1:10" ht="12.75">
      <c r="A42" s="53"/>
      <c r="B42" s="33"/>
      <c r="C42" s="33" t="s">
        <v>773</v>
      </c>
      <c r="D42" s="33"/>
      <c r="E42" s="33"/>
      <c r="F42" s="993">
        <v>-323.8</v>
      </c>
      <c r="G42" s="993">
        <v>-1629.5</v>
      </c>
      <c r="H42" s="993">
        <v>-5127.6</v>
      </c>
      <c r="I42" s="143">
        <v>403.242742433601</v>
      </c>
      <c r="J42" s="144">
        <v>214.67321264191474</v>
      </c>
    </row>
    <row r="43" spans="1:10" ht="12.75">
      <c r="A43" s="53"/>
      <c r="B43" s="33"/>
      <c r="C43" s="33" t="s">
        <v>744</v>
      </c>
      <c r="D43" s="33"/>
      <c r="E43" s="33"/>
      <c r="F43" s="993">
        <v>-21539.4</v>
      </c>
      <c r="G43" s="993">
        <v>-12379.3</v>
      </c>
      <c r="H43" s="993">
        <v>-5562.4</v>
      </c>
      <c r="I43" s="143">
        <v>-42.527182744180436</v>
      </c>
      <c r="J43" s="144">
        <v>-55.06692623977123</v>
      </c>
    </row>
    <row r="44" spans="1:10" ht="12.75">
      <c r="A44" s="53"/>
      <c r="B44" s="33" t="s">
        <v>774</v>
      </c>
      <c r="C44" s="33"/>
      <c r="D44" s="33"/>
      <c r="E44" s="33"/>
      <c r="F44" s="993">
        <v>-3809.7</v>
      </c>
      <c r="G44" s="993">
        <v>13154</v>
      </c>
      <c r="H44" s="993">
        <v>7965.6</v>
      </c>
      <c r="I44" s="143">
        <v>-445.2765309604431</v>
      </c>
      <c r="J44" s="144">
        <v>-39.44351528052303</v>
      </c>
    </row>
    <row r="45" spans="1:10" ht="12.75">
      <c r="A45" s="53"/>
      <c r="B45" s="33"/>
      <c r="C45" s="33" t="s">
        <v>773</v>
      </c>
      <c r="D45" s="33"/>
      <c r="E45" s="33"/>
      <c r="F45" s="993">
        <v>-4489</v>
      </c>
      <c r="G45" s="993">
        <v>9232.5</v>
      </c>
      <c r="H45" s="993">
        <v>1727.8</v>
      </c>
      <c r="I45" s="143">
        <v>-305.66941412341276</v>
      </c>
      <c r="J45" s="144">
        <v>-81.2856756024912</v>
      </c>
    </row>
    <row r="46" spans="1:10" ht="12.75">
      <c r="A46" s="53"/>
      <c r="B46" s="33"/>
      <c r="C46" s="33" t="s">
        <v>775</v>
      </c>
      <c r="D46" s="33"/>
      <c r="E46" s="33"/>
      <c r="F46" s="993">
        <v>744.3999999999987</v>
      </c>
      <c r="G46" s="993">
        <v>526.9</v>
      </c>
      <c r="H46" s="993">
        <v>1455.6</v>
      </c>
      <c r="I46" s="143">
        <v>-29.218162278344863</v>
      </c>
      <c r="J46" s="144">
        <v>176.25735433668626</v>
      </c>
    </row>
    <row r="47" spans="1:10" ht="12.75">
      <c r="A47" s="53"/>
      <c r="B47" s="33"/>
      <c r="C47" s="33"/>
      <c r="D47" s="33" t="s">
        <v>776</v>
      </c>
      <c r="E47" s="33"/>
      <c r="F47" s="993">
        <v>1300.4</v>
      </c>
      <c r="G47" s="993">
        <v>703.7</v>
      </c>
      <c r="H47" s="993">
        <v>2150.7</v>
      </c>
      <c r="I47" s="143">
        <v>-45.885881267302366</v>
      </c>
      <c r="J47" s="144">
        <v>205.62739803893703</v>
      </c>
    </row>
    <row r="48" spans="1:10" ht="12.75">
      <c r="A48" s="53"/>
      <c r="B48" s="33"/>
      <c r="C48" s="33"/>
      <c r="D48" s="33"/>
      <c r="E48" s="33" t="s">
        <v>777</v>
      </c>
      <c r="F48" s="993">
        <v>7253.7</v>
      </c>
      <c r="G48" s="993">
        <v>7691</v>
      </c>
      <c r="H48" s="993">
        <v>9689.7</v>
      </c>
      <c r="I48" s="143">
        <v>6.028647448888165</v>
      </c>
      <c r="J48" s="144">
        <v>25.987517878039284</v>
      </c>
    </row>
    <row r="49" spans="1:10" ht="12.75">
      <c r="A49" s="53"/>
      <c r="B49" s="33"/>
      <c r="C49" s="33"/>
      <c r="D49" s="33"/>
      <c r="E49" s="33" t="s">
        <v>778</v>
      </c>
      <c r="F49" s="993">
        <v>-5953.3</v>
      </c>
      <c r="G49" s="993">
        <v>-6987.3</v>
      </c>
      <c r="H49" s="993">
        <v>-7539</v>
      </c>
      <c r="I49" s="143">
        <v>17.368518300774355</v>
      </c>
      <c r="J49" s="144">
        <v>7.895753724614664</v>
      </c>
    </row>
    <row r="50" spans="1:10" ht="12.75">
      <c r="A50" s="53"/>
      <c r="B50" s="33"/>
      <c r="C50" s="33"/>
      <c r="D50" s="33" t="s">
        <v>779</v>
      </c>
      <c r="E50" s="33"/>
      <c r="F50" s="993">
        <v>-556</v>
      </c>
      <c r="G50" s="993">
        <v>-176.8</v>
      </c>
      <c r="H50" s="993">
        <v>-695.1</v>
      </c>
      <c r="I50" s="143">
        <v>-68.20143884892086</v>
      </c>
      <c r="J50" s="144">
        <v>293.156108597285</v>
      </c>
    </row>
    <row r="51" spans="1:10" ht="12.75">
      <c r="A51" s="53"/>
      <c r="B51" s="33"/>
      <c r="C51" s="33" t="s">
        <v>780</v>
      </c>
      <c r="D51" s="33"/>
      <c r="E51" s="33"/>
      <c r="F51" s="993">
        <v>-65.1</v>
      </c>
      <c r="G51" s="993">
        <v>3394.6</v>
      </c>
      <c r="H51" s="993">
        <v>4782.2</v>
      </c>
      <c r="I51" s="143">
        <v>-5314.439324116744</v>
      </c>
      <c r="J51" s="144">
        <v>40.87668650209156</v>
      </c>
    </row>
    <row r="52" spans="1:10" ht="12.75">
      <c r="A52" s="53"/>
      <c r="B52" s="33"/>
      <c r="C52" s="33"/>
      <c r="D52" s="33" t="s">
        <v>155</v>
      </c>
      <c r="E52" s="33"/>
      <c r="F52" s="993">
        <v>46.2</v>
      </c>
      <c r="G52" s="993">
        <v>-116.5</v>
      </c>
      <c r="H52" s="993">
        <v>2.4</v>
      </c>
      <c r="I52" s="143">
        <v>-352.1645021645022</v>
      </c>
      <c r="J52" s="144">
        <v>-102.06008583690988</v>
      </c>
    </row>
    <row r="53" spans="1:10" ht="12.75">
      <c r="A53" s="53"/>
      <c r="B53" s="33"/>
      <c r="C53" s="33"/>
      <c r="D53" s="33" t="s">
        <v>781</v>
      </c>
      <c r="E53" s="33"/>
      <c r="F53" s="993">
        <v>-111.3</v>
      </c>
      <c r="G53" s="993">
        <v>3511.1</v>
      </c>
      <c r="H53" s="993">
        <v>4779.8</v>
      </c>
      <c r="I53" s="143">
        <v>-3254.627133872417</v>
      </c>
      <c r="J53" s="144">
        <v>36.133975107516164</v>
      </c>
    </row>
    <row r="54" spans="1:10" ht="12.75">
      <c r="A54" s="53"/>
      <c r="B54" s="33"/>
      <c r="C54" s="33" t="s">
        <v>782</v>
      </c>
      <c r="D54" s="33"/>
      <c r="E54" s="33"/>
      <c r="F54" s="993">
        <v>0</v>
      </c>
      <c r="G54" s="993">
        <v>0</v>
      </c>
      <c r="H54" s="993">
        <v>0</v>
      </c>
      <c r="I54" s="994" t="s">
        <v>212</v>
      </c>
      <c r="J54" s="995" t="s">
        <v>212</v>
      </c>
    </row>
    <row r="55" spans="1:10" ht="12.75">
      <c r="A55" s="53" t="s">
        <v>783</v>
      </c>
      <c r="B55" s="33"/>
      <c r="C55" s="33"/>
      <c r="D55" s="33"/>
      <c r="E55" s="33"/>
      <c r="F55" s="993">
        <v>-12418.7</v>
      </c>
      <c r="G55" s="993">
        <v>16007</v>
      </c>
      <c r="H55" s="993">
        <v>5583.8</v>
      </c>
      <c r="I55" s="143">
        <v>-228.89432871395556</v>
      </c>
      <c r="J55" s="144">
        <v>-65.11651152620729</v>
      </c>
    </row>
    <row r="56" spans="1:10" ht="12.75">
      <c r="A56" s="997" t="s">
        <v>784</v>
      </c>
      <c r="B56" s="737" t="s">
        <v>785</v>
      </c>
      <c r="C56" s="737"/>
      <c r="D56" s="737"/>
      <c r="E56" s="737"/>
      <c r="F56" s="998">
        <v>18095.7</v>
      </c>
      <c r="G56" s="998">
        <v>12985.4</v>
      </c>
      <c r="H56" s="998">
        <v>5082.299999999988</v>
      </c>
      <c r="I56" s="999">
        <v>-28.240410705305692</v>
      </c>
      <c r="J56" s="1000">
        <v>-60.86142898948058</v>
      </c>
    </row>
    <row r="57" spans="1:10" ht="12.75">
      <c r="A57" s="1001" t="s">
        <v>786</v>
      </c>
      <c r="B57" s="1002"/>
      <c r="C57" s="1002"/>
      <c r="D57" s="1002"/>
      <c r="E57" s="1002"/>
      <c r="F57" s="1003">
        <v>5677</v>
      </c>
      <c r="G57" s="1003">
        <v>28992.4</v>
      </c>
      <c r="H57" s="1003">
        <v>10666.1</v>
      </c>
      <c r="I57" s="1004">
        <v>410.6993130174388</v>
      </c>
      <c r="J57" s="1005">
        <v>-63.21070349470896</v>
      </c>
    </row>
    <row r="58" spans="1:10" ht="12.75">
      <c r="A58" s="53" t="s">
        <v>787</v>
      </c>
      <c r="B58" s="33"/>
      <c r="C58" s="33"/>
      <c r="D58" s="33"/>
      <c r="E58" s="33"/>
      <c r="F58" s="993">
        <v>-5677</v>
      </c>
      <c r="G58" s="993">
        <v>-28992.4</v>
      </c>
      <c r="H58" s="993">
        <v>-10666.1</v>
      </c>
      <c r="I58" s="143">
        <v>410.6993130174388</v>
      </c>
      <c r="J58" s="144">
        <v>-63.21070349470896</v>
      </c>
    </row>
    <row r="59" spans="1:10" ht="12.75">
      <c r="A59" s="53"/>
      <c r="B59" s="33" t="s">
        <v>788</v>
      </c>
      <c r="C59" s="33"/>
      <c r="D59" s="33"/>
      <c r="E59" s="33"/>
      <c r="F59" s="993">
        <v>-6462.2</v>
      </c>
      <c r="G59" s="993">
        <v>-28992.3</v>
      </c>
      <c r="H59" s="993">
        <v>-13389.8</v>
      </c>
      <c r="I59" s="143">
        <v>348.6444244993965</v>
      </c>
      <c r="J59" s="144">
        <v>-53.816013217302526</v>
      </c>
    </row>
    <row r="60" spans="1:10" ht="12.75">
      <c r="A60" s="53"/>
      <c r="B60" s="33"/>
      <c r="C60" s="33" t="s">
        <v>155</v>
      </c>
      <c r="D60" s="33"/>
      <c r="E60" s="33"/>
      <c r="F60" s="993">
        <v>-3251.3</v>
      </c>
      <c r="G60" s="993">
        <v>-21297.1</v>
      </c>
      <c r="H60" s="993">
        <v>-10942.8</v>
      </c>
      <c r="I60" s="143">
        <v>555.0333712668778</v>
      </c>
      <c r="J60" s="144">
        <v>-48.61835648985073</v>
      </c>
    </row>
    <row r="61" spans="1:10" ht="12.75">
      <c r="A61" s="53"/>
      <c r="B61" s="33"/>
      <c r="C61" s="33" t="s">
        <v>781</v>
      </c>
      <c r="D61" s="33"/>
      <c r="E61" s="33"/>
      <c r="F61" s="993">
        <v>-3210.9</v>
      </c>
      <c r="G61" s="993">
        <v>-7695.2</v>
      </c>
      <c r="H61" s="993">
        <v>-2447</v>
      </c>
      <c r="I61" s="143">
        <v>139.6586626802454</v>
      </c>
      <c r="J61" s="144">
        <v>-68.20095644037842</v>
      </c>
    </row>
    <row r="62" spans="1:10" ht="12.75">
      <c r="A62" s="53"/>
      <c r="B62" s="33" t="s">
        <v>789</v>
      </c>
      <c r="C62" s="33"/>
      <c r="D62" s="33"/>
      <c r="E62" s="33"/>
      <c r="F62" s="1003">
        <v>785.2</v>
      </c>
      <c r="G62" s="1003">
        <v>-0.1</v>
      </c>
      <c r="H62" s="1003">
        <v>2723.7</v>
      </c>
      <c r="I62" s="1003">
        <v>-100.0127356087621</v>
      </c>
      <c r="J62" s="995" t="s">
        <v>212</v>
      </c>
    </row>
    <row r="63" spans="1:10" ht="13.5" thickBot="1">
      <c r="A63" s="1006" t="s">
        <v>790</v>
      </c>
      <c r="B63" s="1007"/>
      <c r="C63" s="1007"/>
      <c r="D63" s="1007"/>
      <c r="E63" s="1007"/>
      <c r="F63" s="1008">
        <v>-5742.1</v>
      </c>
      <c r="G63" s="1008">
        <v>-25597.8</v>
      </c>
      <c r="H63" s="1009">
        <v>-5883.899999999994</v>
      </c>
      <c r="I63" s="1010">
        <v>345.79160934153003</v>
      </c>
      <c r="J63" s="1011">
        <v>-77.01404026908564</v>
      </c>
    </row>
    <row r="64" ht="13.5" thickTop="1"/>
  </sheetData>
  <sheetProtection/>
  <mergeCells count="5">
    <mergeCell ref="F4:H5"/>
    <mergeCell ref="A2:J2"/>
    <mergeCell ref="A4:E6"/>
    <mergeCell ref="I4:J4"/>
    <mergeCell ref="I5:J5"/>
  </mergeCells>
  <printOptions/>
  <pageMargins left="0.75" right="0.75" top="1" bottom="1" header="0.5" footer="0.5"/>
  <pageSetup fitToHeight="1" fitToWidth="1" horizontalDpi="600" verticalDpi="600" orientation="portrait" scale="81" r:id="rId1"/>
</worksheet>
</file>

<file path=xl/worksheets/sheet19.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D1" sqref="D1"/>
    </sheetView>
  </sheetViews>
  <sheetFormatPr defaultColWidth="9.140625" defaultRowHeight="12.75"/>
  <cols>
    <col min="1" max="1" width="4.00390625" style="0" customWidth="1"/>
    <col min="2" max="2" width="26.421875" style="0" customWidth="1"/>
    <col min="3" max="3" width="9.28125" style="0" customWidth="1"/>
    <col min="4" max="4" width="9.421875" style="0" customWidth="1"/>
    <col min="5" max="5" width="9.57421875" style="0" customWidth="1"/>
    <col min="6" max="6" width="9.8515625" style="0" customWidth="1"/>
    <col min="7" max="7" width="6.8515625" style="0" bestFit="1" customWidth="1"/>
    <col min="8" max="8" width="7.8515625" style="0" customWidth="1"/>
    <col min="9" max="9" width="7.00390625" style="0" bestFit="1" customWidth="1"/>
    <col min="10" max="10" width="2.421875" style="0" customWidth="1"/>
    <col min="11" max="11" width="4.00390625" style="0" customWidth="1"/>
    <col min="12" max="12" width="24.421875" style="0" customWidth="1"/>
    <col min="13" max="13" width="9.28125" style="0" customWidth="1"/>
    <col min="14" max="14" width="9.421875" style="0" customWidth="1"/>
    <col min="15" max="15" width="9.57421875" style="0" customWidth="1"/>
    <col min="16" max="16" width="9.8515625" style="0" customWidth="1"/>
    <col min="17" max="17" width="6.8515625" style="0" bestFit="1" customWidth="1"/>
    <col min="18" max="18" width="7.8515625" style="0" customWidth="1"/>
    <col min="19" max="19" width="7.00390625" style="0" bestFit="1" customWidth="1"/>
  </cols>
  <sheetData>
    <row r="1" ht="19.5" customHeight="1">
      <c r="D1" s="32" t="s">
        <v>303</v>
      </c>
    </row>
    <row r="2" spans="1:9" ht="24.75" customHeight="1">
      <c r="A2" s="686" t="s">
        <v>298</v>
      </c>
      <c r="B2" s="361"/>
      <c r="C2" s="361"/>
      <c r="D2" s="361"/>
      <c r="E2" s="361"/>
      <c r="F2" s="361"/>
      <c r="G2" s="361"/>
      <c r="H2" s="361"/>
      <c r="I2" s="294"/>
    </row>
    <row r="3" spans="1:9" ht="12.75">
      <c r="A3" s="1278" t="s">
        <v>847</v>
      </c>
      <c r="B3" s="1278"/>
      <c r="C3" s="1278"/>
      <c r="D3" s="1278"/>
      <c r="E3" s="1278"/>
      <c r="F3" s="1278"/>
      <c r="G3" s="1278"/>
      <c r="H3" s="1278"/>
      <c r="I3" s="295"/>
    </row>
    <row r="4" spans="1:9" ht="15.75">
      <c r="A4" s="297"/>
      <c r="B4" s="4"/>
      <c r="C4" s="298"/>
      <c r="D4" s="4"/>
      <c r="E4" s="4"/>
      <c r="F4" s="4"/>
      <c r="G4" s="297"/>
      <c r="H4" s="297"/>
      <c r="I4" s="297"/>
    </row>
    <row r="5" spans="1:9" ht="12.75">
      <c r="A5" s="299"/>
      <c r="B5" s="340"/>
      <c r="C5" s="1279" t="s">
        <v>305</v>
      </c>
      <c r="D5" s="1280"/>
      <c r="E5" s="1280"/>
      <c r="F5" s="1281"/>
      <c r="G5" s="1051" t="s">
        <v>253</v>
      </c>
      <c r="H5" s="352"/>
      <c r="I5" s="353"/>
    </row>
    <row r="6" spans="1:9" ht="12.75">
      <c r="A6" s="476"/>
      <c r="B6" s="354"/>
      <c r="C6" s="355"/>
      <c r="D6" s="355"/>
      <c r="E6" s="355"/>
      <c r="F6" s="356"/>
      <c r="G6" s="357"/>
      <c r="H6" s="358"/>
      <c r="I6" s="359"/>
    </row>
    <row r="7" spans="1:9" ht="12.75">
      <c r="A7" s="476"/>
      <c r="B7" s="354"/>
      <c r="C7" s="355" t="s">
        <v>792</v>
      </c>
      <c r="D7" s="355" t="s">
        <v>793</v>
      </c>
      <c r="E7" s="355" t="s">
        <v>794</v>
      </c>
      <c r="F7" s="355" t="s">
        <v>795</v>
      </c>
      <c r="G7" s="355" t="s">
        <v>793</v>
      </c>
      <c r="H7" s="355" t="s">
        <v>794</v>
      </c>
      <c r="I7" s="360">
        <v>2007</v>
      </c>
    </row>
    <row r="8" spans="1:9" ht="15.75">
      <c r="A8" s="301"/>
      <c r="B8" s="265"/>
      <c r="C8" s="278"/>
      <c r="D8" s="278"/>
      <c r="E8" s="278"/>
      <c r="F8" s="278"/>
      <c r="G8" s="278"/>
      <c r="H8" s="278"/>
      <c r="I8" s="278"/>
    </row>
    <row r="9" spans="1:9" ht="12.75">
      <c r="A9" s="304" t="s">
        <v>155</v>
      </c>
      <c r="B9" s="305"/>
      <c r="C9" s="281">
        <v>107915.9</v>
      </c>
      <c r="D9" s="281">
        <v>104423.7</v>
      </c>
      <c r="E9" s="281">
        <v>131967.6</v>
      </c>
      <c r="F9" s="281">
        <v>129606</v>
      </c>
      <c r="G9" s="281">
        <v>-3.2360384336321175</v>
      </c>
      <c r="H9" s="281">
        <v>26.37705808164239</v>
      </c>
      <c r="I9" s="281">
        <v>-1.7895301574022682</v>
      </c>
    </row>
    <row r="10" spans="1:9" ht="15.75">
      <c r="A10" s="302"/>
      <c r="B10" s="303" t="s">
        <v>796</v>
      </c>
      <c r="C10" s="306">
        <v>96235.9</v>
      </c>
      <c r="D10" s="306">
        <v>100823.6</v>
      </c>
      <c r="E10" s="306">
        <v>124147.19600000001</v>
      </c>
      <c r="F10" s="306">
        <v>123734.864</v>
      </c>
      <c r="G10" s="280">
        <v>4.767139913483433</v>
      </c>
      <c r="H10" s="280">
        <v>23.133072018852758</v>
      </c>
      <c r="I10" s="280">
        <v>-0.3321315448800135</v>
      </c>
    </row>
    <row r="11" spans="1:9" ht="15.75">
      <c r="A11" s="302"/>
      <c r="B11" s="307" t="s">
        <v>797</v>
      </c>
      <c r="C11" s="306">
        <v>11680</v>
      </c>
      <c r="D11" s="306">
        <v>3600.1</v>
      </c>
      <c r="E11" s="306">
        <v>7820.4039999999995</v>
      </c>
      <c r="F11" s="306">
        <v>5871.136</v>
      </c>
      <c r="G11" s="280">
        <v>-69.17722602739727</v>
      </c>
      <c r="H11" s="280">
        <v>117.2274103497125</v>
      </c>
      <c r="I11" s="280">
        <v>-24.925413060501725</v>
      </c>
    </row>
    <row r="12" spans="1:9" ht="15.75">
      <c r="A12" s="308"/>
      <c r="B12" s="309"/>
      <c r="C12" s="310"/>
      <c r="D12" s="310"/>
      <c r="E12" s="310"/>
      <c r="F12" s="310"/>
      <c r="G12" s="311"/>
      <c r="H12" s="311"/>
      <c r="I12" s="311"/>
    </row>
    <row r="13" spans="1:9" ht="15.75">
      <c r="A13" s="301"/>
      <c r="B13" s="265"/>
      <c r="C13" s="312"/>
      <c r="D13" s="312"/>
      <c r="E13" s="312"/>
      <c r="F13" s="312"/>
      <c r="G13" s="280"/>
      <c r="H13" s="280"/>
      <c r="I13" s="280"/>
    </row>
    <row r="14" spans="1:9" ht="12.75">
      <c r="A14" s="304" t="s">
        <v>798</v>
      </c>
      <c r="B14" s="303"/>
      <c r="C14" s="313">
        <v>22289.2</v>
      </c>
      <c r="D14" s="313">
        <v>25472.7</v>
      </c>
      <c r="E14" s="313">
        <v>33065.4</v>
      </c>
      <c r="F14" s="313">
        <v>35499.6</v>
      </c>
      <c r="G14" s="281">
        <v>14.282701936363779</v>
      </c>
      <c r="H14" s="281">
        <v>29.807205361033596</v>
      </c>
      <c r="I14" s="281">
        <v>7.361773938921033</v>
      </c>
    </row>
    <row r="15" spans="1:9" ht="15.75">
      <c r="A15" s="302"/>
      <c r="B15" s="303" t="s">
        <v>796</v>
      </c>
      <c r="C15" s="306">
        <v>20709.1</v>
      </c>
      <c r="D15" s="306">
        <v>23154.9</v>
      </c>
      <c r="E15" s="306">
        <v>31790.7</v>
      </c>
      <c r="F15" s="306">
        <v>31681</v>
      </c>
      <c r="G15" s="280">
        <v>11.810266984079433</v>
      </c>
      <c r="H15" s="280">
        <v>37.29577756759909</v>
      </c>
      <c r="I15" s="280">
        <v>-0.34506947000222965</v>
      </c>
    </row>
    <row r="16" spans="1:9" ht="15.75">
      <c r="A16" s="302"/>
      <c r="B16" s="307" t="s">
        <v>797</v>
      </c>
      <c r="C16" s="306">
        <v>1580.1</v>
      </c>
      <c r="D16" s="306">
        <v>2317.8</v>
      </c>
      <c r="E16" s="306">
        <v>1274.7</v>
      </c>
      <c r="F16" s="306">
        <v>3818.6</v>
      </c>
      <c r="G16" s="280">
        <v>46.68691854945891</v>
      </c>
      <c r="H16" s="280">
        <v>-45.00388299249288</v>
      </c>
      <c r="I16" s="280">
        <v>199.56852592766927</v>
      </c>
    </row>
    <row r="17" spans="1:9" ht="15.75">
      <c r="A17" s="308"/>
      <c r="B17" s="309"/>
      <c r="C17" s="314"/>
      <c r="D17" s="314"/>
      <c r="E17" s="314"/>
      <c r="F17" s="314"/>
      <c r="G17" s="311"/>
      <c r="H17" s="311"/>
      <c r="I17" s="311"/>
    </row>
    <row r="18" spans="1:9" ht="15.75">
      <c r="A18" s="302"/>
      <c r="B18" s="303"/>
      <c r="C18" s="306"/>
      <c r="D18" s="306"/>
      <c r="E18" s="306"/>
      <c r="F18" s="306"/>
      <c r="G18" s="280"/>
      <c r="H18" s="280"/>
      <c r="I18" s="280"/>
    </row>
    <row r="19" spans="1:9" ht="12.75">
      <c r="A19" s="304" t="s">
        <v>799</v>
      </c>
      <c r="B19" s="305"/>
      <c r="C19" s="313">
        <v>130205.1</v>
      </c>
      <c r="D19" s="313">
        <v>129896.4</v>
      </c>
      <c r="E19" s="313">
        <v>165033</v>
      </c>
      <c r="F19" s="313">
        <v>165105.6</v>
      </c>
      <c r="G19" s="281">
        <v>-0.2370874873565043</v>
      </c>
      <c r="H19" s="281">
        <v>27.049710384583435</v>
      </c>
      <c r="I19" s="281">
        <v>0.04399120175963844</v>
      </c>
    </row>
    <row r="20" spans="1:9" ht="15.75">
      <c r="A20" s="302"/>
      <c r="B20" s="303"/>
      <c r="C20" s="306"/>
      <c r="D20" s="306"/>
      <c r="E20" s="306"/>
      <c r="F20" s="306"/>
      <c r="G20" s="280"/>
      <c r="H20" s="280"/>
      <c r="I20" s="280"/>
    </row>
    <row r="21" spans="1:9" ht="15.75">
      <c r="A21" s="302"/>
      <c r="B21" s="303" t="s">
        <v>796</v>
      </c>
      <c r="C21" s="306">
        <v>116945</v>
      </c>
      <c r="D21" s="306">
        <v>123978.5</v>
      </c>
      <c r="E21" s="306">
        <v>155937.896</v>
      </c>
      <c r="F21" s="306">
        <v>155415.864</v>
      </c>
      <c r="G21" s="280">
        <v>6.014365727478705</v>
      </c>
      <c r="H21" s="280">
        <v>25.778176054719196</v>
      </c>
      <c r="I21" s="280">
        <v>-0.3347691699008237</v>
      </c>
    </row>
    <row r="22" spans="1:9" ht="15.75">
      <c r="A22" s="302"/>
      <c r="B22" s="315" t="s">
        <v>801</v>
      </c>
      <c r="C22" s="306">
        <v>89.8159903106714</v>
      </c>
      <c r="D22" s="306">
        <v>95.44413855965216</v>
      </c>
      <c r="E22" s="306">
        <v>94.48891797398097</v>
      </c>
      <c r="F22" s="306">
        <v>94.13118876646219</v>
      </c>
      <c r="G22" s="280"/>
      <c r="H22" s="280"/>
      <c r="I22" s="280"/>
    </row>
    <row r="23" spans="1:9" ht="15.75">
      <c r="A23" s="302"/>
      <c r="B23" s="307" t="s">
        <v>797</v>
      </c>
      <c r="C23" s="306">
        <v>13260.1</v>
      </c>
      <c r="D23" s="306">
        <v>5917.9</v>
      </c>
      <c r="E23" s="306">
        <v>9095.104</v>
      </c>
      <c r="F23" s="306">
        <v>9689.736</v>
      </c>
      <c r="G23" s="280">
        <v>-55.37062314763841</v>
      </c>
      <c r="H23" s="280">
        <v>53.688031227293465</v>
      </c>
      <c r="I23" s="280">
        <v>6.537935135211214</v>
      </c>
    </row>
    <row r="24" spans="1:9" ht="12.75">
      <c r="A24" s="316"/>
      <c r="B24" s="317" t="s">
        <v>801</v>
      </c>
      <c r="C24" s="310">
        <v>10.184009689328605</v>
      </c>
      <c r="D24" s="310">
        <v>4.555861440347847</v>
      </c>
      <c r="E24" s="310">
        <v>5.5110820260190385</v>
      </c>
      <c r="F24" s="310">
        <v>5.868811233537809</v>
      </c>
      <c r="G24" s="289"/>
      <c r="H24" s="586"/>
      <c r="I24" s="586"/>
    </row>
    <row r="25" spans="1:9" ht="15.75">
      <c r="A25" s="318" t="s">
        <v>802</v>
      </c>
      <c r="B25" s="319"/>
      <c r="C25" s="1012"/>
      <c r="D25" s="1012"/>
      <c r="E25" s="1012"/>
      <c r="F25" s="1012"/>
      <c r="G25" s="278"/>
      <c r="H25" s="265"/>
      <c r="I25" s="265"/>
    </row>
    <row r="26" spans="1:9" ht="15.75">
      <c r="A26" s="320"/>
      <c r="B26" s="315" t="s">
        <v>803</v>
      </c>
      <c r="C26" s="306">
        <v>11.465324695051478</v>
      </c>
      <c r="D26" s="306">
        <v>10.428308410314596</v>
      </c>
      <c r="E26" s="306">
        <v>11.395975263018881</v>
      </c>
      <c r="F26" s="306">
        <v>10.33477440785191</v>
      </c>
      <c r="G26" s="270"/>
      <c r="H26" s="270"/>
      <c r="I26" s="270"/>
    </row>
    <row r="27" spans="1:9" ht="15.75">
      <c r="A27" s="321"/>
      <c r="B27" s="322" t="s">
        <v>804</v>
      </c>
      <c r="C27" s="310">
        <v>9.673598191162476</v>
      </c>
      <c r="D27" s="310">
        <v>8.781248574021587</v>
      </c>
      <c r="E27" s="310">
        <v>9.563974785131283</v>
      </c>
      <c r="F27" s="310">
        <v>8.533875476493012</v>
      </c>
      <c r="G27" s="282"/>
      <c r="H27" s="309"/>
      <c r="I27" s="309"/>
    </row>
    <row r="28" spans="1:9" ht="12.75">
      <c r="A28" s="324" t="s">
        <v>805</v>
      </c>
      <c r="B28" s="265"/>
      <c r="C28" s="306">
        <v>130205.1</v>
      </c>
      <c r="D28" s="306">
        <v>129896.4</v>
      </c>
      <c r="E28" s="306">
        <v>165033</v>
      </c>
      <c r="F28" s="306">
        <v>165105.6</v>
      </c>
      <c r="G28" s="280">
        <v>-0.2370874873565043</v>
      </c>
      <c r="H28" s="280">
        <v>27.049710384583435</v>
      </c>
      <c r="I28" s="280">
        <v>0.04399120175963844</v>
      </c>
    </row>
    <row r="29" spans="1:9" ht="12.75">
      <c r="A29" s="325" t="s">
        <v>806</v>
      </c>
      <c r="B29" s="303"/>
      <c r="C29" s="306">
        <v>1160.9</v>
      </c>
      <c r="D29" s="306">
        <v>1020.5</v>
      </c>
      <c r="E29" s="306">
        <v>1068.7</v>
      </c>
      <c r="F29" s="306">
        <v>587.5</v>
      </c>
      <c r="G29" s="280">
        <v>-12.094064949608068</v>
      </c>
      <c r="H29" s="280">
        <v>4.7231749142577115</v>
      </c>
      <c r="I29" s="280">
        <v>-45.02666791428839</v>
      </c>
    </row>
    <row r="30" spans="1:9" ht="15.75">
      <c r="A30" s="325" t="s">
        <v>937</v>
      </c>
      <c r="B30" s="326"/>
      <c r="C30" s="306">
        <v>131366</v>
      </c>
      <c r="D30" s="306">
        <v>130916.9</v>
      </c>
      <c r="E30" s="306">
        <v>166101.7</v>
      </c>
      <c r="F30" s="306">
        <v>165693.1</v>
      </c>
      <c r="G30" s="280">
        <v>-0.341869281244783</v>
      </c>
      <c r="H30" s="280">
        <v>26.875674569135114</v>
      </c>
      <c r="I30" s="280">
        <v>-0.24599387002059814</v>
      </c>
    </row>
    <row r="31" spans="1:9" ht="15.75">
      <c r="A31" s="325" t="s">
        <v>807</v>
      </c>
      <c r="B31" s="326"/>
      <c r="C31" s="306">
        <v>22561.4</v>
      </c>
      <c r="D31" s="306">
        <v>23174.8</v>
      </c>
      <c r="E31" s="306">
        <v>26662.5</v>
      </c>
      <c r="F31" s="306">
        <v>33804</v>
      </c>
      <c r="G31" s="280">
        <v>2.718802911166847</v>
      </c>
      <c r="H31" s="280">
        <v>15.049536565579885</v>
      </c>
      <c r="I31" s="280">
        <v>26.784810126582272</v>
      </c>
    </row>
    <row r="32" spans="1:9" ht="15.75">
      <c r="A32" s="325" t="s">
        <v>938</v>
      </c>
      <c r="B32" s="326"/>
      <c r="C32" s="306">
        <v>108804.6</v>
      </c>
      <c r="D32" s="306">
        <v>107742.1</v>
      </c>
      <c r="E32" s="306">
        <v>139439.2</v>
      </c>
      <c r="F32" s="306">
        <v>131889.1</v>
      </c>
      <c r="G32" s="280">
        <v>-0.9765212132575556</v>
      </c>
      <c r="H32" s="280">
        <v>29.419419149988755</v>
      </c>
      <c r="I32" s="280">
        <v>-5.414617984038927</v>
      </c>
    </row>
    <row r="33" spans="1:9" ht="15.75">
      <c r="A33" s="325" t="s">
        <v>808</v>
      </c>
      <c r="B33" s="326"/>
      <c r="C33" s="306">
        <v>-17397.6</v>
      </c>
      <c r="D33" s="306">
        <v>1062.500000000029</v>
      </c>
      <c r="E33" s="306">
        <v>-31697.1</v>
      </c>
      <c r="F33" s="306">
        <v>7550.100000000006</v>
      </c>
      <c r="G33" s="289" t="s">
        <v>212</v>
      </c>
      <c r="H33" s="289" t="s">
        <v>212</v>
      </c>
      <c r="I33" s="289" t="s">
        <v>212</v>
      </c>
    </row>
    <row r="34" spans="1:9" ht="15.75">
      <c r="A34" s="325" t="s">
        <v>809</v>
      </c>
      <c r="B34" s="326"/>
      <c r="C34" s="306">
        <v>1392.5</v>
      </c>
      <c r="D34" s="306">
        <v>-6804.8</v>
      </c>
      <c r="E34" s="306">
        <v>6099.38</v>
      </c>
      <c r="F34" s="306">
        <v>-13433.95</v>
      </c>
      <c r="G34" s="289" t="s">
        <v>212</v>
      </c>
      <c r="H34" s="289" t="s">
        <v>212</v>
      </c>
      <c r="I34" s="289" t="s">
        <v>212</v>
      </c>
    </row>
    <row r="35" spans="1:9" ht="15.75">
      <c r="A35" s="327" t="s">
        <v>810</v>
      </c>
      <c r="B35" s="328"/>
      <c r="C35" s="329">
        <v>-16005.1</v>
      </c>
      <c r="D35" s="329">
        <v>-5742.299999999971</v>
      </c>
      <c r="E35" s="329">
        <v>-25597.72</v>
      </c>
      <c r="F35" s="329">
        <v>-5883.85</v>
      </c>
      <c r="G35" s="330" t="s">
        <v>212</v>
      </c>
      <c r="H35" s="330" t="s">
        <v>212</v>
      </c>
      <c r="I35" s="330" t="s">
        <v>212</v>
      </c>
    </row>
    <row r="36" spans="1:9" ht="15.75">
      <c r="A36" s="331" t="s">
        <v>811</v>
      </c>
      <c r="B36" s="4"/>
      <c r="C36" s="297"/>
      <c r="D36" s="297"/>
      <c r="E36" s="297"/>
      <c r="F36" s="297"/>
      <c r="G36" s="297"/>
      <c r="H36" s="297"/>
      <c r="I36" s="4"/>
    </row>
    <row r="37" spans="1:9" ht="15.75">
      <c r="A37" s="331" t="s">
        <v>939</v>
      </c>
      <c r="B37" s="297"/>
      <c r="C37" s="297"/>
      <c r="D37" s="297"/>
      <c r="E37" s="297"/>
      <c r="F37" s="297"/>
      <c r="G37" s="297"/>
      <c r="H37" s="297"/>
      <c r="I37" s="4"/>
    </row>
    <row r="38" spans="1:9" ht="15.75">
      <c r="A38" s="332" t="s">
        <v>813</v>
      </c>
      <c r="B38" s="4"/>
      <c r="C38" s="297"/>
      <c r="D38" s="297"/>
      <c r="E38" s="297"/>
      <c r="F38" s="297"/>
      <c r="G38" s="297"/>
      <c r="H38" s="297"/>
      <c r="I38" s="4"/>
    </row>
    <row r="39" spans="1:9" ht="15.75">
      <c r="A39" s="297"/>
      <c r="B39" s="4" t="s">
        <v>940</v>
      </c>
      <c r="C39" s="333">
        <v>74.14</v>
      </c>
      <c r="D39" s="333">
        <v>70.35</v>
      </c>
      <c r="E39" s="333">
        <v>74.1</v>
      </c>
      <c r="F39" s="333">
        <v>64.85</v>
      </c>
      <c r="G39" s="297"/>
      <c r="H39" s="297"/>
      <c r="I39" s="4"/>
    </row>
  </sheetData>
  <sheetProtection/>
  <mergeCells count="2">
    <mergeCell ref="A3:H3"/>
    <mergeCell ref="C5:F5"/>
  </mergeCells>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A10" sqref="A10"/>
    </sheetView>
  </sheetViews>
  <sheetFormatPr defaultColWidth="9.140625" defaultRowHeight="12.75"/>
  <cols>
    <col min="1" max="1" width="41.421875" style="0" customWidth="1"/>
    <col min="2" max="2" width="9.28125" style="0" customWidth="1"/>
  </cols>
  <sheetData>
    <row r="1" spans="2:7" ht="15.75">
      <c r="B1" s="32" t="s">
        <v>984</v>
      </c>
      <c r="G1" s="1129"/>
    </row>
    <row r="2" spans="1:8" ht="19.5">
      <c r="A2" s="1174" t="s">
        <v>991</v>
      </c>
      <c r="B2" s="1174"/>
      <c r="C2" s="1174"/>
      <c r="D2" s="1174"/>
      <c r="E2" s="1174"/>
      <c r="F2" s="1174"/>
      <c r="G2" s="1174"/>
      <c r="H2" s="1174"/>
    </row>
    <row r="3" spans="1:8" ht="15.75">
      <c r="A3" s="1175" t="s">
        <v>952</v>
      </c>
      <c r="B3" s="1175"/>
      <c r="C3" s="1175"/>
      <c r="D3" s="1175"/>
      <c r="E3" s="1175"/>
      <c r="F3" s="1175"/>
      <c r="G3" s="1175"/>
      <c r="H3" s="1175"/>
    </row>
    <row r="4" spans="2:8" ht="12.75">
      <c r="B4" s="1002"/>
      <c r="C4" s="1002"/>
      <c r="D4" s="1002"/>
      <c r="E4" s="1002"/>
      <c r="F4" s="1002"/>
      <c r="G4" s="1130"/>
      <c r="H4" s="1002"/>
    </row>
    <row r="5" spans="1:8" ht="12.75">
      <c r="A5" s="815"/>
      <c r="B5" s="1131" t="s">
        <v>906</v>
      </c>
      <c r="C5" s="1131" t="s">
        <v>907</v>
      </c>
      <c r="D5" s="1131" t="s">
        <v>908</v>
      </c>
      <c r="E5" s="1131" t="s">
        <v>909</v>
      </c>
      <c r="F5" s="1131" t="s">
        <v>942</v>
      </c>
      <c r="G5" s="1131" t="s">
        <v>985</v>
      </c>
      <c r="H5" s="1131" t="s">
        <v>986</v>
      </c>
    </row>
    <row r="6" spans="1:8" ht="12.75">
      <c r="A6" s="1132"/>
      <c r="B6" s="1133" t="s">
        <v>501</v>
      </c>
      <c r="C6" s="1133" t="s">
        <v>502</v>
      </c>
      <c r="D6" s="1133" t="s">
        <v>503</v>
      </c>
      <c r="E6" s="1133" t="s">
        <v>209</v>
      </c>
      <c r="F6" s="1133" t="s">
        <v>76</v>
      </c>
      <c r="G6" s="1133" t="s">
        <v>1</v>
      </c>
      <c r="H6" s="1133" t="s">
        <v>2</v>
      </c>
    </row>
    <row r="7" spans="1:8" ht="12.75">
      <c r="A7" s="479"/>
      <c r="B7" s="1176" t="s">
        <v>953</v>
      </c>
      <c r="C7" s="1176"/>
      <c r="D7" s="1176"/>
      <c r="E7" s="1176"/>
      <c r="F7" s="1176"/>
      <c r="G7" s="1176"/>
      <c r="H7" s="1176"/>
    </row>
    <row r="8" spans="1:8" ht="12.75">
      <c r="A8" s="173" t="s">
        <v>954</v>
      </c>
      <c r="B8" s="1134">
        <v>155624.544416887</v>
      </c>
      <c r="C8" s="1134">
        <v>160421.438582966</v>
      </c>
      <c r="D8" s="1134">
        <v>165761.284666969</v>
      </c>
      <c r="E8" s="1134">
        <v>173734.161789389</v>
      </c>
      <c r="F8" s="1134">
        <v>179810.26380748</v>
      </c>
      <c r="G8" s="1134">
        <v>181811.197</v>
      </c>
      <c r="H8" s="1134">
        <v>183000.85291</v>
      </c>
    </row>
    <row r="9" spans="1:8" ht="12.75">
      <c r="A9" s="5" t="s">
        <v>955</v>
      </c>
      <c r="B9" s="1135">
        <v>153780.549416887</v>
      </c>
      <c r="C9" s="1135">
        <v>158416.881582966</v>
      </c>
      <c r="D9" s="1135">
        <v>163676.486666969</v>
      </c>
      <c r="E9" s="1135">
        <v>171394.352789389</v>
      </c>
      <c r="F9" s="1135">
        <v>177303.55880748</v>
      </c>
      <c r="G9" s="1135">
        <v>179056</v>
      </c>
      <c r="H9" s="1135">
        <v>180163</v>
      </c>
    </row>
    <row r="10" spans="1:8" ht="12.75">
      <c r="A10" s="5" t="s">
        <v>956</v>
      </c>
      <c r="B10" s="1135">
        <v>1843.995</v>
      </c>
      <c r="C10" s="1135">
        <v>2004.557</v>
      </c>
      <c r="D10" s="1135">
        <v>2084.798</v>
      </c>
      <c r="E10" s="1135">
        <v>2339.809</v>
      </c>
      <c r="F10" s="1135">
        <v>2506.705</v>
      </c>
      <c r="G10" s="1135">
        <v>2755.197</v>
      </c>
      <c r="H10" s="1135">
        <v>2837.85291</v>
      </c>
    </row>
    <row r="11" spans="1:8" ht="12.75">
      <c r="A11" s="173" t="s">
        <v>957</v>
      </c>
      <c r="B11" s="1134">
        <v>269829.9418881547</v>
      </c>
      <c r="C11" s="1134">
        <v>266978.54929235636</v>
      </c>
      <c r="D11" s="1134">
        <v>276366.0300119865</v>
      </c>
      <c r="E11" s="1134">
        <v>291092.1562013322</v>
      </c>
      <c r="F11" s="1134">
        <v>298821.69437765353</v>
      </c>
      <c r="G11" s="1134">
        <v>312573.16906120564</v>
      </c>
      <c r="H11" s="1134">
        <v>323753.15936508315</v>
      </c>
    </row>
    <row r="12" spans="1:8" ht="12.75">
      <c r="A12" s="173" t="s">
        <v>958</v>
      </c>
      <c r="B12" s="1134">
        <v>73561.06695931386</v>
      </c>
      <c r="C12" s="1134">
        <v>74196.67197427244</v>
      </c>
      <c r="D12" s="1134">
        <v>76492.16242660387</v>
      </c>
      <c r="E12" s="1134">
        <v>77587.95201454715</v>
      </c>
      <c r="F12" s="1134">
        <v>79925.19786936589</v>
      </c>
      <c r="G12" s="1134">
        <v>83336.92602971684</v>
      </c>
      <c r="H12" s="1134">
        <v>85145.15936508315</v>
      </c>
    </row>
    <row r="13" spans="1:8" ht="12.75">
      <c r="A13" s="5" t="s">
        <v>959</v>
      </c>
      <c r="B13" s="1135">
        <v>1817.0895882922257</v>
      </c>
      <c r="C13" s="1135">
        <v>1976.7407631012525</v>
      </c>
      <c r="D13" s="1135">
        <v>2039.9456815347523</v>
      </c>
      <c r="E13" s="1135">
        <v>2031.147225885944</v>
      </c>
      <c r="F13" s="1135">
        <v>2169.1989394790976</v>
      </c>
      <c r="G13" s="1135">
        <v>2333.7201557388244</v>
      </c>
      <c r="H13" s="1135">
        <v>2473.743365083154</v>
      </c>
    </row>
    <row r="14" spans="1:8" ht="12.75">
      <c r="A14" s="5" t="s">
        <v>960</v>
      </c>
      <c r="B14" s="1135">
        <v>38408.9570596806</v>
      </c>
      <c r="C14" s="1135">
        <v>36364.03053678422</v>
      </c>
      <c r="D14" s="1135">
        <v>36379.94055312578</v>
      </c>
      <c r="E14" s="1135">
        <v>37163.183388824364</v>
      </c>
      <c r="F14" s="1135">
        <v>38135.88326980932</v>
      </c>
      <c r="G14" s="1135">
        <v>38898.329873978015</v>
      </c>
      <c r="H14" s="1135">
        <v>39736.623</v>
      </c>
    </row>
    <row r="15" spans="1:8" ht="12.75">
      <c r="A15" s="5" t="s">
        <v>961</v>
      </c>
      <c r="B15" s="1135">
        <v>7749.611684351495</v>
      </c>
      <c r="C15" s="1135">
        <v>8630.848612521395</v>
      </c>
      <c r="D15" s="1135">
        <v>10274.309507009275</v>
      </c>
      <c r="E15" s="1135">
        <v>10692.544245152565</v>
      </c>
      <c r="F15" s="1135">
        <v>11116.676622937157</v>
      </c>
      <c r="G15" s="1135">
        <v>11521.876</v>
      </c>
      <c r="H15" s="1135">
        <v>11892.793</v>
      </c>
    </row>
    <row r="16" spans="1:8" ht="12.75">
      <c r="A16" s="5" t="s">
        <v>962</v>
      </c>
      <c r="B16" s="1135">
        <v>25585.40862698953</v>
      </c>
      <c r="C16" s="1135">
        <v>27225.052061865565</v>
      </c>
      <c r="D16" s="1135">
        <v>27797.966684934065</v>
      </c>
      <c r="E16" s="1135">
        <v>27701.077154684273</v>
      </c>
      <c r="F16" s="1135">
        <v>28503.439037140324</v>
      </c>
      <c r="G16" s="1135">
        <v>30583</v>
      </c>
      <c r="H16" s="1135">
        <v>31042</v>
      </c>
    </row>
    <row r="17" spans="1:8" ht="12.75">
      <c r="A17" s="173" t="s">
        <v>963</v>
      </c>
      <c r="B17" s="1134">
        <v>196268.87492884084</v>
      </c>
      <c r="C17" s="1134">
        <v>192781.87731808395</v>
      </c>
      <c r="D17" s="1134">
        <v>199873.86758538266</v>
      </c>
      <c r="E17" s="1134">
        <v>213504.2041867851</v>
      </c>
      <c r="F17" s="1134">
        <v>218896.49650828767</v>
      </c>
      <c r="G17" s="1134">
        <v>229236.2430314888</v>
      </c>
      <c r="H17" s="1134">
        <v>238608</v>
      </c>
    </row>
    <row r="18" spans="1:8" ht="12.75">
      <c r="A18" s="5" t="s">
        <v>964</v>
      </c>
      <c r="B18" s="1135">
        <v>69928.38650361817</v>
      </c>
      <c r="C18" s="1135">
        <v>61836.79165738843</v>
      </c>
      <c r="D18" s="1135">
        <v>63233.26846605403</v>
      </c>
      <c r="E18" s="1135">
        <v>70066.31441252764</v>
      </c>
      <c r="F18" s="1135">
        <v>65693.64234305338</v>
      </c>
      <c r="G18" s="1135">
        <v>68098.99895491975</v>
      </c>
      <c r="H18" s="1135">
        <v>66326</v>
      </c>
    </row>
    <row r="19" spans="1:8" ht="12.75">
      <c r="A19" s="5" t="s">
        <v>965</v>
      </c>
      <c r="B19" s="1135">
        <v>8459.037522081566</v>
      </c>
      <c r="C19" s="1135">
        <v>6917.01079608918</v>
      </c>
      <c r="D19" s="1135">
        <v>7055.8083565038205</v>
      </c>
      <c r="E19" s="1135">
        <v>7954.909458194154</v>
      </c>
      <c r="F19" s="1135">
        <v>7524.662570167982</v>
      </c>
      <c r="G19" s="1135">
        <v>7976.244076569058</v>
      </c>
      <c r="H19" s="1135">
        <v>8200</v>
      </c>
    </row>
    <row r="20" spans="1:8" ht="12.75">
      <c r="A20" s="5" t="s">
        <v>966</v>
      </c>
      <c r="B20" s="1135">
        <v>31424.583711465053</v>
      </c>
      <c r="C20" s="1135">
        <v>34055</v>
      </c>
      <c r="D20" s="1135">
        <v>35825</v>
      </c>
      <c r="E20" s="1135">
        <v>38508.53065872801</v>
      </c>
      <c r="F20" s="1135">
        <v>39272</v>
      </c>
      <c r="G20" s="1135">
        <v>40982</v>
      </c>
      <c r="H20" s="1135">
        <v>44305</v>
      </c>
    </row>
    <row r="21" spans="1:8" ht="12.75">
      <c r="A21" s="5" t="s">
        <v>967</v>
      </c>
      <c r="B21" s="1135">
        <v>11455</v>
      </c>
      <c r="C21" s="1135">
        <v>11892.129654665709</v>
      </c>
      <c r="D21" s="1135">
        <v>12089.57969479853</v>
      </c>
      <c r="E21" s="1135">
        <v>12837.660425438587</v>
      </c>
      <c r="F21" s="1135">
        <v>15957</v>
      </c>
      <c r="G21" s="1135">
        <v>18594</v>
      </c>
      <c r="H21" s="1135">
        <v>20186</v>
      </c>
    </row>
    <row r="22" spans="1:8" ht="12.75">
      <c r="A22" s="479" t="s">
        <v>968</v>
      </c>
      <c r="B22" s="1135">
        <v>35267.42829618394</v>
      </c>
      <c r="C22" s="1135">
        <v>33543.29671138793</v>
      </c>
      <c r="D22" s="1135">
        <v>32211.817715750378</v>
      </c>
      <c r="E22" s="1135">
        <v>31537.9328077366</v>
      </c>
      <c r="F22" s="1135">
        <v>34700.191595066295</v>
      </c>
      <c r="G22" s="1135">
        <v>35071</v>
      </c>
      <c r="H22" s="1135">
        <v>38104</v>
      </c>
    </row>
    <row r="23" spans="1:8" ht="12.75">
      <c r="A23" s="479" t="s">
        <v>969</v>
      </c>
      <c r="B23" s="1135">
        <v>5288.071997579633</v>
      </c>
      <c r="C23" s="1135">
        <v>7236.531023359365</v>
      </c>
      <c r="D23" s="1135">
        <v>8070.29300158976</v>
      </c>
      <c r="E23" s="1135">
        <v>8018.657069242243</v>
      </c>
      <c r="F23" s="1135">
        <v>8551</v>
      </c>
      <c r="G23" s="1135">
        <v>9140</v>
      </c>
      <c r="H23" s="1135">
        <v>9469</v>
      </c>
    </row>
    <row r="24" spans="1:8" ht="12.75">
      <c r="A24" s="479" t="s">
        <v>970</v>
      </c>
      <c r="B24" s="1135">
        <v>17372.38471186341</v>
      </c>
      <c r="C24" s="1135">
        <v>21029.73897826316</v>
      </c>
      <c r="D24" s="1135">
        <v>23913.36778193779</v>
      </c>
      <c r="E24" s="1135">
        <v>25137.718006516752</v>
      </c>
      <c r="F24" s="1135">
        <v>27606</v>
      </c>
      <c r="G24" s="1135">
        <v>28345</v>
      </c>
      <c r="H24" s="1135">
        <v>29929</v>
      </c>
    </row>
    <row r="25" spans="1:8" ht="12.75">
      <c r="A25" s="479" t="s">
        <v>971</v>
      </c>
      <c r="B25" s="1135">
        <v>4178.3672784283535</v>
      </c>
      <c r="C25" s="1135">
        <v>4486.766234252786</v>
      </c>
      <c r="D25" s="1135">
        <v>5171.44558306564</v>
      </c>
      <c r="E25" s="1135">
        <v>5487.308791094228</v>
      </c>
      <c r="F25" s="1135">
        <v>6109</v>
      </c>
      <c r="G25" s="1135">
        <v>6539</v>
      </c>
      <c r="H25" s="1135">
        <v>6876</v>
      </c>
    </row>
    <row r="26" spans="1:8" ht="12.75">
      <c r="A26" s="479" t="s">
        <v>972</v>
      </c>
      <c r="B26" s="1135">
        <v>12895.614907620728</v>
      </c>
      <c r="C26" s="1135">
        <v>11784.612262677403</v>
      </c>
      <c r="D26" s="1135">
        <v>12303.286985682682</v>
      </c>
      <c r="E26" s="1135">
        <v>13955.172557306896</v>
      </c>
      <c r="F26" s="1135">
        <v>13483</v>
      </c>
      <c r="G26" s="1135">
        <v>14490</v>
      </c>
      <c r="H26" s="1135">
        <v>15213</v>
      </c>
    </row>
    <row r="27" spans="1:8" ht="12.75">
      <c r="A27" s="5" t="s">
        <v>973</v>
      </c>
      <c r="B27" s="1135">
        <v>425454.4863050417</v>
      </c>
      <c r="C27" s="1135">
        <v>427399.98787532235</v>
      </c>
      <c r="D27" s="1135">
        <v>442127.31467895553</v>
      </c>
      <c r="E27" s="1135">
        <v>464826.31799072126</v>
      </c>
      <c r="F27" s="1135">
        <v>478631.9581851335</v>
      </c>
      <c r="G27" s="1135">
        <v>494384.3660612056</v>
      </c>
      <c r="H27" s="1135">
        <v>506754.0122750831</v>
      </c>
    </row>
    <row r="28" spans="1:8" ht="12.75">
      <c r="A28" s="5" t="s">
        <v>974</v>
      </c>
      <c r="B28" s="1135">
        <v>12025.80963269066</v>
      </c>
      <c r="C28" s="1135">
        <v>13308.65183787257</v>
      </c>
      <c r="D28" s="1135">
        <v>12428</v>
      </c>
      <c r="E28" s="1135">
        <v>16172.625076204551</v>
      </c>
      <c r="F28" s="1135">
        <v>17180</v>
      </c>
      <c r="G28" s="1135">
        <v>18431</v>
      </c>
      <c r="H28" s="1135">
        <v>19912</v>
      </c>
    </row>
    <row r="29" spans="1:8" ht="12.75">
      <c r="A29" s="173" t="s">
        <v>975</v>
      </c>
      <c r="B29" s="1134">
        <v>413428.676672351</v>
      </c>
      <c r="C29" s="1134">
        <v>414091.3360374498</v>
      </c>
      <c r="D29" s="1134">
        <v>429699.31467895553</v>
      </c>
      <c r="E29" s="1134">
        <v>448653.6929145167</v>
      </c>
      <c r="F29" s="1134">
        <v>461451.9581851335</v>
      </c>
      <c r="G29" s="1134">
        <v>475953.3660612056</v>
      </c>
      <c r="H29" s="1134">
        <v>486842.0122750831</v>
      </c>
    </row>
    <row r="30" spans="1:8" ht="12.75">
      <c r="A30" s="5" t="s">
        <v>976</v>
      </c>
      <c r="B30" s="1135">
        <v>28090.33526101795</v>
      </c>
      <c r="C30" s="1135">
        <v>27956.93374818588</v>
      </c>
      <c r="D30" s="1135">
        <v>29789.081224456153</v>
      </c>
      <c r="E30" s="1135">
        <v>32349.629386336277</v>
      </c>
      <c r="F30" s="1135">
        <v>34574.03692894899</v>
      </c>
      <c r="G30" s="1135">
        <v>33957.926280751046</v>
      </c>
      <c r="H30" s="1135">
        <v>35823.64557573097</v>
      </c>
    </row>
    <row r="31" spans="1:8" ht="12.75">
      <c r="A31" s="390" t="s">
        <v>977</v>
      </c>
      <c r="B31" s="1136">
        <v>441519.011933369</v>
      </c>
      <c r="C31" s="1136">
        <v>442048.26978563564</v>
      </c>
      <c r="D31" s="1136">
        <v>459488.39590341167</v>
      </c>
      <c r="E31" s="1136">
        <v>481003.322300853</v>
      </c>
      <c r="F31" s="1136">
        <v>496025.9951140825</v>
      </c>
      <c r="G31" s="1136">
        <v>509911.2923419567</v>
      </c>
      <c r="H31" s="1136">
        <v>522665.65785081405</v>
      </c>
    </row>
    <row r="32" spans="1:8" ht="12.75">
      <c r="A32" s="173"/>
      <c r="B32" s="1134"/>
      <c r="C32" s="1134"/>
      <c r="D32" s="1134"/>
      <c r="E32" s="1134"/>
      <c r="F32" s="1134"/>
      <c r="G32" s="1134"/>
      <c r="H32" s="1134"/>
    </row>
    <row r="33" spans="1:8" ht="12.75">
      <c r="A33" s="173"/>
      <c r="B33" s="1176" t="s">
        <v>978</v>
      </c>
      <c r="C33" s="1176"/>
      <c r="D33" s="1176"/>
      <c r="E33" s="1176"/>
      <c r="F33" s="1176"/>
      <c r="G33" s="1176"/>
      <c r="H33" s="1176"/>
    </row>
    <row r="34" spans="1:8" ht="12.75">
      <c r="A34" s="173" t="s">
        <v>954</v>
      </c>
      <c r="B34" s="1134"/>
      <c r="C34" s="179">
        <f aca="true" t="shared" si="0" ref="C34:H49">C8/B8*100-100</f>
        <v>3.0823506562236673</v>
      </c>
      <c r="D34" s="179">
        <f t="shared" si="0"/>
        <v>3.3286362042199045</v>
      </c>
      <c r="E34" s="179">
        <f t="shared" si="0"/>
        <v>4.8098548092446975</v>
      </c>
      <c r="F34" s="179">
        <f t="shared" si="0"/>
        <v>3.4973559347854604</v>
      </c>
      <c r="G34" s="179">
        <f t="shared" si="0"/>
        <v>1.112802545388817</v>
      </c>
      <c r="H34" s="179">
        <f t="shared" si="0"/>
        <v>0.6543358877946446</v>
      </c>
    </row>
    <row r="35" spans="1:8" ht="12.75">
      <c r="A35" s="5" t="s">
        <v>955</v>
      </c>
      <c r="B35" s="1134"/>
      <c r="C35" s="188">
        <f t="shared" si="0"/>
        <v>3.014901548771462</v>
      </c>
      <c r="D35" s="188">
        <f t="shared" si="0"/>
        <v>3.3201039128196896</v>
      </c>
      <c r="E35" s="188">
        <f t="shared" si="0"/>
        <v>4.715317563067842</v>
      </c>
      <c r="F35" s="188">
        <f t="shared" si="0"/>
        <v>3.4477250398980743</v>
      </c>
      <c r="G35" s="188">
        <f t="shared" si="0"/>
        <v>0.9883846688169626</v>
      </c>
      <c r="H35" s="188">
        <f t="shared" si="0"/>
        <v>0.6182423375927044</v>
      </c>
    </row>
    <row r="36" spans="1:8" ht="12.75">
      <c r="A36" s="5" t="s">
        <v>956</v>
      </c>
      <c r="B36" s="1134"/>
      <c r="C36" s="188">
        <f t="shared" si="0"/>
        <v>8.707290421069473</v>
      </c>
      <c r="D36" s="188">
        <f t="shared" si="0"/>
        <v>4.002929325531767</v>
      </c>
      <c r="E36" s="188">
        <f t="shared" si="0"/>
        <v>12.231928465011976</v>
      </c>
      <c r="F36" s="188">
        <f t="shared" si="0"/>
        <v>7.132889906825724</v>
      </c>
      <c r="G36" s="188">
        <f t="shared" si="0"/>
        <v>9.913093084347778</v>
      </c>
      <c r="H36" s="188">
        <f t="shared" si="0"/>
        <v>3</v>
      </c>
    </row>
    <row r="37" spans="1:8" ht="12.75">
      <c r="A37" s="173" t="s">
        <v>957</v>
      </c>
      <c r="B37" s="1134"/>
      <c r="C37" s="179">
        <f t="shared" si="0"/>
        <v>-1.0567369120882262</v>
      </c>
      <c r="D37" s="179">
        <f t="shared" si="0"/>
        <v>3.5161928718663944</v>
      </c>
      <c r="E37" s="179">
        <f t="shared" si="0"/>
        <v>5.32848635149081</v>
      </c>
      <c r="F37" s="179">
        <f t="shared" si="0"/>
        <v>2.6553577661416767</v>
      </c>
      <c r="G37" s="179">
        <f t="shared" si="0"/>
        <v>4.6018997088520734</v>
      </c>
      <c r="H37" s="179">
        <f t="shared" si="0"/>
        <v>3.576759431225639</v>
      </c>
    </row>
    <row r="38" spans="1:8" ht="12.75">
      <c r="A38" s="173" t="s">
        <v>958</v>
      </c>
      <c r="B38" s="1134"/>
      <c r="C38" s="179">
        <f t="shared" si="0"/>
        <v>0.8640508372589579</v>
      </c>
      <c r="D38" s="179">
        <f t="shared" si="0"/>
        <v>3.093791663765444</v>
      </c>
      <c r="E38" s="179">
        <f t="shared" si="0"/>
        <v>1.4325514577976861</v>
      </c>
      <c r="F38" s="179">
        <f t="shared" si="0"/>
        <v>3.01238245646762</v>
      </c>
      <c r="G38" s="179">
        <f t="shared" si="0"/>
        <v>4.268651503280935</v>
      </c>
      <c r="H38" s="179">
        <f t="shared" si="0"/>
        <v>2.1697864578320605</v>
      </c>
    </row>
    <row r="39" spans="1:8" ht="12.75">
      <c r="A39" s="5" t="s">
        <v>959</v>
      </c>
      <c r="B39" s="1134"/>
      <c r="C39" s="188">
        <f t="shared" si="0"/>
        <v>8.78609265265085</v>
      </c>
      <c r="D39" s="188">
        <f t="shared" si="0"/>
        <v>3.1974308221549137</v>
      </c>
      <c r="E39" s="188">
        <f t="shared" si="0"/>
        <v>-0.4313083298467433</v>
      </c>
      <c r="F39" s="188">
        <f t="shared" si="0"/>
        <v>6.796735944778121</v>
      </c>
      <c r="G39" s="188">
        <f t="shared" si="0"/>
        <v>7.584422676291467</v>
      </c>
      <c r="H39" s="188">
        <f t="shared" si="0"/>
        <v>6</v>
      </c>
    </row>
    <row r="40" spans="1:8" ht="12.75">
      <c r="A40" s="5" t="s">
        <v>960</v>
      </c>
      <c r="B40" s="1134"/>
      <c r="C40" s="188">
        <f t="shared" si="0"/>
        <v>-5.324087607270698</v>
      </c>
      <c r="D40" s="188">
        <f t="shared" si="0"/>
        <v>0.04375207067725739</v>
      </c>
      <c r="E40" s="188">
        <f t="shared" si="0"/>
        <v>2.152952489174112</v>
      </c>
      <c r="F40" s="188">
        <f t="shared" si="0"/>
        <v>2.6173750262671547</v>
      </c>
      <c r="G40" s="188">
        <f t="shared" si="0"/>
        <v>1.9992892226316883</v>
      </c>
      <c r="H40" s="188">
        <f t="shared" si="0"/>
        <v>2.155087708747061</v>
      </c>
    </row>
    <row r="41" spans="1:8" ht="12.75">
      <c r="A41" s="5" t="s">
        <v>961</v>
      </c>
      <c r="B41" s="1134"/>
      <c r="C41" s="188">
        <f t="shared" si="0"/>
        <v>11.371368838381272</v>
      </c>
      <c r="D41" s="188">
        <f t="shared" si="0"/>
        <v>19.04170688504017</v>
      </c>
      <c r="E41" s="188">
        <f t="shared" si="0"/>
        <v>4.070684631974203</v>
      </c>
      <c r="F41" s="188">
        <f t="shared" si="0"/>
        <v>3.9666179354541384</v>
      </c>
      <c r="G41" s="188">
        <f t="shared" si="0"/>
        <v>3.644968643117579</v>
      </c>
      <c r="H41" s="188">
        <f t="shared" si="0"/>
        <v>3.219241380483524</v>
      </c>
    </row>
    <row r="42" spans="1:8" ht="12.75">
      <c r="A42" s="5" t="s">
        <v>962</v>
      </c>
      <c r="B42" s="1134"/>
      <c r="C42" s="188">
        <f t="shared" si="0"/>
        <v>6.408509861149554</v>
      </c>
      <c r="D42" s="188">
        <f t="shared" si="0"/>
        <v>2.104365573908254</v>
      </c>
      <c r="E42" s="188">
        <f t="shared" si="0"/>
        <v>-0.34854898326899786</v>
      </c>
      <c r="F42" s="188">
        <f t="shared" si="0"/>
        <v>2.896500659435077</v>
      </c>
      <c r="G42" s="188">
        <f t="shared" si="0"/>
        <v>7.295824760478851</v>
      </c>
      <c r="H42" s="188">
        <f t="shared" si="0"/>
        <v>1.5008337965536356</v>
      </c>
    </row>
    <row r="43" spans="1:8" ht="12.75">
      <c r="A43" s="173" t="s">
        <v>963</v>
      </c>
      <c r="B43" s="1134"/>
      <c r="C43" s="179">
        <f t="shared" si="0"/>
        <v>-1.7766431952193784</v>
      </c>
      <c r="D43" s="179">
        <f t="shared" si="0"/>
        <v>3.678763982361872</v>
      </c>
      <c r="E43" s="179">
        <f t="shared" si="0"/>
        <v>6.81946908120932</v>
      </c>
      <c r="F43" s="179">
        <f t="shared" si="0"/>
        <v>2.525614117080849</v>
      </c>
      <c r="G43" s="179">
        <f>G17/F17*100-100</f>
        <v>4.723577895551017</v>
      </c>
      <c r="H43" s="179">
        <f>H17/G17*100-100</f>
        <v>4.088252732018404</v>
      </c>
    </row>
    <row r="44" spans="1:8" ht="12.75">
      <c r="A44" s="5" t="s">
        <v>964</v>
      </c>
      <c r="B44" s="173"/>
      <c r="C44" s="188">
        <f t="shared" si="0"/>
        <v>-11.571259185010746</v>
      </c>
      <c r="D44" s="188">
        <f t="shared" si="0"/>
        <v>2.2583267521427928</v>
      </c>
      <c r="E44" s="188">
        <f t="shared" si="0"/>
        <v>10.806093235781162</v>
      </c>
      <c r="F44" s="188">
        <f t="shared" si="0"/>
        <v>-6.240762206685218</v>
      </c>
      <c r="G44" s="188">
        <f t="shared" si="0"/>
        <v>3.661475488458322</v>
      </c>
      <c r="H44" s="188">
        <f t="shared" si="0"/>
        <v>-2.603560965842462</v>
      </c>
    </row>
    <row r="45" spans="1:8" ht="12.75">
      <c r="A45" s="5" t="s">
        <v>965</v>
      </c>
      <c r="B45" s="173"/>
      <c r="C45" s="188">
        <f t="shared" si="0"/>
        <v>-18.229340181634868</v>
      </c>
      <c r="D45" s="188">
        <f t="shared" si="0"/>
        <v>2.006611880570077</v>
      </c>
      <c r="E45" s="188">
        <f t="shared" si="0"/>
        <v>12.742708648847724</v>
      </c>
      <c r="F45" s="188">
        <f t="shared" si="0"/>
        <v>-5.408570522232466</v>
      </c>
      <c r="G45" s="188">
        <f t="shared" si="0"/>
        <v>6.001352249221114</v>
      </c>
      <c r="H45" s="188">
        <f t="shared" si="0"/>
        <v>2.805279292897339</v>
      </c>
    </row>
    <row r="46" spans="1:8" ht="12.75">
      <c r="A46" s="5" t="s">
        <v>966</v>
      </c>
      <c r="B46" s="173"/>
      <c r="C46" s="188">
        <f t="shared" si="0"/>
        <v>8.370568446306123</v>
      </c>
      <c r="D46" s="188">
        <f t="shared" si="0"/>
        <v>5.19747467332256</v>
      </c>
      <c r="E46" s="188">
        <f t="shared" si="0"/>
        <v>7.490664783609219</v>
      </c>
      <c r="F46" s="188">
        <f t="shared" si="0"/>
        <v>1.9825979548221255</v>
      </c>
      <c r="G46" s="188">
        <f t="shared" si="0"/>
        <v>4.35424730087594</v>
      </c>
      <c r="H46" s="188">
        <f t="shared" si="0"/>
        <v>8.108437850763735</v>
      </c>
    </row>
    <row r="47" spans="1:8" ht="12.75">
      <c r="A47" s="5" t="s">
        <v>967</v>
      </c>
      <c r="B47" s="173"/>
      <c r="C47" s="188">
        <f t="shared" si="0"/>
        <v>3.8160598399450834</v>
      </c>
      <c r="D47" s="188">
        <f t="shared" si="0"/>
        <v>1.66034214111815</v>
      </c>
      <c r="E47" s="188">
        <f t="shared" si="0"/>
        <v>6.187814212945014</v>
      </c>
      <c r="F47" s="188">
        <f t="shared" si="0"/>
        <v>24.298349319010313</v>
      </c>
      <c r="G47" s="188">
        <f t="shared" si="0"/>
        <v>16.525662718556106</v>
      </c>
      <c r="H47" s="188">
        <f t="shared" si="0"/>
        <v>8.561901688716802</v>
      </c>
    </row>
    <row r="48" spans="1:8" ht="12.75">
      <c r="A48" s="479" t="s">
        <v>979</v>
      </c>
      <c r="B48" s="173"/>
      <c r="C48" s="188">
        <f t="shared" si="0"/>
        <v>-4.888736344244776</v>
      </c>
      <c r="D48" s="188">
        <f t="shared" si="0"/>
        <v>-3.969433914304304</v>
      </c>
      <c r="E48" s="188">
        <f t="shared" si="0"/>
        <v>-2.0920424732326524</v>
      </c>
      <c r="F48" s="188">
        <f t="shared" si="0"/>
        <v>10.026842300057012</v>
      </c>
      <c r="G48" s="188">
        <f t="shared" si="0"/>
        <v>1.0686062176856268</v>
      </c>
      <c r="H48" s="188">
        <f t="shared" si="0"/>
        <v>8.648170853411656</v>
      </c>
    </row>
    <row r="49" spans="1:8" ht="12.75">
      <c r="A49" s="479" t="s">
        <v>969</v>
      </c>
      <c r="B49" s="5"/>
      <c r="C49" s="188">
        <f t="shared" si="0"/>
        <v>36.84630289964937</v>
      </c>
      <c r="D49" s="188">
        <f t="shared" si="0"/>
        <v>11.521569872899448</v>
      </c>
      <c r="E49" s="188">
        <f t="shared" si="0"/>
        <v>-0.6398272322621494</v>
      </c>
      <c r="F49" s="188">
        <f t="shared" si="0"/>
        <v>6.638804056101904</v>
      </c>
      <c r="G49" s="188">
        <f t="shared" si="0"/>
        <v>6.888083265115185</v>
      </c>
      <c r="H49" s="188">
        <f t="shared" si="0"/>
        <v>3.5995623632385048</v>
      </c>
    </row>
    <row r="50" spans="1:8" ht="12.75">
      <c r="A50" s="479" t="s">
        <v>970</v>
      </c>
      <c r="B50" s="4"/>
      <c r="C50" s="188">
        <f aca="true" t="shared" si="1" ref="C50:H57">C24/B24*100-100</f>
        <v>21.052689812367447</v>
      </c>
      <c r="D50" s="188">
        <f t="shared" si="1"/>
        <v>13.712147386399877</v>
      </c>
      <c r="E50" s="188">
        <f t="shared" si="1"/>
        <v>5.1199405944976775</v>
      </c>
      <c r="F50" s="188">
        <f t="shared" si="1"/>
        <v>9.81903764233239</v>
      </c>
      <c r="G50" s="188">
        <f t="shared" si="1"/>
        <v>2.6769542853002974</v>
      </c>
      <c r="H50" s="188">
        <f t="shared" si="1"/>
        <v>5.588287175868771</v>
      </c>
    </row>
    <row r="51" spans="1:8" ht="12.75">
      <c r="A51" s="479" t="s">
        <v>971</v>
      </c>
      <c r="B51" s="4"/>
      <c r="C51" s="188">
        <f t="shared" si="1"/>
        <v>7.380848433707655</v>
      </c>
      <c r="D51" s="188">
        <f t="shared" si="1"/>
        <v>15.259973733106207</v>
      </c>
      <c r="E51" s="188">
        <f t="shared" si="1"/>
        <v>6.107831996974113</v>
      </c>
      <c r="F51" s="188">
        <f t="shared" si="1"/>
        <v>11.329619537992144</v>
      </c>
      <c r="G51" s="188">
        <f t="shared" si="1"/>
        <v>7.038795220166975</v>
      </c>
      <c r="H51" s="188">
        <f t="shared" si="1"/>
        <v>5.153693225263794</v>
      </c>
    </row>
    <row r="52" spans="1:8" ht="12.75">
      <c r="A52" s="479" t="s">
        <v>980</v>
      </c>
      <c r="B52" s="4"/>
      <c r="C52" s="188">
        <f t="shared" si="1"/>
        <v>-8.615352217805224</v>
      </c>
      <c r="D52" s="188">
        <f t="shared" si="1"/>
        <v>4.401287979986861</v>
      </c>
      <c r="E52" s="188">
        <f t="shared" si="1"/>
        <v>13.426376004611697</v>
      </c>
      <c r="F52" s="188">
        <f t="shared" si="1"/>
        <v>-3.3834949397287772</v>
      </c>
      <c r="G52" s="188">
        <f t="shared" si="1"/>
        <v>7.468664243862634</v>
      </c>
      <c r="H52" s="188">
        <f t="shared" si="1"/>
        <v>4.9896480331262865</v>
      </c>
    </row>
    <row r="53" spans="1:8" ht="12.75">
      <c r="A53" s="5" t="s">
        <v>973</v>
      </c>
      <c r="B53" s="4"/>
      <c r="C53" s="188">
        <f t="shared" si="1"/>
        <v>0.45727607368223744</v>
      </c>
      <c r="D53" s="188">
        <f t="shared" si="1"/>
        <v>3.445794857609897</v>
      </c>
      <c r="E53" s="188">
        <f t="shared" si="1"/>
        <v>5.134042290114621</v>
      </c>
      <c r="F53" s="188">
        <f t="shared" si="1"/>
        <v>2.9700642283098517</v>
      </c>
      <c r="G53" s="188">
        <f>G27/F27*100-100</f>
        <v>3.291131652763383</v>
      </c>
      <c r="H53" s="188">
        <f t="shared" si="1"/>
        <v>2.5020302143506967</v>
      </c>
    </row>
    <row r="54" spans="1:8" ht="12.75">
      <c r="A54" s="5" t="s">
        <v>974</v>
      </c>
      <c r="B54" s="4"/>
      <c r="C54" s="188">
        <f t="shared" si="1"/>
        <v>10.667408219191032</v>
      </c>
      <c r="D54" s="188">
        <f t="shared" si="1"/>
        <v>-6.617137848376871</v>
      </c>
      <c r="E54" s="188">
        <f t="shared" si="1"/>
        <v>30.130552592569614</v>
      </c>
      <c r="F54" s="188">
        <f t="shared" si="1"/>
        <v>6.228889367364616</v>
      </c>
      <c r="G54" s="188">
        <f t="shared" si="1"/>
        <v>7.281722933643778</v>
      </c>
      <c r="H54" s="188">
        <f t="shared" si="1"/>
        <v>8.035375183115406</v>
      </c>
    </row>
    <row r="55" spans="1:8" ht="12.75">
      <c r="A55" s="173" t="s">
        <v>975</v>
      </c>
      <c r="B55" s="1134"/>
      <c r="C55" s="179">
        <f t="shared" si="1"/>
        <v>0.1602838415642509</v>
      </c>
      <c r="D55" s="179">
        <f t="shared" si="1"/>
        <v>3.7692115925106435</v>
      </c>
      <c r="E55" s="179">
        <f t="shared" si="1"/>
        <v>4.41107946605004</v>
      </c>
      <c r="F55" s="179">
        <f t="shared" si="1"/>
        <v>2.8525933192430557</v>
      </c>
      <c r="G55" s="179">
        <f t="shared" si="1"/>
        <v>3.142560697565443</v>
      </c>
      <c r="H55" s="179">
        <f t="shared" si="1"/>
        <v>2.2877548495953306</v>
      </c>
    </row>
    <row r="56" spans="1:8" ht="12.75">
      <c r="A56" s="5" t="s">
        <v>976</v>
      </c>
      <c r="B56" s="4"/>
      <c r="C56" s="188">
        <f t="shared" si="1"/>
        <v>-0.47490181798292497</v>
      </c>
      <c r="D56" s="188">
        <f t="shared" si="1"/>
        <v>6.553463597878164</v>
      </c>
      <c r="E56" s="188">
        <f t="shared" si="1"/>
        <v>8.595592937515548</v>
      </c>
      <c r="F56" s="188">
        <f t="shared" si="1"/>
        <v>6.876145367996855</v>
      </c>
      <c r="G56" s="188">
        <f>G30/F30*100-100</f>
        <v>-1.7820037893291953</v>
      </c>
      <c r="H56" s="188">
        <f t="shared" si="1"/>
        <v>5.494208567257246</v>
      </c>
    </row>
    <row r="57" spans="1:8" ht="12.75">
      <c r="A57" s="390" t="s">
        <v>977</v>
      </c>
      <c r="B57" s="1136"/>
      <c r="C57" s="1137">
        <f t="shared" si="1"/>
        <v>0.11987204128516282</v>
      </c>
      <c r="D57" s="1137">
        <f t="shared" si="1"/>
        <v>3.9452990340248135</v>
      </c>
      <c r="E57" s="1137">
        <f t="shared" si="1"/>
        <v>4.682365559012709</v>
      </c>
      <c r="F57" s="1137">
        <f t="shared" si="1"/>
        <v>3.123195228957968</v>
      </c>
      <c r="G57" s="1137">
        <f t="shared" si="1"/>
        <v>2.7993083759008783</v>
      </c>
      <c r="H57" s="1137">
        <f t="shared" si="1"/>
        <v>2.5012910481504065</v>
      </c>
    </row>
    <row r="58" spans="1:8" ht="12.75">
      <c r="A58" s="4" t="s">
        <v>981</v>
      </c>
      <c r="B58" s="4"/>
      <c r="C58" s="4"/>
      <c r="D58" s="4"/>
      <c r="E58" s="4"/>
      <c r="F58" s="4"/>
      <c r="G58" s="4"/>
      <c r="H58" s="4"/>
    </row>
    <row r="59" spans="1:8" ht="12.75">
      <c r="A59" s="4" t="s">
        <v>982</v>
      </c>
      <c r="B59" s="4"/>
      <c r="C59" s="4"/>
      <c r="D59" s="4"/>
      <c r="E59" s="4"/>
      <c r="F59" s="4"/>
      <c r="G59" s="4"/>
      <c r="H59" s="4"/>
    </row>
    <row r="60" spans="1:8" ht="12.75">
      <c r="A60" s="4" t="s">
        <v>983</v>
      </c>
      <c r="B60" s="4"/>
      <c r="C60" s="4"/>
      <c r="D60" s="4"/>
      <c r="E60" s="4"/>
      <c r="F60" s="4"/>
      <c r="G60" s="4"/>
      <c r="H60" s="4"/>
    </row>
  </sheetData>
  <sheetProtection/>
  <mergeCells count="4">
    <mergeCell ref="A2:H2"/>
    <mergeCell ref="A3:H3"/>
    <mergeCell ref="B7:H7"/>
    <mergeCell ref="B33:H33"/>
  </mergeCells>
  <printOptions/>
  <pageMargins left="0.75" right="0.75" top="1" bottom="1" header="0.5" footer="0.5"/>
  <pageSetup fitToHeight="1" fitToWidth="1" horizontalDpi="600" verticalDpi="600" orientation="portrait" scale="85" r:id="rId1"/>
</worksheet>
</file>

<file path=xl/worksheets/sheet20.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D1" sqref="D1"/>
    </sheetView>
  </sheetViews>
  <sheetFormatPr defaultColWidth="9.140625" defaultRowHeight="12.75"/>
  <cols>
    <col min="2" max="2" width="23.140625" style="0" bestFit="1" customWidth="1"/>
  </cols>
  <sheetData>
    <row r="1" ht="19.5" customHeight="1">
      <c r="D1" s="32" t="s">
        <v>310</v>
      </c>
    </row>
    <row r="2" spans="1:9" ht="24.75" customHeight="1">
      <c r="A2" s="686" t="s">
        <v>298</v>
      </c>
      <c r="B2" s="361"/>
      <c r="C2" s="361"/>
      <c r="D2" s="361"/>
      <c r="E2" s="361"/>
      <c r="F2" s="361"/>
      <c r="G2" s="361"/>
      <c r="H2" s="361"/>
      <c r="I2" s="361"/>
    </row>
    <row r="3" spans="1:9" ht="12.75">
      <c r="A3" s="296" t="s">
        <v>791</v>
      </c>
      <c r="B3" s="296"/>
      <c r="C3" s="296"/>
      <c r="D3" s="296"/>
      <c r="E3" s="296"/>
      <c r="F3" s="296"/>
      <c r="G3" s="296"/>
      <c r="H3" s="296"/>
      <c r="I3" s="296"/>
    </row>
    <row r="4" spans="1:9" ht="15.75">
      <c r="A4" s="297"/>
      <c r="B4" s="4"/>
      <c r="C4" s="298"/>
      <c r="D4" s="4"/>
      <c r="E4" s="4"/>
      <c r="F4" s="4"/>
      <c r="G4" s="297"/>
      <c r="H4" s="297"/>
      <c r="I4" s="297"/>
    </row>
    <row r="5" spans="1:9" ht="15.75" customHeight="1">
      <c r="A5" s="362"/>
      <c r="B5" s="340"/>
      <c r="C5" s="1282" t="s">
        <v>305</v>
      </c>
      <c r="D5" s="1283"/>
      <c r="E5" s="1283"/>
      <c r="F5" s="1284"/>
      <c r="G5" s="351" t="s">
        <v>253</v>
      </c>
      <c r="H5" s="352"/>
      <c r="I5" s="353"/>
    </row>
    <row r="6" spans="1:9" ht="15.75">
      <c r="A6" s="363"/>
      <c r="B6" s="354"/>
      <c r="C6" s="355"/>
      <c r="D6" s="355"/>
      <c r="E6" s="355"/>
      <c r="F6" s="355"/>
      <c r="G6" s="357"/>
      <c r="H6" s="358"/>
      <c r="I6" s="359"/>
    </row>
    <row r="7" spans="1:9" ht="15.75">
      <c r="A7" s="363"/>
      <c r="B7" s="354"/>
      <c r="C7" s="364" t="s">
        <v>792</v>
      </c>
      <c r="D7" s="364" t="s">
        <v>793</v>
      </c>
      <c r="E7" s="355" t="s">
        <v>794</v>
      </c>
      <c r="F7" s="355" t="s">
        <v>795</v>
      </c>
      <c r="G7" s="355" t="s">
        <v>793</v>
      </c>
      <c r="H7" s="355" t="s">
        <v>794</v>
      </c>
      <c r="I7" s="360">
        <v>2007</v>
      </c>
    </row>
    <row r="8" spans="1:9" ht="15.75">
      <c r="A8" s="301"/>
      <c r="B8" s="265"/>
      <c r="C8" s="300"/>
      <c r="D8" s="300"/>
      <c r="E8" s="300"/>
      <c r="F8" s="300"/>
      <c r="G8" s="300"/>
      <c r="H8" s="278"/>
      <c r="I8" s="278"/>
    </row>
    <row r="9" spans="1:9" ht="12.75">
      <c r="A9" s="304" t="s">
        <v>155</v>
      </c>
      <c r="B9" s="305"/>
      <c r="C9" s="281">
        <v>1455.569193417858</v>
      </c>
      <c r="D9" s="281">
        <v>1484.3454157782517</v>
      </c>
      <c r="E9" s="281">
        <v>1780.939271255061</v>
      </c>
      <c r="F9" s="281">
        <v>1998.550501156515</v>
      </c>
      <c r="G9" s="281">
        <v>1.976973852601489</v>
      </c>
      <c r="H9" s="281">
        <v>19.981457976296113</v>
      </c>
      <c r="I9" s="281">
        <v>12.218902318218824</v>
      </c>
    </row>
    <row r="10" spans="1:9" ht="15.75">
      <c r="A10" s="302"/>
      <c r="B10" s="303" t="s">
        <v>796</v>
      </c>
      <c r="C10" s="280">
        <v>1298.0294038305906</v>
      </c>
      <c r="D10" s="280">
        <v>1433.1712864250178</v>
      </c>
      <c r="E10" s="1015">
        <v>1675.4007557354928</v>
      </c>
      <c r="F10" s="280">
        <v>1908.0164070932924</v>
      </c>
      <c r="G10" s="280">
        <v>10.411311345922698</v>
      </c>
      <c r="H10" s="280">
        <v>16.901641248667886</v>
      </c>
      <c r="I10" s="280">
        <v>13.884179684262008</v>
      </c>
    </row>
    <row r="11" spans="1:9" ht="15.75">
      <c r="A11" s="302"/>
      <c r="B11" s="307" t="s">
        <v>797</v>
      </c>
      <c r="C11" s="280">
        <v>157.53978958726734</v>
      </c>
      <c r="D11" s="280">
        <v>51.17412935323383</v>
      </c>
      <c r="E11" s="1015">
        <v>105.53851551956815</v>
      </c>
      <c r="F11" s="280">
        <v>90.53409406322284</v>
      </c>
      <c r="G11" s="280">
        <v>-67.51669563143189</v>
      </c>
      <c r="H11" s="280">
        <v>106.23412035225743</v>
      </c>
      <c r="I11" s="280">
        <v>-14.217010143148457</v>
      </c>
    </row>
    <row r="12" spans="1:9" ht="15.75">
      <c r="A12" s="308"/>
      <c r="B12" s="309"/>
      <c r="C12" s="311"/>
      <c r="D12" s="323"/>
      <c r="E12" s="1016"/>
      <c r="F12" s="1017"/>
      <c r="G12" s="283"/>
      <c r="H12" s="283"/>
      <c r="I12" s="283"/>
    </row>
    <row r="13" spans="1:9" ht="15.75">
      <c r="A13" s="301"/>
      <c r="B13" s="265"/>
      <c r="C13" s="1018"/>
      <c r="D13" s="185"/>
      <c r="E13" s="1013"/>
      <c r="F13" s="1014"/>
      <c r="G13" s="1019"/>
      <c r="H13" s="1019"/>
      <c r="I13" s="1019"/>
    </row>
    <row r="14" spans="1:9" ht="12.75">
      <c r="A14" s="304" t="s">
        <v>798</v>
      </c>
      <c r="B14" s="303"/>
      <c r="C14" s="281">
        <v>300.6366333962773</v>
      </c>
      <c r="D14" s="281">
        <v>362.0852878464819</v>
      </c>
      <c r="E14" s="1020">
        <v>446.22672064777333</v>
      </c>
      <c r="F14" s="281">
        <v>547.4109483423284</v>
      </c>
      <c r="G14" s="281">
        <v>20.439509901378997</v>
      </c>
      <c r="H14" s="281">
        <v>23.23801480632541</v>
      </c>
      <c r="I14" s="281">
        <v>22.675519643393187</v>
      </c>
    </row>
    <row r="15" spans="1:9" ht="15.75">
      <c r="A15" s="302"/>
      <c r="B15" s="303" t="s">
        <v>796</v>
      </c>
      <c r="C15" s="280">
        <v>279.3242514162396</v>
      </c>
      <c r="D15" s="280">
        <v>329.13859275053306</v>
      </c>
      <c r="E15" s="1015">
        <v>429.02429149797575</v>
      </c>
      <c r="F15" s="280">
        <v>488.5273708558212</v>
      </c>
      <c r="G15" s="280">
        <v>17.83387625017272</v>
      </c>
      <c r="H15" s="280">
        <v>30.347610686647727</v>
      </c>
      <c r="I15" s="280">
        <v>13.86939633419945</v>
      </c>
    </row>
    <row r="16" spans="1:9" ht="15.75">
      <c r="A16" s="302"/>
      <c r="B16" s="307" t="s">
        <v>797</v>
      </c>
      <c r="C16" s="280">
        <v>21.312381980037767</v>
      </c>
      <c r="D16" s="280">
        <v>32.94669509594883</v>
      </c>
      <c r="E16" s="1015">
        <v>17.202429149797574</v>
      </c>
      <c r="F16" s="280">
        <v>58.88357748650733</v>
      </c>
      <c r="G16" s="280">
        <v>54.5894547442343</v>
      </c>
      <c r="H16" s="280">
        <v>-47.787087294492224</v>
      </c>
      <c r="I16" s="280">
        <v>242.29803810702066</v>
      </c>
    </row>
    <row r="17" spans="1:9" ht="15.75">
      <c r="A17" s="308"/>
      <c r="B17" s="309"/>
      <c r="C17" s="1017"/>
      <c r="D17" s="1017"/>
      <c r="E17" s="1016"/>
      <c r="F17" s="1017"/>
      <c r="G17" s="283"/>
      <c r="H17" s="283"/>
      <c r="I17" s="283"/>
    </row>
    <row r="18" spans="1:9" ht="15.75">
      <c r="A18" s="302"/>
      <c r="B18" s="303"/>
      <c r="C18" s="280"/>
      <c r="D18" s="185"/>
      <c r="E18" s="1013"/>
      <c r="F18" s="1014"/>
      <c r="G18" s="1019"/>
      <c r="H18" s="1019"/>
      <c r="I18" s="1019"/>
    </row>
    <row r="19" spans="1:9" ht="12.75">
      <c r="A19" s="304" t="s">
        <v>799</v>
      </c>
      <c r="B19" s="305"/>
      <c r="C19" s="281">
        <v>1756.2058268141354</v>
      </c>
      <c r="D19" s="281">
        <v>1846.4307036247333</v>
      </c>
      <c r="E19" s="1020">
        <v>2227.1659919028343</v>
      </c>
      <c r="F19" s="1020">
        <v>2545.9614494988436</v>
      </c>
      <c r="G19" s="281">
        <v>5.137488751775265</v>
      </c>
      <c r="H19" s="281">
        <v>20.62006917078874</v>
      </c>
      <c r="I19" s="281">
        <v>14.313951396305157</v>
      </c>
    </row>
    <row r="20" spans="1:9" ht="15.75">
      <c r="A20" s="302"/>
      <c r="B20" s="303"/>
      <c r="C20" s="280" t="s">
        <v>800</v>
      </c>
      <c r="D20" s="280" t="s">
        <v>800</v>
      </c>
      <c r="E20" s="1015" t="s">
        <v>800</v>
      </c>
      <c r="F20" s="1015" t="s">
        <v>800</v>
      </c>
      <c r="G20" s="281"/>
      <c r="H20" s="281"/>
      <c r="I20" s="281"/>
    </row>
    <row r="21" spans="1:9" ht="15.75">
      <c r="A21" s="302"/>
      <c r="B21" s="303" t="s">
        <v>796</v>
      </c>
      <c r="C21" s="280">
        <v>1577.3536552468304</v>
      </c>
      <c r="D21" s="280">
        <v>1762.3098791755508</v>
      </c>
      <c r="E21" s="1015">
        <v>2104.4250472334684</v>
      </c>
      <c r="F21" s="1015">
        <v>2396.5437779491135</v>
      </c>
      <c r="G21" s="280">
        <v>11.72572956695484</v>
      </c>
      <c r="H21" s="280">
        <v>19.41288374425767</v>
      </c>
      <c r="I21" s="280">
        <v>13.881165836705463</v>
      </c>
    </row>
    <row r="22" spans="1:9" ht="15.75">
      <c r="A22" s="302"/>
      <c r="B22" s="315" t="s">
        <v>801</v>
      </c>
      <c r="C22" s="280">
        <v>89.8159903106714</v>
      </c>
      <c r="D22" s="280">
        <v>95.44413855965216</v>
      </c>
      <c r="E22" s="1015">
        <v>94.48891797398096</v>
      </c>
      <c r="F22" s="1015">
        <v>94.13118876646219</v>
      </c>
      <c r="G22" s="289"/>
      <c r="H22" s="289"/>
      <c r="I22" s="289"/>
    </row>
    <row r="23" spans="1:9" ht="15.75">
      <c r="A23" s="302"/>
      <c r="B23" s="307" t="s">
        <v>797</v>
      </c>
      <c r="C23" s="280">
        <v>178.8521715673051</v>
      </c>
      <c r="D23" s="280">
        <v>84.12082444918266</v>
      </c>
      <c r="E23" s="1021">
        <v>122.74094466936572</v>
      </c>
      <c r="F23" s="1021">
        <v>149.41767154973016</v>
      </c>
      <c r="G23" s="280">
        <v>-52.96628287371586</v>
      </c>
      <c r="H23" s="280">
        <v>45.91029685344256</v>
      </c>
      <c r="I23" s="280">
        <v>21.734171064289143</v>
      </c>
    </row>
    <row r="24" spans="1:9" ht="12.75">
      <c r="A24" s="316"/>
      <c r="B24" s="317" t="s">
        <v>801</v>
      </c>
      <c r="C24" s="311">
        <v>10.184009689328606</v>
      </c>
      <c r="D24" s="311">
        <v>4.555861440347847</v>
      </c>
      <c r="E24" s="1022">
        <v>5.511082026019038</v>
      </c>
      <c r="F24" s="1022">
        <v>5.868811233537809</v>
      </c>
      <c r="G24" s="330"/>
      <c r="H24" s="330"/>
      <c r="I24" s="330"/>
    </row>
    <row r="25" spans="1:9" ht="15.75">
      <c r="A25" s="318" t="s">
        <v>802</v>
      </c>
      <c r="B25" s="319"/>
      <c r="C25" s="300"/>
      <c r="D25" s="1023"/>
      <c r="E25" s="297"/>
      <c r="F25" s="300"/>
      <c r="G25" s="1024"/>
      <c r="H25" s="1024"/>
      <c r="I25" s="1024"/>
    </row>
    <row r="26" spans="1:9" ht="15.75">
      <c r="A26" s="320"/>
      <c r="B26" s="479" t="s">
        <v>803</v>
      </c>
      <c r="C26" s="280">
        <v>11.465324695051478</v>
      </c>
      <c r="D26" s="280">
        <v>10.428308410314596</v>
      </c>
      <c r="E26" s="280">
        <v>11.395975263018881</v>
      </c>
      <c r="F26" s="280">
        <v>10.33477440785191</v>
      </c>
      <c r="G26" s="290"/>
      <c r="H26" s="290"/>
      <c r="I26" s="290"/>
    </row>
    <row r="27" spans="1:9" ht="15.75">
      <c r="A27" s="321"/>
      <c r="B27" s="765" t="s">
        <v>804</v>
      </c>
      <c r="C27" s="311">
        <v>9.673598191162476</v>
      </c>
      <c r="D27" s="311">
        <v>8.781248574021587</v>
      </c>
      <c r="E27" s="311">
        <v>9.563974785131283</v>
      </c>
      <c r="F27" s="311">
        <v>8.533875476493012</v>
      </c>
      <c r="G27" s="291"/>
      <c r="H27" s="291"/>
      <c r="I27" s="291"/>
    </row>
    <row r="28" spans="1:9" ht="12.75">
      <c r="A28" s="324" t="s">
        <v>805</v>
      </c>
      <c r="B28" s="265"/>
      <c r="C28" s="280">
        <v>1756.2058268141354</v>
      </c>
      <c r="D28" s="280">
        <v>1846.4307036247333</v>
      </c>
      <c r="E28" s="280">
        <v>2227.1659919028343</v>
      </c>
      <c r="F28" s="280">
        <v>2545.9614494988436</v>
      </c>
      <c r="G28" s="1018">
        <v>5.137488751775265</v>
      </c>
      <c r="H28" s="1018">
        <v>20.62006917078874</v>
      </c>
      <c r="I28" s="1018">
        <v>14.313951396305157</v>
      </c>
    </row>
    <row r="29" spans="1:9" ht="12.75">
      <c r="A29" s="325" t="s">
        <v>806</v>
      </c>
      <c r="B29" s="303"/>
      <c r="C29" s="280">
        <v>15.65821418937146</v>
      </c>
      <c r="D29" s="280">
        <v>14.506041222459134</v>
      </c>
      <c r="E29" s="280">
        <v>14.422402159244266</v>
      </c>
      <c r="F29" s="280">
        <v>9.059367771781034</v>
      </c>
      <c r="G29" s="280">
        <v>-7.3582654635954725</v>
      </c>
      <c r="H29" s="280">
        <v>-0.576580901241158</v>
      </c>
      <c r="I29" s="280">
        <v>-37.18544475634186</v>
      </c>
    </row>
    <row r="30" spans="1:9" ht="15.75">
      <c r="A30" s="325" t="s">
        <v>937</v>
      </c>
      <c r="B30" s="326"/>
      <c r="C30" s="280">
        <v>1771.8640410035068</v>
      </c>
      <c r="D30" s="280">
        <v>1860.9367448471924</v>
      </c>
      <c r="E30" s="280">
        <v>2241.588394062079</v>
      </c>
      <c r="F30" s="280">
        <v>2555.020817270625</v>
      </c>
      <c r="G30" s="280">
        <v>5.02706199699378</v>
      </c>
      <c r="H30" s="280">
        <v>20.454840835879295</v>
      </c>
      <c r="I30" s="280">
        <v>13.98260376609828</v>
      </c>
    </row>
    <row r="31" spans="1:9" ht="15.75">
      <c r="A31" s="325" t="s">
        <v>807</v>
      </c>
      <c r="B31" s="326"/>
      <c r="C31" s="280">
        <v>304.3080658214189</v>
      </c>
      <c r="D31" s="280">
        <v>329.4214641080312</v>
      </c>
      <c r="E31" s="280">
        <v>359.8178137651822</v>
      </c>
      <c r="F31" s="280">
        <v>521.2644564379337</v>
      </c>
      <c r="G31" s="280">
        <v>8.25262328122119</v>
      </c>
      <c r="H31" s="280">
        <v>9.227191597686172</v>
      </c>
      <c r="I31" s="280">
        <v>44.86899661341167</v>
      </c>
    </row>
    <row r="32" spans="1:9" ht="15.75">
      <c r="A32" s="325" t="s">
        <v>938</v>
      </c>
      <c r="B32" s="326"/>
      <c r="C32" s="280">
        <v>1467.555975182088</v>
      </c>
      <c r="D32" s="280">
        <v>1531.5152807391612</v>
      </c>
      <c r="E32" s="280">
        <v>1881.7705802968965</v>
      </c>
      <c r="F32" s="280">
        <v>2033.7563608326911</v>
      </c>
      <c r="G32" s="280">
        <v>4.358219150662194</v>
      </c>
      <c r="H32" s="280">
        <v>22.86985340353185</v>
      </c>
      <c r="I32" s="280">
        <v>8.076743367505259</v>
      </c>
    </row>
    <row r="33" spans="1:9" ht="15.75">
      <c r="A33" s="325" t="s">
        <v>808</v>
      </c>
      <c r="B33" s="326"/>
      <c r="C33" s="280">
        <v>-234.6587537091991</v>
      </c>
      <c r="D33" s="280">
        <v>15.103056147832682</v>
      </c>
      <c r="E33" s="280">
        <v>-427.7611336032394</v>
      </c>
      <c r="F33" s="280">
        <v>116.42405551272176</v>
      </c>
      <c r="G33" s="1025" t="s">
        <v>212</v>
      </c>
      <c r="H33" s="1025" t="s">
        <v>212</v>
      </c>
      <c r="I33" s="1025" t="s">
        <v>212</v>
      </c>
    </row>
    <row r="34" spans="1:9" ht="15.75">
      <c r="A34" s="325" t="s">
        <v>809</v>
      </c>
      <c r="B34" s="326"/>
      <c r="C34" s="280">
        <v>18.782033989749124</v>
      </c>
      <c r="D34" s="280">
        <v>-96.72778962331202</v>
      </c>
      <c r="E34" s="280">
        <v>82.31282051282052</v>
      </c>
      <c r="F34" s="280">
        <v>-207.1542020046261</v>
      </c>
      <c r="G34" s="1025" t="s">
        <v>212</v>
      </c>
      <c r="H34" s="1025" t="s">
        <v>212</v>
      </c>
      <c r="I34" s="1025" t="s">
        <v>212</v>
      </c>
    </row>
    <row r="35" spans="1:9" ht="15.75">
      <c r="A35" s="327" t="s">
        <v>810</v>
      </c>
      <c r="B35" s="328"/>
      <c r="C35" s="283">
        <v>-215.87671971944997</v>
      </c>
      <c r="D35" s="283">
        <v>-81.62473347547935</v>
      </c>
      <c r="E35" s="283">
        <v>-345.4483130904188</v>
      </c>
      <c r="F35" s="283">
        <v>-90.73014649190432</v>
      </c>
      <c r="G35" s="1026" t="s">
        <v>212</v>
      </c>
      <c r="H35" s="1026" t="s">
        <v>212</v>
      </c>
      <c r="I35" s="1026" t="s">
        <v>212</v>
      </c>
    </row>
    <row r="36" spans="1:9" ht="15.75">
      <c r="A36" s="331" t="s">
        <v>811</v>
      </c>
      <c r="B36" s="4"/>
      <c r="C36" s="297"/>
      <c r="D36" s="297"/>
      <c r="E36" s="297"/>
      <c r="F36" s="297"/>
      <c r="G36" s="297"/>
      <c r="H36" s="297"/>
      <c r="I36" s="297"/>
    </row>
    <row r="37" spans="1:9" ht="15.75">
      <c r="A37" s="331" t="s">
        <v>812</v>
      </c>
      <c r="B37" s="297"/>
      <c r="C37" s="297"/>
      <c r="D37" s="297"/>
      <c r="E37" s="297"/>
      <c r="F37" s="297"/>
      <c r="G37" s="297"/>
      <c r="H37" s="297"/>
      <c r="I37" s="297"/>
    </row>
    <row r="38" spans="1:9" ht="15.75">
      <c r="A38" s="332" t="s">
        <v>813</v>
      </c>
      <c r="B38" s="4"/>
      <c r="C38" s="297"/>
      <c r="D38" s="297"/>
      <c r="E38" s="297"/>
      <c r="F38" s="297"/>
      <c r="G38" s="297"/>
      <c r="H38" s="297"/>
      <c r="I38" s="297"/>
    </row>
    <row r="39" spans="2:6" ht="12.75">
      <c r="B39" s="4" t="s">
        <v>814</v>
      </c>
      <c r="C39" s="333">
        <v>74.14</v>
      </c>
      <c r="D39" s="333">
        <v>70.35</v>
      </c>
      <c r="E39" s="333">
        <v>74.1</v>
      </c>
      <c r="F39" s="333">
        <v>64.85</v>
      </c>
    </row>
  </sheetData>
  <sheetProtection/>
  <mergeCells count="1">
    <mergeCell ref="C5:F5"/>
  </mergeCells>
  <printOptions/>
  <pageMargins left="0.75" right="0.75" top="1" bottom="1" header="0.5" footer="0.5"/>
  <pageSetup fitToHeight="1" fitToWidth="1" horizontalDpi="600" verticalDpi="600" orientation="portrait" scale="94" r:id="rId1"/>
</worksheet>
</file>

<file path=xl/worksheets/sheet21.xml><?xml version="1.0" encoding="utf-8"?>
<worksheet xmlns="http://schemas.openxmlformats.org/spreadsheetml/2006/main" xmlns:r="http://schemas.openxmlformats.org/officeDocument/2006/relationships">
  <sheetPr>
    <pageSetUpPr fitToPage="1"/>
  </sheetPr>
  <dimension ref="A1:L14"/>
  <sheetViews>
    <sheetView zoomScalePageLayoutView="0" workbookViewId="0" topLeftCell="A1">
      <selection activeCell="A1" sqref="A1:L1"/>
    </sheetView>
  </sheetViews>
  <sheetFormatPr defaultColWidth="9.140625" defaultRowHeight="12.75"/>
  <cols>
    <col min="1" max="1" width="15.421875" style="0" customWidth="1"/>
    <col min="2" max="4" width="6.57421875" style="0" bestFit="1" customWidth="1"/>
    <col min="5" max="5" width="5.57421875" style="0" customWidth="1"/>
    <col min="6" max="6" width="6.57421875" style="0" bestFit="1" customWidth="1"/>
    <col min="7" max="7" width="6.57421875" style="0" customWidth="1"/>
    <col min="8" max="8" width="8.57421875" style="0" customWidth="1"/>
    <col min="9" max="9" width="7.8515625" style="0" customWidth="1"/>
    <col min="10" max="10" width="7.140625" style="0" customWidth="1"/>
    <col min="11" max="11" width="7.8515625" style="0" customWidth="1"/>
    <col min="12" max="12" width="9.28125" style="0" customWidth="1"/>
  </cols>
  <sheetData>
    <row r="1" spans="1:12" ht="19.5" customHeight="1">
      <c r="A1" s="1175" t="s">
        <v>304</v>
      </c>
      <c r="B1" s="1175"/>
      <c r="C1" s="1175"/>
      <c r="D1" s="1175"/>
      <c r="E1" s="1175"/>
      <c r="F1" s="1175"/>
      <c r="G1" s="1175"/>
      <c r="H1" s="1175"/>
      <c r="I1" s="1175"/>
      <c r="J1" s="1175"/>
      <c r="K1" s="1175"/>
      <c r="L1" s="1175"/>
    </row>
    <row r="2" spans="1:12" ht="24.75" customHeight="1">
      <c r="A2" s="1174" t="s">
        <v>900</v>
      </c>
      <c r="B2" s="1174"/>
      <c r="C2" s="1174"/>
      <c r="D2" s="1174"/>
      <c r="E2" s="1174"/>
      <c r="F2" s="1174"/>
      <c r="G2" s="1174"/>
      <c r="H2" s="1174"/>
      <c r="I2" s="1174"/>
      <c r="J2" s="1174"/>
      <c r="K2" s="1174"/>
      <c r="L2" s="1174"/>
    </row>
    <row r="4" spans="1:12" ht="12.75">
      <c r="A4" s="1285"/>
      <c r="B4" s="1287" t="s">
        <v>305</v>
      </c>
      <c r="C4" s="1288"/>
      <c r="D4" s="1288"/>
      <c r="E4" s="1288"/>
      <c r="F4" s="1288"/>
      <c r="G4" s="1289"/>
      <c r="H4" s="1293" t="s">
        <v>253</v>
      </c>
      <c r="I4" s="1294"/>
      <c r="J4" s="1294"/>
      <c r="K4" s="1294"/>
      <c r="L4" s="1295"/>
    </row>
    <row r="5" spans="1:12" ht="12.75">
      <c r="A5" s="1286"/>
      <c r="B5" s="1290"/>
      <c r="C5" s="1291"/>
      <c r="D5" s="1291"/>
      <c r="E5" s="1291"/>
      <c r="F5" s="1291"/>
      <c r="G5" s="1292"/>
      <c r="H5" s="1296"/>
      <c r="I5" s="1297"/>
      <c r="J5" s="1297"/>
      <c r="K5" s="1297"/>
      <c r="L5" s="1298"/>
    </row>
    <row r="6" spans="1:12" ht="12.75">
      <c r="A6" s="688"/>
      <c r="B6" s="689">
        <v>2002</v>
      </c>
      <c r="C6" s="690">
        <v>2003</v>
      </c>
      <c r="D6" s="690">
        <v>2004</v>
      </c>
      <c r="E6" s="690">
        <v>2005</v>
      </c>
      <c r="F6" s="691">
        <v>2006</v>
      </c>
      <c r="G6" s="690">
        <v>2007</v>
      </c>
      <c r="H6" s="1058" t="s">
        <v>503</v>
      </c>
      <c r="I6" s="1059" t="s">
        <v>209</v>
      </c>
      <c r="J6" s="1059" t="s">
        <v>76</v>
      </c>
      <c r="K6" s="1059" t="s">
        <v>1</v>
      </c>
      <c r="L6" s="1060" t="s">
        <v>2</v>
      </c>
    </row>
    <row r="7" spans="1:12" ht="21.75" customHeight="1">
      <c r="A7" s="692" t="s">
        <v>815</v>
      </c>
      <c r="B7" s="693">
        <v>26.06</v>
      </c>
      <c r="C7" s="694">
        <v>28.82</v>
      </c>
      <c r="D7" s="694">
        <v>38.02</v>
      </c>
      <c r="E7" s="694">
        <v>57.41</v>
      </c>
      <c r="F7" s="694">
        <v>76.54</v>
      </c>
      <c r="G7" s="695">
        <v>79.73</v>
      </c>
      <c r="H7" s="1052">
        <v>10.590943975441292</v>
      </c>
      <c r="I7" s="1053">
        <v>31.922276197085353</v>
      </c>
      <c r="J7" s="1053">
        <v>50.99947396107311</v>
      </c>
      <c r="K7" s="1053">
        <v>33.32172095453757</v>
      </c>
      <c r="L7" s="1054">
        <v>4.167755422001562</v>
      </c>
    </row>
    <row r="8" spans="1:12" ht="22.5" customHeight="1">
      <c r="A8" s="696" t="s">
        <v>816</v>
      </c>
      <c r="B8" s="697">
        <v>319</v>
      </c>
      <c r="C8" s="698">
        <v>348.25</v>
      </c>
      <c r="D8" s="698">
        <v>403.15</v>
      </c>
      <c r="E8" s="698">
        <v>418.35</v>
      </c>
      <c r="F8" s="698">
        <v>663.25</v>
      </c>
      <c r="G8" s="699">
        <v>666</v>
      </c>
      <c r="H8" s="1055">
        <v>9.169278996865188</v>
      </c>
      <c r="I8" s="1056">
        <v>15.764536970567121</v>
      </c>
      <c r="J8" s="1056">
        <v>3.7703088180577993</v>
      </c>
      <c r="K8" s="1056">
        <v>58.53950041831001</v>
      </c>
      <c r="L8" s="1057">
        <v>0.4146249528835426</v>
      </c>
    </row>
    <row r="9" spans="1:12" ht="12.75">
      <c r="A9" s="4"/>
      <c r="B9" s="4"/>
      <c r="C9" s="4"/>
      <c r="D9" s="4"/>
      <c r="E9" s="4"/>
      <c r="F9" s="4"/>
      <c r="G9" s="4"/>
      <c r="H9" s="4"/>
      <c r="I9" s="4"/>
      <c r="J9" s="4"/>
      <c r="K9" s="4"/>
      <c r="L9" s="4"/>
    </row>
    <row r="10" spans="1:12" ht="12.75">
      <c r="A10" s="334" t="s">
        <v>817</v>
      </c>
      <c r="B10" s="4"/>
      <c r="C10" s="4"/>
      <c r="D10" s="4"/>
      <c r="E10" s="4"/>
      <c r="F10" s="4"/>
      <c r="G10" s="4"/>
      <c r="H10" s="4"/>
      <c r="I10" s="4"/>
      <c r="J10" s="4"/>
      <c r="K10" s="4"/>
      <c r="L10" s="4"/>
    </row>
    <row r="11" spans="1:12" ht="12.75">
      <c r="A11" s="334" t="s">
        <v>818</v>
      </c>
      <c r="B11" s="4"/>
      <c r="C11" s="4"/>
      <c r="D11" s="4"/>
      <c r="E11" s="4"/>
      <c r="F11" s="4"/>
      <c r="G11" s="4"/>
      <c r="H11" s="4"/>
      <c r="I11" s="4"/>
      <c r="J11" s="4"/>
      <c r="K11" s="4"/>
      <c r="L11" s="4"/>
    </row>
    <row r="12" spans="1:12" ht="12.75">
      <c r="A12" s="700" t="s">
        <v>877</v>
      </c>
      <c r="B12" s="4"/>
      <c r="C12" s="4"/>
      <c r="D12" s="4"/>
      <c r="E12" s="4"/>
      <c r="F12" s="4"/>
      <c r="G12" s="4"/>
      <c r="H12" s="4"/>
      <c r="I12" s="4"/>
      <c r="J12" s="4"/>
      <c r="K12" s="4"/>
      <c r="L12" s="4"/>
    </row>
    <row r="13" ht="12.75">
      <c r="A13" s="4"/>
    </row>
    <row r="14" ht="12.75">
      <c r="A14" s="4"/>
    </row>
  </sheetData>
  <sheetProtection/>
  <mergeCells count="6">
    <mergeCell ref="A1:L1"/>
    <mergeCell ref="A2:L2"/>
    <mergeCell ref="A4:A5"/>
    <mergeCell ref="B4:G5"/>
    <mergeCell ref="H4:L4"/>
    <mergeCell ref="H5:L5"/>
  </mergeCells>
  <printOptions/>
  <pageMargins left="0.75" right="0.75" top="1" bottom="1" header="0.5" footer="0.5"/>
  <pageSetup fitToHeight="1" fitToWidth="1" horizontalDpi="600" verticalDpi="600" orientation="portrait" scale="96" r:id="rId1"/>
</worksheet>
</file>

<file path=xl/worksheets/sheet22.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F1" sqref="F1"/>
    </sheetView>
  </sheetViews>
  <sheetFormatPr defaultColWidth="9.140625" defaultRowHeight="12.75"/>
  <cols>
    <col min="1" max="1" width="7.140625" style="0" customWidth="1"/>
    <col min="2" max="2" width="1.8515625" style="0" customWidth="1"/>
    <col min="3" max="3" width="9.57421875" style="0" customWidth="1"/>
    <col min="4" max="4" width="3.421875" style="0" customWidth="1"/>
    <col min="7" max="7" width="8.28125" style="0" customWidth="1"/>
    <col min="8" max="8" width="2.00390625" style="0" customWidth="1"/>
    <col min="12" max="12" width="3.140625" style="0" customWidth="1"/>
  </cols>
  <sheetData>
    <row r="1" spans="1:11" ht="15.75">
      <c r="A1" s="350"/>
      <c r="B1" s="350"/>
      <c r="C1" s="350"/>
      <c r="D1" s="350"/>
      <c r="E1" s="350"/>
      <c r="F1" s="32" t="s">
        <v>841</v>
      </c>
      <c r="G1" s="350"/>
      <c r="H1" s="350"/>
      <c r="I1" s="350"/>
      <c r="J1" s="350"/>
      <c r="K1" s="350"/>
    </row>
    <row r="2" spans="1:11" ht="32.25" customHeight="1">
      <c r="A2" s="1299" t="s">
        <v>878</v>
      </c>
      <c r="B2" s="1300"/>
      <c r="C2" s="1300"/>
      <c r="D2" s="1300"/>
      <c r="E2" s="1300"/>
      <c r="F2" s="1300"/>
      <c r="G2" s="1300"/>
      <c r="H2" s="1300"/>
      <c r="I2" s="1300"/>
      <c r="J2" s="1300"/>
      <c r="K2" s="1300"/>
    </row>
    <row r="3" spans="1:11" ht="12.75">
      <c r="A3" s="4"/>
      <c r="B3" s="4"/>
      <c r="C3" s="4"/>
      <c r="D3" s="4"/>
      <c r="E3" s="4"/>
      <c r="F3" s="4"/>
      <c r="G3" s="4"/>
      <c r="H3" s="4"/>
      <c r="I3" s="4"/>
      <c r="J3" s="4"/>
      <c r="K3" s="4"/>
    </row>
    <row r="4" spans="1:11" ht="12.75">
      <c r="A4" s="1301" t="s">
        <v>819</v>
      </c>
      <c r="B4" s="365"/>
      <c r="C4" s="1301" t="s">
        <v>820</v>
      </c>
      <c r="D4" s="365"/>
      <c r="E4" s="1303" t="s">
        <v>821</v>
      </c>
      <c r="F4" s="1303"/>
      <c r="G4" s="1303"/>
      <c r="H4" s="365"/>
      <c r="I4" s="1303" t="s">
        <v>822</v>
      </c>
      <c r="J4" s="1303"/>
      <c r="K4" s="1303"/>
    </row>
    <row r="5" spans="1:11" ht="39" customHeight="1">
      <c r="A5" s="1302"/>
      <c r="B5" s="365"/>
      <c r="C5" s="1302"/>
      <c r="D5" s="365"/>
      <c r="E5" s="366" t="s">
        <v>823</v>
      </c>
      <c r="F5" s="366" t="s">
        <v>824</v>
      </c>
      <c r="G5" s="367" t="s">
        <v>825</v>
      </c>
      <c r="H5" s="368"/>
      <c r="I5" s="366" t="s">
        <v>823</v>
      </c>
      <c r="J5" s="366" t="s">
        <v>824</v>
      </c>
      <c r="K5" s="367" t="s">
        <v>826</v>
      </c>
    </row>
    <row r="6" spans="1:11" ht="18" customHeight="1">
      <c r="A6" s="4" t="s">
        <v>76</v>
      </c>
      <c r="B6" s="4"/>
      <c r="C6" s="701" t="s">
        <v>827</v>
      </c>
      <c r="D6" s="335"/>
      <c r="E6" s="702">
        <v>74.64</v>
      </c>
      <c r="F6" s="702">
        <v>75.25</v>
      </c>
      <c r="G6" s="702">
        <v>74.945</v>
      </c>
      <c r="H6" s="4"/>
      <c r="I6" s="702">
        <v>74.5940625</v>
      </c>
      <c r="J6" s="702">
        <v>75.2040625</v>
      </c>
      <c r="K6" s="702">
        <v>74.8990625</v>
      </c>
    </row>
    <row r="7" spans="1:11" ht="12.75">
      <c r="A7" s="4"/>
      <c r="B7" s="4"/>
      <c r="C7" s="701" t="s">
        <v>828</v>
      </c>
      <c r="D7" s="335"/>
      <c r="E7" s="702">
        <v>74.24</v>
      </c>
      <c r="F7" s="702">
        <v>74.84</v>
      </c>
      <c r="G7" s="702">
        <v>74.54</v>
      </c>
      <c r="H7" s="4"/>
      <c r="I7" s="702">
        <v>72.295</v>
      </c>
      <c r="J7" s="702">
        <v>72.885625</v>
      </c>
      <c r="K7" s="702">
        <v>72.5903125</v>
      </c>
    </row>
    <row r="8" spans="1:11" ht="12.75">
      <c r="A8" s="4"/>
      <c r="B8" s="4"/>
      <c r="C8" s="701" t="s">
        <v>829</v>
      </c>
      <c r="D8" s="335"/>
      <c r="E8" s="702">
        <v>74.25</v>
      </c>
      <c r="F8" s="702">
        <v>74.85</v>
      </c>
      <c r="G8" s="702">
        <v>74.55</v>
      </c>
      <c r="H8" s="4"/>
      <c r="I8" s="702">
        <v>74.32533333333335</v>
      </c>
      <c r="J8" s="702">
        <v>74.92933333333333</v>
      </c>
      <c r="K8" s="702">
        <v>74.62733333333334</v>
      </c>
    </row>
    <row r="9" spans="1:11" ht="12.75">
      <c r="A9" s="4"/>
      <c r="B9" s="4"/>
      <c r="C9" s="701" t="s">
        <v>830</v>
      </c>
      <c r="D9" s="335"/>
      <c r="E9" s="702">
        <v>73.24</v>
      </c>
      <c r="F9" s="702">
        <v>73.85</v>
      </c>
      <c r="G9" s="702">
        <v>73.545</v>
      </c>
      <c r="H9" s="4"/>
      <c r="I9" s="702">
        <v>73.74366666666667</v>
      </c>
      <c r="J9" s="702">
        <v>74.35033333333334</v>
      </c>
      <c r="K9" s="702">
        <v>74.047</v>
      </c>
    </row>
    <row r="10" spans="1:11" ht="12.75">
      <c r="A10" s="4"/>
      <c r="B10" s="4"/>
      <c r="C10" s="701" t="s">
        <v>831</v>
      </c>
      <c r="D10" s="335"/>
      <c r="E10" s="702">
        <v>71.49</v>
      </c>
      <c r="F10" s="702">
        <v>72.1</v>
      </c>
      <c r="G10" s="702">
        <v>71.795</v>
      </c>
      <c r="H10" s="4"/>
      <c r="I10" s="702">
        <v>72.27600000000001</v>
      </c>
      <c r="J10" s="702">
        <v>72.886</v>
      </c>
      <c r="K10" s="702">
        <v>72.581</v>
      </c>
    </row>
    <row r="11" spans="1:11" ht="12.75">
      <c r="A11" s="4"/>
      <c r="B11" s="4"/>
      <c r="C11" s="701" t="s">
        <v>832</v>
      </c>
      <c r="D11" s="335"/>
      <c r="E11" s="702">
        <v>70.91</v>
      </c>
      <c r="F11" s="702">
        <v>71.52</v>
      </c>
      <c r="G11" s="702">
        <v>71.215</v>
      </c>
      <c r="H11" s="4"/>
      <c r="I11" s="702">
        <v>70.80724137931034</v>
      </c>
      <c r="J11" s="702">
        <v>71.41724137931034</v>
      </c>
      <c r="K11" s="702">
        <v>71.11224137931035</v>
      </c>
    </row>
    <row r="12" spans="1:11" ht="12.75">
      <c r="A12" s="4"/>
      <c r="B12" s="4"/>
      <c r="C12" s="701" t="s">
        <v>833</v>
      </c>
      <c r="D12" s="335"/>
      <c r="E12" s="702">
        <v>70.59</v>
      </c>
      <c r="F12" s="702">
        <v>71.18</v>
      </c>
      <c r="G12" s="702">
        <v>70.885</v>
      </c>
      <c r="H12" s="4"/>
      <c r="I12" s="702">
        <v>70.67206896551725</v>
      </c>
      <c r="J12" s="702">
        <v>71.2648275862069</v>
      </c>
      <c r="K12" s="702">
        <v>70.96844827586207</v>
      </c>
    </row>
    <row r="13" spans="1:11" ht="12.75">
      <c r="A13" s="4"/>
      <c r="B13" s="4"/>
      <c r="C13" s="701" t="s">
        <v>834</v>
      </c>
      <c r="D13" s="335"/>
      <c r="E13" s="702">
        <v>70.65</v>
      </c>
      <c r="F13" s="702">
        <v>71.24</v>
      </c>
      <c r="G13" s="702">
        <v>70.945</v>
      </c>
      <c r="H13" s="4"/>
      <c r="I13" s="702">
        <v>70.62666666666668</v>
      </c>
      <c r="J13" s="702">
        <v>71.22133333333335</v>
      </c>
      <c r="K13" s="702">
        <v>70.924</v>
      </c>
    </row>
    <row r="14" spans="1:11" ht="12.75">
      <c r="A14" s="4"/>
      <c r="B14" s="4"/>
      <c r="C14" s="701" t="s">
        <v>835</v>
      </c>
      <c r="D14" s="335"/>
      <c r="E14" s="702">
        <v>70.65</v>
      </c>
      <c r="F14" s="702">
        <v>71.24</v>
      </c>
      <c r="G14" s="702">
        <v>70.945</v>
      </c>
      <c r="H14" s="4"/>
      <c r="I14" s="702">
        <v>70.61</v>
      </c>
      <c r="J14" s="702">
        <v>71.20032258064516</v>
      </c>
      <c r="K14" s="702">
        <v>70.90516129032258</v>
      </c>
    </row>
    <row r="15" spans="1:11" ht="12.75">
      <c r="A15" s="4"/>
      <c r="B15" s="4"/>
      <c r="C15" s="701" t="s">
        <v>836</v>
      </c>
      <c r="D15" s="335"/>
      <c r="E15" s="702">
        <v>70.11</v>
      </c>
      <c r="F15" s="702">
        <v>70.7</v>
      </c>
      <c r="G15" s="702">
        <v>70.405</v>
      </c>
      <c r="H15" s="4"/>
      <c r="I15" s="702">
        <v>70.4674193548387</v>
      </c>
      <c r="J15" s="702">
        <v>71.06935483870969</v>
      </c>
      <c r="K15" s="702">
        <v>70.76838709677419</v>
      </c>
    </row>
    <row r="16" spans="1:11" ht="12.75">
      <c r="A16" s="4"/>
      <c r="B16" s="4"/>
      <c r="C16" s="701" t="s">
        <v>837</v>
      </c>
      <c r="D16" s="335"/>
      <c r="E16" s="702">
        <v>70.35</v>
      </c>
      <c r="F16" s="702">
        <v>70.94</v>
      </c>
      <c r="G16" s="702">
        <v>70.645</v>
      </c>
      <c r="H16" s="4"/>
      <c r="I16" s="702">
        <v>70.29322580645162</v>
      </c>
      <c r="J16" s="702">
        <v>70.90354838709678</v>
      </c>
      <c r="K16" s="702">
        <v>70.59838709677419</v>
      </c>
    </row>
    <row r="17" spans="1:11" ht="12.75">
      <c r="A17" s="4"/>
      <c r="B17" s="4"/>
      <c r="C17" s="701" t="s">
        <v>838</v>
      </c>
      <c r="D17" s="335"/>
      <c r="E17" s="702">
        <v>70.35</v>
      </c>
      <c r="F17" s="702">
        <v>70.94</v>
      </c>
      <c r="G17" s="702">
        <v>70.645</v>
      </c>
      <c r="H17" s="4"/>
      <c r="I17" s="702">
        <v>70.35032258064518</v>
      </c>
      <c r="J17" s="702">
        <v>70.94064516129035</v>
      </c>
      <c r="K17" s="702">
        <v>70.64548387096777</v>
      </c>
    </row>
    <row r="18" spans="1:11" ht="12.75">
      <c r="A18" s="4"/>
      <c r="B18" s="4"/>
      <c r="C18" s="703" t="s">
        <v>839</v>
      </c>
      <c r="D18" s="704"/>
      <c r="E18" s="705">
        <f>+AVERAGE(E6:E17)</f>
        <v>71.78916666666667</v>
      </c>
      <c r="F18" s="705">
        <f>+AVERAGE(F6:F17)</f>
        <v>72.3875</v>
      </c>
      <c r="G18" s="705">
        <f>+AVERAGE(G6:G17)</f>
        <v>72.08833333333332</v>
      </c>
      <c r="H18" s="705"/>
      <c r="I18" s="705">
        <f>+AVERAGE(I6:I17)</f>
        <v>71.75508393778581</v>
      </c>
      <c r="J18" s="705">
        <f>+AVERAGE(J6:J17)</f>
        <v>72.35605228610494</v>
      </c>
      <c r="K18" s="705">
        <f>+AVERAGE(K6:K17)</f>
        <v>72.05556811194538</v>
      </c>
    </row>
    <row r="19" spans="1:11" ht="12.75">
      <c r="A19" s="4"/>
      <c r="B19" s="4"/>
      <c r="C19" s="706"/>
      <c r="D19" s="707"/>
      <c r="E19" s="4"/>
      <c r="F19" s="4"/>
      <c r="G19" s="4"/>
      <c r="H19" s="4"/>
      <c r="I19" s="4"/>
      <c r="J19" s="4"/>
      <c r="K19" s="4"/>
    </row>
    <row r="20" spans="1:11" ht="12.75">
      <c r="A20" s="4" t="s">
        <v>1</v>
      </c>
      <c r="B20" s="4"/>
      <c r="C20" s="701" t="s">
        <v>827</v>
      </c>
      <c r="D20" s="335"/>
      <c r="E20" s="702">
        <v>70.25</v>
      </c>
      <c r="F20" s="702">
        <v>70.84</v>
      </c>
      <c r="G20" s="702">
        <v>70.545</v>
      </c>
      <c r="H20" s="702"/>
      <c r="I20" s="702">
        <v>70.25625</v>
      </c>
      <c r="J20" s="702">
        <v>70.846875</v>
      </c>
      <c r="K20" s="702">
        <v>70.5515625</v>
      </c>
    </row>
    <row r="21" spans="1:11" ht="12.75">
      <c r="A21" s="4"/>
      <c r="B21" s="4"/>
      <c r="C21" s="701" t="s">
        <v>828</v>
      </c>
      <c r="D21" s="4"/>
      <c r="E21" s="702">
        <v>71</v>
      </c>
      <c r="F21" s="702">
        <v>71.59</v>
      </c>
      <c r="G21" s="702">
        <v>71.295</v>
      </c>
      <c r="H21" s="702"/>
      <c r="I21" s="702">
        <v>70.70483870967743</v>
      </c>
      <c r="J21" s="702">
        <v>71.29516129032258</v>
      </c>
      <c r="K21" s="702">
        <v>71</v>
      </c>
    </row>
    <row r="22" spans="1:11" ht="12.75">
      <c r="A22" s="4"/>
      <c r="B22" s="4"/>
      <c r="C22" s="701" t="s">
        <v>829</v>
      </c>
      <c r="D22" s="4"/>
      <c r="E22" s="702">
        <v>71.65</v>
      </c>
      <c r="F22" s="702">
        <v>72.24</v>
      </c>
      <c r="G22" s="702">
        <v>71.945</v>
      </c>
      <c r="H22" s="702"/>
      <c r="I22" s="702">
        <v>71.21451612903225</v>
      </c>
      <c r="J22" s="702">
        <v>71.80451612903227</v>
      </c>
      <c r="K22" s="702">
        <v>71.50951612903225</v>
      </c>
    </row>
    <row r="23" spans="1:11" ht="12.75">
      <c r="A23" s="4"/>
      <c r="B23" s="4"/>
      <c r="C23" s="701" t="s">
        <v>830</v>
      </c>
      <c r="D23" s="4"/>
      <c r="E23" s="702">
        <v>73.14</v>
      </c>
      <c r="F23" s="702">
        <v>74.01</v>
      </c>
      <c r="G23" s="702">
        <v>73.575</v>
      </c>
      <c r="H23" s="702"/>
      <c r="I23" s="702">
        <v>72.91965517241378</v>
      </c>
      <c r="J23" s="702">
        <v>73.52034482758621</v>
      </c>
      <c r="K23" s="702">
        <v>73.22</v>
      </c>
    </row>
    <row r="24" spans="1:11" ht="12.75">
      <c r="A24" s="4"/>
      <c r="B24" s="4"/>
      <c r="C24" s="701" t="s">
        <v>831</v>
      </c>
      <c r="D24" s="4"/>
      <c r="E24" s="702">
        <v>73.75</v>
      </c>
      <c r="F24" s="702">
        <v>74.34</v>
      </c>
      <c r="G24" s="702">
        <v>74.045</v>
      </c>
      <c r="H24" s="702"/>
      <c r="I24" s="702">
        <v>73.903</v>
      </c>
      <c r="J24" s="702">
        <v>74.49399999999999</v>
      </c>
      <c r="K24" s="702">
        <v>74.1985</v>
      </c>
    </row>
    <row r="25" spans="1:11" ht="12.75">
      <c r="A25" s="4"/>
      <c r="B25" s="4"/>
      <c r="C25" s="701" t="s">
        <v>832</v>
      </c>
      <c r="D25" s="4"/>
      <c r="E25" s="702">
        <v>71</v>
      </c>
      <c r="F25" s="702">
        <v>71.59</v>
      </c>
      <c r="G25" s="702">
        <v>71.295</v>
      </c>
      <c r="H25" s="702"/>
      <c r="I25" s="702">
        <v>72.35689655172413</v>
      </c>
      <c r="J25" s="702">
        <v>72.94724137931036</v>
      </c>
      <c r="K25" s="702">
        <v>72.65206896551724</v>
      </c>
    </row>
    <row r="26" spans="1:11" ht="12.75">
      <c r="A26" s="4"/>
      <c r="B26" s="4"/>
      <c r="C26" s="701" t="s">
        <v>833</v>
      </c>
      <c r="D26" s="4"/>
      <c r="E26" s="702">
        <v>71</v>
      </c>
      <c r="F26" s="702">
        <v>71.59</v>
      </c>
      <c r="G26" s="702">
        <v>71.295</v>
      </c>
      <c r="H26" s="702"/>
      <c r="I26" s="702">
        <v>71.06133333333334</v>
      </c>
      <c r="J26" s="702">
        <v>71.65333333333335</v>
      </c>
      <c r="K26" s="702">
        <v>71.35733333333334</v>
      </c>
    </row>
    <row r="27" spans="1:11" ht="12.75">
      <c r="A27" s="4"/>
      <c r="B27" s="4"/>
      <c r="C27" s="701" t="s">
        <v>834</v>
      </c>
      <c r="D27" s="4"/>
      <c r="E27" s="702">
        <v>71.4</v>
      </c>
      <c r="F27" s="702">
        <v>71.99</v>
      </c>
      <c r="G27" s="702">
        <v>71.695</v>
      </c>
      <c r="H27" s="702"/>
      <c r="I27" s="702">
        <v>71.24241379310344</v>
      </c>
      <c r="J27" s="702">
        <v>71.83275862068966</v>
      </c>
      <c r="K27" s="702">
        <v>71.53758620689655</v>
      </c>
    </row>
    <row r="28" spans="1:11" ht="12.75">
      <c r="A28" s="4"/>
      <c r="B28" s="4"/>
      <c r="C28" s="701" t="s">
        <v>835</v>
      </c>
      <c r="D28" s="4"/>
      <c r="E28" s="702">
        <v>72.01</v>
      </c>
      <c r="F28" s="702">
        <v>72.6</v>
      </c>
      <c r="G28" s="702">
        <v>72.305</v>
      </c>
      <c r="H28" s="702"/>
      <c r="I28" s="702">
        <v>71.53516129032259</v>
      </c>
      <c r="J28" s="702">
        <v>72.12548387096776</v>
      </c>
      <c r="K28" s="702">
        <v>71.83032258064517</v>
      </c>
    </row>
    <row r="29" spans="1:11" ht="12.75">
      <c r="A29" s="4"/>
      <c r="B29" s="4"/>
      <c r="C29" s="701" t="s">
        <v>836</v>
      </c>
      <c r="D29" s="4"/>
      <c r="E29" s="702">
        <v>72.19</v>
      </c>
      <c r="F29" s="702">
        <v>72.78</v>
      </c>
      <c r="G29" s="702">
        <v>72.485</v>
      </c>
      <c r="H29" s="702"/>
      <c r="I29" s="702">
        <v>72.20967741935483</v>
      </c>
      <c r="J29" s="702">
        <v>72.86612903225806</v>
      </c>
      <c r="K29" s="702">
        <v>72.53790322580645</v>
      </c>
    </row>
    <row r="30" spans="1:14" ht="12.75">
      <c r="A30" s="4"/>
      <c r="B30" s="4"/>
      <c r="C30" s="701" t="s">
        <v>837</v>
      </c>
      <c r="D30" s="4"/>
      <c r="E30" s="702">
        <v>73.45</v>
      </c>
      <c r="F30" s="702">
        <v>74.04</v>
      </c>
      <c r="G30" s="702">
        <v>73.745</v>
      </c>
      <c r="H30" s="702"/>
      <c r="I30" s="702">
        <v>73.28258064516129</v>
      </c>
      <c r="J30" s="702">
        <v>73.8732258064516</v>
      </c>
      <c r="K30" s="702">
        <v>73.57790322580644</v>
      </c>
      <c r="M30" s="194"/>
      <c r="N30" s="194"/>
    </row>
    <row r="31" spans="1:11" ht="12.75">
      <c r="A31" s="4"/>
      <c r="B31" s="4"/>
      <c r="C31" s="701" t="s">
        <v>838</v>
      </c>
      <c r="D31" s="4"/>
      <c r="E31" s="702">
        <v>74.1</v>
      </c>
      <c r="F31" s="702">
        <v>74.69</v>
      </c>
      <c r="G31" s="702">
        <v>74.395</v>
      </c>
      <c r="H31" s="702"/>
      <c r="I31" s="702">
        <v>73.628125</v>
      </c>
      <c r="J31" s="702">
        <v>74.2184375</v>
      </c>
      <c r="K31" s="702">
        <v>73.92328125</v>
      </c>
    </row>
    <row r="32" spans="1:11" ht="12.75">
      <c r="A32" s="4"/>
      <c r="B32" s="4"/>
      <c r="C32" s="703" t="s">
        <v>839</v>
      </c>
      <c r="D32" s="336"/>
      <c r="E32" s="705">
        <f>+AVERAGE(E20:E31)</f>
        <v>72.07833333333335</v>
      </c>
      <c r="F32" s="705">
        <f>+AVERAGE(F20:F31)</f>
        <v>72.69166666666666</v>
      </c>
      <c r="G32" s="705">
        <f>+AVERAGE(G20:G31)</f>
        <v>72.385</v>
      </c>
      <c r="H32" s="705"/>
      <c r="I32" s="705">
        <f>+AVERAGE(I20:I31)</f>
        <v>72.02620400367691</v>
      </c>
      <c r="J32" s="705">
        <f>+AVERAGE(J20:J31)</f>
        <v>72.62312556582931</v>
      </c>
      <c r="K32" s="705">
        <f>+AVERAGE(K20:K31)</f>
        <v>72.32466478475311</v>
      </c>
    </row>
    <row r="33" spans="1:11" ht="12.75">
      <c r="A33" s="4"/>
      <c r="B33" s="4"/>
      <c r="C33" s="478"/>
      <c r="D33" s="4"/>
      <c r="E33" s="4"/>
      <c r="F33" s="4"/>
      <c r="G33" s="4"/>
      <c r="H33" s="4"/>
      <c r="I33" s="4"/>
      <c r="J33" s="4"/>
      <c r="K33" s="4"/>
    </row>
    <row r="34" spans="1:11" ht="12.75">
      <c r="A34" s="4" t="s">
        <v>2</v>
      </c>
      <c r="B34" s="4"/>
      <c r="C34" s="701" t="s">
        <v>827</v>
      </c>
      <c r="D34" s="4"/>
      <c r="E34" s="702">
        <v>74.35</v>
      </c>
      <c r="F34" s="702">
        <v>74.94</v>
      </c>
      <c r="G34" s="702">
        <v>74.65</v>
      </c>
      <c r="H34" s="4"/>
      <c r="I34" s="702">
        <v>74.46</v>
      </c>
      <c r="J34" s="702">
        <v>75.05</v>
      </c>
      <c r="K34" s="702">
        <v>74.76</v>
      </c>
    </row>
    <row r="35" spans="1:11" ht="12.75">
      <c r="A35" s="708"/>
      <c r="B35" s="708"/>
      <c r="C35" s="709" t="s">
        <v>828</v>
      </c>
      <c r="D35" s="708"/>
      <c r="E35" s="702">
        <v>73.6</v>
      </c>
      <c r="F35" s="702">
        <v>74.19</v>
      </c>
      <c r="G35" s="702">
        <v>73.9</v>
      </c>
      <c r="H35" s="708"/>
      <c r="I35" s="702">
        <v>74.08</v>
      </c>
      <c r="J35" s="702">
        <v>74.67</v>
      </c>
      <c r="K35" s="702">
        <v>74.37</v>
      </c>
    </row>
    <row r="36" spans="1:11" ht="12.75">
      <c r="A36" s="708"/>
      <c r="B36" s="708"/>
      <c r="C36" s="709" t="s">
        <v>829</v>
      </c>
      <c r="D36" s="710"/>
      <c r="E36" s="711">
        <v>72.59</v>
      </c>
      <c r="F36" s="711">
        <v>73.19</v>
      </c>
      <c r="G36" s="711">
        <v>72.89</v>
      </c>
      <c r="H36" s="5"/>
      <c r="I36" s="711">
        <v>73.17838709677419</v>
      </c>
      <c r="J36" s="711">
        <v>73.76935483870967</v>
      </c>
      <c r="K36" s="711">
        <v>73.47387096774193</v>
      </c>
    </row>
    <row r="37" spans="1:11" ht="12.75">
      <c r="A37" s="708"/>
      <c r="B37" s="708"/>
      <c r="C37" s="709" t="s">
        <v>830</v>
      </c>
      <c r="D37" s="710"/>
      <c r="E37" s="711">
        <v>72.3</v>
      </c>
      <c r="F37" s="711">
        <v>72.89</v>
      </c>
      <c r="G37" s="711">
        <v>72.595</v>
      </c>
      <c r="H37" s="5"/>
      <c r="I37" s="711">
        <v>71.8643333333333</v>
      </c>
      <c r="J37" s="711">
        <v>72.455</v>
      </c>
      <c r="K37" s="711">
        <v>72.15966666666665</v>
      </c>
    </row>
    <row r="38" spans="1:11" ht="12.75">
      <c r="A38" s="710"/>
      <c r="B38" s="710"/>
      <c r="C38" s="709" t="s">
        <v>831</v>
      </c>
      <c r="D38" s="710"/>
      <c r="E38" s="711">
        <v>71.45</v>
      </c>
      <c r="F38" s="711">
        <v>72.04</v>
      </c>
      <c r="G38" s="711">
        <v>71.745</v>
      </c>
      <c r="H38" s="5"/>
      <c r="I38" s="711">
        <v>71.4455172413793</v>
      </c>
      <c r="J38" s="711">
        <v>72.03655172413792</v>
      </c>
      <c r="K38" s="711">
        <v>71.74103448275861</v>
      </c>
    </row>
    <row r="39" spans="1:11" ht="12.75">
      <c r="A39" s="710"/>
      <c r="B39" s="710"/>
      <c r="C39" s="709" t="s">
        <v>832</v>
      </c>
      <c r="D39" s="710"/>
      <c r="E39" s="711">
        <v>71.1</v>
      </c>
      <c r="F39" s="711">
        <v>71.69</v>
      </c>
      <c r="G39" s="711">
        <v>71.4</v>
      </c>
      <c r="H39" s="5"/>
      <c r="I39" s="711">
        <v>70.98</v>
      </c>
      <c r="J39" s="711">
        <v>71.57</v>
      </c>
      <c r="K39" s="711">
        <v>71.28</v>
      </c>
    </row>
    <row r="40" spans="1:11" ht="12.75">
      <c r="A40" s="710"/>
      <c r="B40" s="710"/>
      <c r="C40" s="709" t="s">
        <v>833</v>
      </c>
      <c r="D40" s="710"/>
      <c r="E40" s="711">
        <v>70.35</v>
      </c>
      <c r="F40" s="711">
        <v>70.94</v>
      </c>
      <c r="G40" s="711">
        <v>70.645</v>
      </c>
      <c r="H40" s="710"/>
      <c r="I40" s="711">
        <v>70.53965517241382</v>
      </c>
      <c r="J40" s="711">
        <v>71.13068965517243</v>
      </c>
      <c r="K40" s="711">
        <v>70.83517241379312</v>
      </c>
    </row>
    <row r="41" spans="1:11" ht="12.75">
      <c r="A41" s="710"/>
      <c r="B41" s="710"/>
      <c r="C41" s="709" t="s">
        <v>834</v>
      </c>
      <c r="D41" s="710"/>
      <c r="E41" s="711">
        <v>70.5</v>
      </c>
      <c r="F41" s="711">
        <v>71.09</v>
      </c>
      <c r="G41" s="711">
        <v>70.795</v>
      </c>
      <c r="H41" s="710"/>
      <c r="I41" s="711">
        <v>70.55633333333334</v>
      </c>
      <c r="J41" s="711">
        <v>71.14900000000002</v>
      </c>
      <c r="K41" s="711">
        <v>70.85266666666668</v>
      </c>
    </row>
    <row r="42" spans="1:11" ht="12.75">
      <c r="A42" s="710"/>
      <c r="B42" s="710"/>
      <c r="C42" s="709" t="s">
        <v>835</v>
      </c>
      <c r="D42" s="710"/>
      <c r="E42" s="711">
        <v>68.4</v>
      </c>
      <c r="F42" s="711">
        <v>68.99</v>
      </c>
      <c r="G42" s="711">
        <v>68.695</v>
      </c>
      <c r="H42" s="710"/>
      <c r="I42" s="711">
        <v>69.30368778280541</v>
      </c>
      <c r="J42" s="711">
        <v>69.8954298642534</v>
      </c>
      <c r="K42" s="711">
        <v>69.5995588235294</v>
      </c>
    </row>
    <row r="43" spans="1:11" ht="12.75">
      <c r="A43" s="710"/>
      <c r="B43" s="710"/>
      <c r="C43" s="709" t="s">
        <v>836</v>
      </c>
      <c r="D43" s="710"/>
      <c r="E43" s="711">
        <v>65.7</v>
      </c>
      <c r="F43" s="711">
        <v>66.29</v>
      </c>
      <c r="G43" s="711">
        <v>65.995</v>
      </c>
      <c r="H43" s="710"/>
      <c r="I43" s="711">
        <v>66.0667741935484</v>
      </c>
      <c r="J43" s="711">
        <v>66.65870967741934</v>
      </c>
      <c r="K43" s="711">
        <v>66.36274193548387</v>
      </c>
    </row>
    <row r="44" spans="1:14" ht="12.75">
      <c r="A44" s="5"/>
      <c r="B44" s="5"/>
      <c r="C44" s="337" t="s">
        <v>837</v>
      </c>
      <c r="D44" s="5"/>
      <c r="E44" s="711">
        <v>65.4</v>
      </c>
      <c r="F44" s="711">
        <v>65.99</v>
      </c>
      <c r="G44" s="711">
        <v>65.695</v>
      </c>
      <c r="H44" s="711"/>
      <c r="I44" s="711">
        <v>64.90645161290324</v>
      </c>
      <c r="J44" s="711">
        <v>65.49645161290321</v>
      </c>
      <c r="K44" s="711">
        <v>65.20145161290323</v>
      </c>
      <c r="M44" s="194"/>
      <c r="N44" s="194"/>
    </row>
    <row r="45" spans="1:11" ht="12.75">
      <c r="A45" s="5"/>
      <c r="B45" s="5"/>
      <c r="C45" s="337" t="s">
        <v>838</v>
      </c>
      <c r="D45" s="5"/>
      <c r="E45" s="711">
        <v>64.85</v>
      </c>
      <c r="F45" s="711">
        <v>65.44</v>
      </c>
      <c r="G45" s="711">
        <v>65.145</v>
      </c>
      <c r="H45" s="711"/>
      <c r="I45" s="711">
        <v>64.9171875</v>
      </c>
      <c r="J45" s="711">
        <v>65.5078125</v>
      </c>
      <c r="K45" s="711">
        <v>65.2125</v>
      </c>
    </row>
    <row r="46" spans="1:11" ht="12.75">
      <c r="A46" s="712"/>
      <c r="B46" s="712"/>
      <c r="C46" s="713" t="s">
        <v>839</v>
      </c>
      <c r="D46" s="712"/>
      <c r="E46" s="714">
        <f>+AVERAGE(E34:E45)</f>
        <v>70.04916666666666</v>
      </c>
      <c r="F46" s="714">
        <f>+AVERAGE(F34:F45)</f>
        <v>70.64</v>
      </c>
      <c r="G46" s="714">
        <f>+AVERAGE(G34:G45)</f>
        <v>70.34583333333332</v>
      </c>
      <c r="H46" s="714"/>
      <c r="I46" s="714">
        <f>+AVERAGE(I34:I45)</f>
        <v>70.19152727220758</v>
      </c>
      <c r="J46" s="714">
        <f>+AVERAGE(J34:J45)</f>
        <v>70.78241665604968</v>
      </c>
      <c r="K46" s="714">
        <f>+AVERAGE(K34:K45)</f>
        <v>70.48738863079528</v>
      </c>
    </row>
    <row r="47" spans="1:11" ht="12.75">
      <c r="A47" s="708"/>
      <c r="B47" s="708"/>
      <c r="C47" s="708"/>
      <c r="D47" s="708"/>
      <c r="E47" s="715"/>
      <c r="F47" s="708"/>
      <c r="G47" s="708"/>
      <c r="H47" s="708"/>
      <c r="I47" s="708"/>
      <c r="J47" s="708"/>
      <c r="K47" s="708"/>
    </row>
    <row r="48" spans="1:11" ht="12.75">
      <c r="A48" s="4" t="s">
        <v>840</v>
      </c>
      <c r="B48" s="708"/>
      <c r="C48" s="708"/>
      <c r="D48" s="708"/>
      <c r="E48" s="708"/>
      <c r="F48" s="708"/>
      <c r="G48" s="708"/>
      <c r="H48" s="708"/>
      <c r="I48" s="708"/>
      <c r="J48" s="708"/>
      <c r="K48" s="708"/>
    </row>
  </sheetData>
  <sheetProtection/>
  <mergeCells count="5">
    <mergeCell ref="A2:K2"/>
    <mergeCell ref="A4:A5"/>
    <mergeCell ref="C4:C5"/>
    <mergeCell ref="E4:G4"/>
    <mergeCell ref="I4:K4"/>
  </mergeCells>
  <printOptions/>
  <pageMargins left="0.75" right="0.75" top="1" bottom="1" header="0.5" footer="0.5"/>
  <pageSetup fitToHeight="1" fitToWidth="1"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A1" sqref="A1:T1"/>
    </sheetView>
  </sheetViews>
  <sheetFormatPr defaultColWidth="11.00390625" defaultRowHeight="12.75"/>
  <cols>
    <col min="1" max="1" width="5.140625" style="204" customWidth="1"/>
    <col min="2" max="2" width="34.57421875" style="204" customWidth="1"/>
    <col min="3" max="4" width="9.00390625" style="204" hidden="1" customWidth="1"/>
    <col min="5" max="5" width="8.57421875" style="204" hidden="1" customWidth="1"/>
    <col min="6" max="6" width="8.28125" style="204" hidden="1" customWidth="1"/>
    <col min="7" max="7" width="10.421875" style="204" hidden="1" customWidth="1"/>
    <col min="8" max="9" width="10.00390625" style="204" hidden="1" customWidth="1"/>
    <col min="10" max="10" width="9.57421875" style="204" hidden="1" customWidth="1"/>
    <col min="11" max="11" width="10.00390625" style="204" hidden="1" customWidth="1"/>
    <col min="12" max="12" width="10.7109375" style="204" customWidth="1"/>
    <col min="13" max="13" width="9.57421875" style="204" customWidth="1"/>
    <col min="14" max="14" width="9.140625" style="204" customWidth="1"/>
    <col min="15" max="15" width="9.57421875" style="204" hidden="1" customWidth="1"/>
    <col min="16" max="16" width="9.00390625" style="204" hidden="1" customWidth="1"/>
    <col min="17" max="17" width="7.8515625" style="204" hidden="1" customWidth="1"/>
    <col min="18" max="18" width="7.421875" style="204" customWidth="1"/>
    <col min="19" max="19" width="8.00390625" style="204" customWidth="1"/>
    <col min="20" max="20" width="9.00390625" style="204" customWidth="1"/>
    <col min="21" max="16384" width="11.00390625" style="204" customWidth="1"/>
  </cols>
  <sheetData>
    <row r="1" spans="1:20" ht="19.5" customHeight="1">
      <c r="A1" s="1175" t="s">
        <v>842</v>
      </c>
      <c r="B1" s="1175"/>
      <c r="C1" s="1175"/>
      <c r="D1" s="1175"/>
      <c r="E1" s="1175"/>
      <c r="F1" s="1175"/>
      <c r="G1" s="1175"/>
      <c r="H1" s="1175"/>
      <c r="I1" s="1175"/>
      <c r="J1" s="1175"/>
      <c r="K1" s="1175"/>
      <c r="L1" s="1175"/>
      <c r="M1" s="1175"/>
      <c r="N1" s="1175"/>
      <c r="O1" s="1175"/>
      <c r="P1" s="1175"/>
      <c r="Q1" s="1175"/>
      <c r="R1" s="1175"/>
      <c r="S1" s="1175"/>
      <c r="T1" s="1175"/>
    </row>
    <row r="2" spans="1:20" s="216" customFormat="1" ht="24.75" customHeight="1">
      <c r="A2" s="1306" t="s">
        <v>292</v>
      </c>
      <c r="B2" s="1306"/>
      <c r="C2" s="1306"/>
      <c r="D2" s="1306"/>
      <c r="E2" s="1306"/>
      <c r="F2" s="1306"/>
      <c r="G2" s="1306"/>
      <c r="H2" s="1306"/>
      <c r="I2" s="1306"/>
      <c r="J2" s="1306"/>
      <c r="K2" s="1306"/>
      <c r="L2" s="1306"/>
      <c r="M2" s="1306"/>
      <c r="N2" s="1306"/>
      <c r="O2" s="1306"/>
      <c r="P2" s="1306"/>
      <c r="Q2" s="1306"/>
      <c r="R2" s="1306"/>
      <c r="S2" s="1306"/>
      <c r="T2" s="1306"/>
    </row>
    <row r="3" spans="1:20" s="216" customFormat="1" ht="18">
      <c r="A3" s="1307" t="s">
        <v>207</v>
      </c>
      <c r="B3" s="1307"/>
      <c r="C3" s="1307"/>
      <c r="D3" s="1307"/>
      <c r="E3" s="1307"/>
      <c r="F3" s="1307"/>
      <c r="G3" s="1307"/>
      <c r="H3" s="1307"/>
      <c r="I3" s="1307"/>
      <c r="J3" s="1307"/>
      <c r="K3" s="1307"/>
      <c r="L3" s="1307"/>
      <c r="M3" s="1307"/>
      <c r="N3" s="1307"/>
      <c r="O3" s="1307"/>
      <c r="P3" s="1307"/>
      <c r="Q3" s="1307"/>
      <c r="R3" s="1307"/>
      <c r="S3" s="1307"/>
      <c r="T3" s="1307"/>
    </row>
    <row r="4" spans="1:20" ht="12.75">
      <c r="A4" s="1307" t="s">
        <v>542</v>
      </c>
      <c r="B4" s="1307"/>
      <c r="C4" s="1307"/>
      <c r="D4" s="1307"/>
      <c r="E4" s="1307"/>
      <c r="F4" s="1307"/>
      <c r="G4" s="1307"/>
      <c r="H4" s="1307"/>
      <c r="I4" s="1307"/>
      <c r="J4" s="1307"/>
      <c r="K4" s="1307"/>
      <c r="L4" s="1307"/>
      <c r="M4" s="1307"/>
      <c r="N4" s="1307"/>
      <c r="O4" s="1307"/>
      <c r="P4" s="1307"/>
      <c r="Q4" s="1307"/>
      <c r="R4" s="1307"/>
      <c r="S4" s="1307"/>
      <c r="T4" s="1307"/>
    </row>
    <row r="5" spans="1:20" ht="12.75">
      <c r="A5" s="4"/>
      <c r="B5" s="4"/>
      <c r="C5" s="480"/>
      <c r="D5" s="4"/>
      <c r="E5" s="4" t="s">
        <v>0</v>
      </c>
      <c r="F5" s="4" t="s">
        <v>0</v>
      </c>
      <c r="G5" s="4"/>
      <c r="H5" s="4"/>
      <c r="I5" s="4"/>
      <c r="J5" s="4"/>
      <c r="K5" s="4"/>
      <c r="L5" s="4"/>
      <c r="M5" s="4"/>
      <c r="N5" s="481"/>
      <c r="O5" s="481"/>
      <c r="P5" s="4"/>
      <c r="Q5" s="481"/>
      <c r="R5" s="481"/>
      <c r="S5" s="4"/>
      <c r="T5" s="482" t="s">
        <v>934</v>
      </c>
    </row>
    <row r="6" spans="1:20" s="193" customFormat="1" ht="14.25" customHeight="1">
      <c r="A6" s="336"/>
      <c r="B6" s="224"/>
      <c r="C6" s="483" t="s">
        <v>526</v>
      </c>
      <c r="D6" s="483" t="s">
        <v>497</v>
      </c>
      <c r="E6" s="483" t="s">
        <v>498</v>
      </c>
      <c r="F6" s="483" t="s">
        <v>499</v>
      </c>
      <c r="G6" s="483" t="s">
        <v>500</v>
      </c>
      <c r="H6" s="484" t="s">
        <v>4</v>
      </c>
      <c r="I6" s="484"/>
      <c r="J6" s="1304" t="s">
        <v>4</v>
      </c>
      <c r="K6" s="1304"/>
      <c r="L6" s="1304"/>
      <c r="M6" s="1304"/>
      <c r="N6" s="1304"/>
      <c r="O6" s="225"/>
      <c r="P6" s="1305" t="s">
        <v>932</v>
      </c>
      <c r="Q6" s="1305"/>
      <c r="R6" s="1305"/>
      <c r="S6" s="1305"/>
      <c r="T6" s="1305"/>
    </row>
    <row r="7" spans="1:20" s="193" customFormat="1" ht="14.25" customHeight="1">
      <c r="A7" s="336"/>
      <c r="B7" s="485" t="s">
        <v>208</v>
      </c>
      <c r="C7" s="485" t="s">
        <v>4</v>
      </c>
      <c r="D7" s="485" t="s">
        <v>4</v>
      </c>
      <c r="E7" s="485" t="s">
        <v>4</v>
      </c>
      <c r="F7" s="485" t="s">
        <v>4</v>
      </c>
      <c r="G7" s="485" t="s">
        <v>4</v>
      </c>
      <c r="H7" s="486" t="s">
        <v>501</v>
      </c>
      <c r="I7" s="486" t="s">
        <v>502</v>
      </c>
      <c r="J7" s="486" t="s">
        <v>503</v>
      </c>
      <c r="K7" s="487" t="s">
        <v>209</v>
      </c>
      <c r="L7" s="488" t="s">
        <v>76</v>
      </c>
      <c r="M7" s="488" t="s">
        <v>2</v>
      </c>
      <c r="N7" s="488" t="s">
        <v>875</v>
      </c>
      <c r="O7" s="486" t="s">
        <v>502</v>
      </c>
      <c r="P7" s="486" t="s">
        <v>503</v>
      </c>
      <c r="Q7" s="489" t="s">
        <v>209</v>
      </c>
      <c r="R7" s="487" t="s">
        <v>76</v>
      </c>
      <c r="S7" s="487" t="s">
        <v>1</v>
      </c>
      <c r="T7" s="392" t="s">
        <v>2</v>
      </c>
    </row>
    <row r="8" spans="1:20" s="217" customFormat="1" ht="28.5" customHeight="1">
      <c r="A8" s="490"/>
      <c r="B8" s="491" t="s">
        <v>210</v>
      </c>
      <c r="C8" s="492">
        <f aca="true" t="shared" si="0" ref="C8:I8">SUM(C9+C10+C14)</f>
        <v>63334.9</v>
      </c>
      <c r="D8" s="492" t="e">
        <f t="shared" si="0"/>
        <v>#VALUE!</v>
      </c>
      <c r="E8" s="492" t="e">
        <f t="shared" si="0"/>
        <v>#VALUE!</v>
      </c>
      <c r="F8" s="492">
        <f t="shared" si="0"/>
        <v>51764.299999999996</v>
      </c>
      <c r="G8" s="492">
        <f t="shared" si="0"/>
        <v>57712.8</v>
      </c>
      <c r="H8" s="493">
        <f t="shared" si="0"/>
        <v>70450.3</v>
      </c>
      <c r="I8" s="493">
        <f t="shared" si="0"/>
        <v>73035.1</v>
      </c>
      <c r="J8" s="493">
        <v>74716</v>
      </c>
      <c r="K8" s="494">
        <v>82604.3</v>
      </c>
      <c r="L8" s="494">
        <f>L9+L10+L13+L14</f>
        <v>92801.40000000001</v>
      </c>
      <c r="M8" s="494">
        <f>M9+M10+M13+M14</f>
        <v>104022.6</v>
      </c>
      <c r="N8" s="494">
        <f>N9+N10+N13+N14</f>
        <v>127880.3</v>
      </c>
      <c r="O8" s="495">
        <v>3.668969472095938</v>
      </c>
      <c r="P8" s="495">
        <v>2.30149612994299</v>
      </c>
      <c r="Q8" s="496">
        <v>10.557711868943741</v>
      </c>
      <c r="R8" s="496">
        <f>L8/K8*100-100</f>
        <v>12.344514752863958</v>
      </c>
      <c r="S8" s="496">
        <f>M8/L8*100-100</f>
        <v>12.091627928026938</v>
      </c>
      <c r="T8" s="496">
        <f>N8/M8*100-100</f>
        <v>22.935112177546017</v>
      </c>
    </row>
    <row r="9" spans="1:20" s="218" customFormat="1" ht="18" customHeight="1">
      <c r="A9" s="398"/>
      <c r="B9" s="497" t="s">
        <v>211</v>
      </c>
      <c r="C9" s="498">
        <v>44429.5</v>
      </c>
      <c r="D9" s="499" t="s">
        <v>410</v>
      </c>
      <c r="E9" s="500" t="s">
        <v>212</v>
      </c>
      <c r="F9" s="498">
        <v>31083.7</v>
      </c>
      <c r="G9" s="498">
        <v>34554</v>
      </c>
      <c r="H9" s="498">
        <v>42854</v>
      </c>
      <c r="I9" s="498">
        <v>48638.6</v>
      </c>
      <c r="J9" s="499" t="s">
        <v>410</v>
      </c>
      <c r="K9" s="501" t="s">
        <v>410</v>
      </c>
      <c r="L9" s="502">
        <v>59983.5</v>
      </c>
      <c r="M9" s="502">
        <v>65415.2</v>
      </c>
      <c r="N9" s="502">
        <v>74613.6</v>
      </c>
      <c r="O9" s="503" t="s">
        <v>212</v>
      </c>
      <c r="P9" s="503" t="s">
        <v>212</v>
      </c>
      <c r="Q9" s="501" t="s">
        <v>212</v>
      </c>
      <c r="R9" s="501" t="s">
        <v>212</v>
      </c>
      <c r="S9" s="501">
        <f aca="true" t="shared" si="1" ref="S9:T30">M9/L9*100-100</f>
        <v>9.055323547308845</v>
      </c>
      <c r="T9" s="501">
        <f t="shared" si="1"/>
        <v>14.061563673274733</v>
      </c>
    </row>
    <row r="10" spans="1:20" s="218" customFormat="1" ht="18" customHeight="1">
      <c r="A10" s="398"/>
      <c r="B10" s="497" t="s">
        <v>213</v>
      </c>
      <c r="C10" s="498">
        <f>SUM(C11+C12)</f>
        <v>17802.6</v>
      </c>
      <c r="D10" s="499" t="s">
        <v>410</v>
      </c>
      <c r="E10" s="500" t="s">
        <v>212</v>
      </c>
      <c r="F10" s="498">
        <f>SUM(F11+F12)</f>
        <v>20012.399999999998</v>
      </c>
      <c r="G10" s="498">
        <f>SUM(G11+G12)</f>
        <v>22202.5</v>
      </c>
      <c r="H10" s="498">
        <f>SUM(H11+H12)</f>
        <v>26536.5</v>
      </c>
      <c r="I10" s="498">
        <f>SUM(I11+I12)</f>
        <v>22829</v>
      </c>
      <c r="J10" s="499" t="s">
        <v>410</v>
      </c>
      <c r="K10" s="501" t="s">
        <v>410</v>
      </c>
      <c r="L10" s="502">
        <f>SUM(L11:L12)</f>
        <v>17891.300000000003</v>
      </c>
      <c r="M10" s="502">
        <f>SUM(M11:M12)</f>
        <v>22032.9</v>
      </c>
      <c r="N10" s="502">
        <f>SUM(N11:N12)</f>
        <v>34385.6</v>
      </c>
      <c r="O10" s="503" t="s">
        <v>212</v>
      </c>
      <c r="P10" s="503" t="s">
        <v>212</v>
      </c>
      <c r="Q10" s="501" t="s">
        <v>212</v>
      </c>
      <c r="R10" s="501" t="s">
        <v>212</v>
      </c>
      <c r="S10" s="501">
        <f t="shared" si="1"/>
        <v>23.148681202595654</v>
      </c>
      <c r="T10" s="501">
        <f t="shared" si="1"/>
        <v>56.06479401259023</v>
      </c>
    </row>
    <row r="11" spans="1:20" s="219" customFormat="1" ht="18" customHeight="1">
      <c r="A11" s="504"/>
      <c r="B11" s="505" t="s">
        <v>214</v>
      </c>
      <c r="C11" s="506">
        <v>17374.5</v>
      </c>
      <c r="D11" s="499" t="s">
        <v>410</v>
      </c>
      <c r="E11" s="500" t="s">
        <v>212</v>
      </c>
      <c r="F11" s="506">
        <f>12551.2+5536.4+1612.1</f>
        <v>19699.699999999997</v>
      </c>
      <c r="G11" s="506">
        <v>21507.5</v>
      </c>
      <c r="H11" s="506">
        <v>25937.9</v>
      </c>
      <c r="I11" s="506">
        <v>21998.5</v>
      </c>
      <c r="J11" s="499" t="s">
        <v>410</v>
      </c>
      <c r="K11" s="501" t="s">
        <v>410</v>
      </c>
      <c r="L11" s="502">
        <v>17617.4</v>
      </c>
      <c r="M11" s="502">
        <f>22032.9-M12</f>
        <v>19083.300000000003</v>
      </c>
      <c r="N11" s="502">
        <f>22360.5+3008.3+2879.4</f>
        <v>28248.2</v>
      </c>
      <c r="O11" s="503" t="s">
        <v>212</v>
      </c>
      <c r="P11" s="503" t="s">
        <v>212</v>
      </c>
      <c r="Q11" s="501" t="s">
        <v>212</v>
      </c>
      <c r="R11" s="501" t="s">
        <v>212</v>
      </c>
      <c r="S11" s="501">
        <f t="shared" si="1"/>
        <v>8.320751075641141</v>
      </c>
      <c r="T11" s="501">
        <f t="shared" si="1"/>
        <v>48.025760743686874</v>
      </c>
    </row>
    <row r="12" spans="1:20" s="219" customFormat="1" ht="18" customHeight="1">
      <c r="A12" s="504"/>
      <c r="B12" s="505" t="s">
        <v>527</v>
      </c>
      <c r="C12" s="506">
        <v>428.1</v>
      </c>
      <c r="D12" s="499" t="s">
        <v>410</v>
      </c>
      <c r="E12" s="500" t="s">
        <v>212</v>
      </c>
      <c r="F12" s="506">
        <v>312.7</v>
      </c>
      <c r="G12" s="506">
        <v>695</v>
      </c>
      <c r="H12" s="506">
        <v>598.6</v>
      </c>
      <c r="I12" s="506">
        <v>830.5</v>
      </c>
      <c r="J12" s="499" t="s">
        <v>410</v>
      </c>
      <c r="K12" s="501" t="s">
        <v>410</v>
      </c>
      <c r="L12" s="502">
        <v>273.9</v>
      </c>
      <c r="M12" s="502">
        <f>538.9+2410.7</f>
        <v>2949.6</v>
      </c>
      <c r="N12" s="502">
        <f>2640.6+3496.8</f>
        <v>6137.4</v>
      </c>
      <c r="O12" s="503" t="s">
        <v>212</v>
      </c>
      <c r="P12" s="503" t="s">
        <v>212</v>
      </c>
      <c r="Q12" s="501" t="s">
        <v>212</v>
      </c>
      <c r="R12" s="501" t="s">
        <v>212</v>
      </c>
      <c r="S12" s="501">
        <f t="shared" si="1"/>
        <v>976.8893756845564</v>
      </c>
      <c r="T12" s="501">
        <f t="shared" si="1"/>
        <v>108.07567127746137</v>
      </c>
    </row>
    <row r="13" spans="1:20" s="219" customFormat="1" ht="18" customHeight="1">
      <c r="A13" s="504"/>
      <c r="B13" s="497" t="s">
        <v>215</v>
      </c>
      <c r="C13" s="506"/>
      <c r="D13" s="499" t="s">
        <v>410</v>
      </c>
      <c r="E13" s="500" t="s">
        <v>212</v>
      </c>
      <c r="F13" s="506"/>
      <c r="G13" s="506"/>
      <c r="H13" s="506"/>
      <c r="I13" s="506"/>
      <c r="J13" s="499" t="s">
        <v>410</v>
      </c>
      <c r="K13" s="501" t="s">
        <v>410</v>
      </c>
      <c r="L13" s="502">
        <v>13536.3</v>
      </c>
      <c r="M13" s="502">
        <v>14267.8</v>
      </c>
      <c r="N13" s="502">
        <v>16761.7</v>
      </c>
      <c r="O13" s="503" t="s">
        <v>212</v>
      </c>
      <c r="P13" s="503" t="s">
        <v>212</v>
      </c>
      <c r="Q13" s="501" t="s">
        <v>212</v>
      </c>
      <c r="R13" s="501" t="s">
        <v>212</v>
      </c>
      <c r="S13" s="501">
        <f t="shared" si="1"/>
        <v>5.403987795778747</v>
      </c>
      <c r="T13" s="501">
        <f t="shared" si="1"/>
        <v>17.479218940551462</v>
      </c>
    </row>
    <row r="14" spans="1:20" s="218" customFormat="1" ht="18" customHeight="1">
      <c r="A14" s="398"/>
      <c r="B14" s="507" t="s">
        <v>528</v>
      </c>
      <c r="C14" s="508">
        <v>1102.8</v>
      </c>
      <c r="D14" s="508">
        <v>790.9</v>
      </c>
      <c r="E14" s="508">
        <v>803</v>
      </c>
      <c r="F14" s="508">
        <v>668.2</v>
      </c>
      <c r="G14" s="508">
        <v>956.3</v>
      </c>
      <c r="H14" s="508">
        <v>1059.8</v>
      </c>
      <c r="I14" s="508">
        <v>1567.5</v>
      </c>
      <c r="J14" s="508">
        <v>1370.9</v>
      </c>
      <c r="K14" s="509">
        <v>1621.3</v>
      </c>
      <c r="L14" s="509">
        <v>1390.3</v>
      </c>
      <c r="M14" s="509">
        <v>2306.7</v>
      </c>
      <c r="N14" s="509">
        <v>2119.4</v>
      </c>
      <c r="O14" s="510">
        <v>47.905265144366865</v>
      </c>
      <c r="P14" s="510">
        <v>-12.54226475279107</v>
      </c>
      <c r="Q14" s="511">
        <v>18.265373112553775</v>
      </c>
      <c r="R14" s="511">
        <f>L14/K14*100-100</f>
        <v>-14.24782581878739</v>
      </c>
      <c r="S14" s="511">
        <f t="shared" si="1"/>
        <v>65.9138315471481</v>
      </c>
      <c r="T14" s="511">
        <f t="shared" si="1"/>
        <v>-8.11982485802227</v>
      </c>
    </row>
    <row r="15" spans="1:20" s="217" customFormat="1" ht="24" customHeight="1">
      <c r="A15" s="490"/>
      <c r="B15" s="491" t="s">
        <v>216</v>
      </c>
      <c r="C15" s="492">
        <f aca="true" t="shared" si="2" ref="C15:I15">SUM(C16+C17)</f>
        <v>1026.5</v>
      </c>
      <c r="D15" s="492">
        <f t="shared" si="2"/>
        <v>848.6999999999999</v>
      </c>
      <c r="E15" s="492">
        <f t="shared" si="2"/>
        <v>692.6</v>
      </c>
      <c r="F15" s="492">
        <f t="shared" si="2"/>
        <v>1004</v>
      </c>
      <c r="G15" s="492">
        <f t="shared" si="2"/>
        <v>1185.2</v>
      </c>
      <c r="H15" s="492">
        <f t="shared" si="2"/>
        <v>1614.2</v>
      </c>
      <c r="I15" s="492">
        <f t="shared" si="2"/>
        <v>1441</v>
      </c>
      <c r="J15" s="492">
        <v>1663.6</v>
      </c>
      <c r="K15" s="512">
        <v>1441.8</v>
      </c>
      <c r="L15" s="512">
        <f>SUM(L16:L18)</f>
        <v>2420.3</v>
      </c>
      <c r="M15" s="512">
        <f>SUM(M16:M18)</f>
        <v>2385.9</v>
      </c>
      <c r="N15" s="512">
        <f>SUM(N16:N18)</f>
        <v>2449.5</v>
      </c>
      <c r="O15" s="495">
        <v>-10.729773262297115</v>
      </c>
      <c r="P15" s="495">
        <v>15.447605829285209</v>
      </c>
      <c r="Q15" s="496">
        <v>-13.33253185861986</v>
      </c>
      <c r="R15" s="496">
        <f>L15/K15*100-100</f>
        <v>67.86655569427106</v>
      </c>
      <c r="S15" s="496">
        <f t="shared" si="1"/>
        <v>-1.4213114076767397</v>
      </c>
      <c r="T15" s="496">
        <f t="shared" si="1"/>
        <v>2.665660756947048</v>
      </c>
    </row>
    <row r="16" spans="1:20" s="218" customFormat="1" ht="18" customHeight="1">
      <c r="A16" s="398"/>
      <c r="B16" s="497" t="s">
        <v>211</v>
      </c>
      <c r="C16" s="498">
        <v>415.6</v>
      </c>
      <c r="D16" s="498">
        <v>238.4</v>
      </c>
      <c r="E16" s="498">
        <v>88.7</v>
      </c>
      <c r="F16" s="498">
        <v>158.4</v>
      </c>
      <c r="G16" s="498">
        <v>179.5</v>
      </c>
      <c r="H16" s="498">
        <v>341.7</v>
      </c>
      <c r="I16" s="498">
        <v>385.3</v>
      </c>
      <c r="J16" s="499" t="s">
        <v>410</v>
      </c>
      <c r="K16" s="501" t="s">
        <v>410</v>
      </c>
      <c r="L16" s="502">
        <v>965.8</v>
      </c>
      <c r="M16" s="502">
        <v>834.5</v>
      </c>
      <c r="N16" s="502">
        <v>491.8</v>
      </c>
      <c r="O16" s="503" t="s">
        <v>212</v>
      </c>
      <c r="P16" s="503" t="s">
        <v>212</v>
      </c>
      <c r="Q16" s="501" t="s">
        <v>212</v>
      </c>
      <c r="R16" s="501" t="s">
        <v>212</v>
      </c>
      <c r="S16" s="501">
        <f t="shared" si="1"/>
        <v>-13.594947194036038</v>
      </c>
      <c r="T16" s="501">
        <f t="shared" si="1"/>
        <v>-41.0665068903535</v>
      </c>
    </row>
    <row r="17" spans="1:20" s="218" customFormat="1" ht="18" customHeight="1">
      <c r="A17" s="398"/>
      <c r="B17" s="497" t="s">
        <v>213</v>
      </c>
      <c r="C17" s="508">
        <v>610.9</v>
      </c>
      <c r="D17" s="508">
        <v>610.3</v>
      </c>
      <c r="E17" s="508">
        <v>603.9</v>
      </c>
      <c r="F17" s="508">
        <v>845.6</v>
      </c>
      <c r="G17" s="508">
        <v>1005.7</v>
      </c>
      <c r="H17" s="508">
        <v>1272.5</v>
      </c>
      <c r="I17" s="508">
        <v>1055.7</v>
      </c>
      <c r="J17" s="499" t="s">
        <v>410</v>
      </c>
      <c r="K17" s="501" t="s">
        <v>410</v>
      </c>
      <c r="L17" s="502">
        <v>1451.5</v>
      </c>
      <c r="M17" s="502">
        <v>1548.3</v>
      </c>
      <c r="N17" s="502">
        <v>1953.2</v>
      </c>
      <c r="O17" s="503" t="s">
        <v>212</v>
      </c>
      <c r="P17" s="503" t="s">
        <v>212</v>
      </c>
      <c r="Q17" s="501" t="s">
        <v>212</v>
      </c>
      <c r="R17" s="501" t="s">
        <v>212</v>
      </c>
      <c r="S17" s="501">
        <f t="shared" si="1"/>
        <v>6.668963141577677</v>
      </c>
      <c r="T17" s="501">
        <f t="shared" si="1"/>
        <v>26.151262675192143</v>
      </c>
    </row>
    <row r="18" spans="1:20" s="218" customFormat="1" ht="18" customHeight="1">
      <c r="A18" s="398"/>
      <c r="B18" s="507" t="s">
        <v>215</v>
      </c>
      <c r="C18" s="508"/>
      <c r="D18" s="508"/>
      <c r="E18" s="508"/>
      <c r="F18" s="508"/>
      <c r="G18" s="508"/>
      <c r="H18" s="508"/>
      <c r="I18" s="508"/>
      <c r="J18" s="513" t="s">
        <v>410</v>
      </c>
      <c r="K18" s="511" t="s">
        <v>410</v>
      </c>
      <c r="L18" s="514">
        <v>3</v>
      </c>
      <c r="M18" s="514">
        <v>3.1</v>
      </c>
      <c r="N18" s="514">
        <v>4.5</v>
      </c>
      <c r="O18" s="515" t="s">
        <v>212</v>
      </c>
      <c r="P18" s="515" t="s">
        <v>212</v>
      </c>
      <c r="Q18" s="511" t="s">
        <v>212</v>
      </c>
      <c r="R18" s="511" t="s">
        <v>212</v>
      </c>
      <c r="S18" s="511">
        <f t="shared" si="1"/>
        <v>3.333333333333343</v>
      </c>
      <c r="T18" s="511">
        <f t="shared" si="1"/>
        <v>45.16129032258064</v>
      </c>
    </row>
    <row r="19" spans="1:20" s="217" customFormat="1" ht="18.75" customHeight="1">
      <c r="A19" s="490"/>
      <c r="B19" s="491" t="s">
        <v>529</v>
      </c>
      <c r="C19" s="492">
        <f aca="true" t="shared" si="3" ref="C19:I19">SUM(C20+C21+C23)</f>
        <v>38094.40000000001</v>
      </c>
      <c r="D19" s="492">
        <f t="shared" si="3"/>
        <v>40926.8</v>
      </c>
      <c r="E19" s="492">
        <f t="shared" si="3"/>
        <v>46640.3</v>
      </c>
      <c r="F19" s="492">
        <f t="shared" si="3"/>
        <v>50760.299999999996</v>
      </c>
      <c r="G19" s="492">
        <f t="shared" si="3"/>
        <v>56527.600000000006</v>
      </c>
      <c r="H19" s="492">
        <f t="shared" si="3"/>
        <v>68836.1</v>
      </c>
      <c r="I19" s="492">
        <f t="shared" si="3"/>
        <v>71594.20000000001</v>
      </c>
      <c r="J19" s="492">
        <v>73052.4</v>
      </c>
      <c r="K19" s="512">
        <v>81162.5</v>
      </c>
      <c r="L19" s="512">
        <f>SUM(L20:L23)</f>
        <v>90381.1</v>
      </c>
      <c r="M19" s="512">
        <f>SUM(M20:M23)</f>
        <v>101636.7</v>
      </c>
      <c r="N19" s="512">
        <f>SUM(N20:N23)</f>
        <v>125430.79999999999</v>
      </c>
      <c r="O19" s="495">
        <v>4.006763892782999</v>
      </c>
      <c r="P19" s="495">
        <v>2.036757167480019</v>
      </c>
      <c r="Q19" s="496">
        <v>11.101757094907228</v>
      </c>
      <c r="R19" s="496">
        <f>L19/K19*100-100</f>
        <v>11.358201139688902</v>
      </c>
      <c r="S19" s="496">
        <f t="shared" si="1"/>
        <v>12.453488616535964</v>
      </c>
      <c r="T19" s="496">
        <f t="shared" si="1"/>
        <v>23.41093325540872</v>
      </c>
    </row>
    <row r="20" spans="1:21" s="218" customFormat="1" ht="18" customHeight="1">
      <c r="A20" s="398"/>
      <c r="B20" s="497" t="s">
        <v>211</v>
      </c>
      <c r="C20" s="498">
        <v>21391.9</v>
      </c>
      <c r="D20" s="498">
        <v>23997.8</v>
      </c>
      <c r="E20" s="498">
        <v>27126.6</v>
      </c>
      <c r="F20" s="498">
        <v>30925.3</v>
      </c>
      <c r="G20" s="498">
        <v>34374.5</v>
      </c>
      <c r="H20" s="498">
        <v>42512.3</v>
      </c>
      <c r="I20" s="498">
        <v>48253.3</v>
      </c>
      <c r="J20" s="499" t="s">
        <v>410</v>
      </c>
      <c r="K20" s="501" t="s">
        <v>410</v>
      </c>
      <c r="L20" s="502">
        <f aca="true" t="shared" si="4" ref="L20:N21">L9-L16</f>
        <v>59017.7</v>
      </c>
      <c r="M20" s="502">
        <f t="shared" si="4"/>
        <v>64580.7</v>
      </c>
      <c r="N20" s="502">
        <f t="shared" si="4"/>
        <v>74121.8</v>
      </c>
      <c r="O20" s="503" t="s">
        <v>212</v>
      </c>
      <c r="P20" s="503" t="s">
        <v>212</v>
      </c>
      <c r="Q20" s="501" t="s">
        <v>212</v>
      </c>
      <c r="R20" s="501" t="s">
        <v>212</v>
      </c>
      <c r="S20" s="501">
        <f t="shared" si="1"/>
        <v>9.425985763592948</v>
      </c>
      <c r="T20" s="501">
        <f t="shared" si="1"/>
        <v>14.77391852364562</v>
      </c>
      <c r="U20" s="220"/>
    </row>
    <row r="21" spans="1:21" s="218" customFormat="1" ht="18" customHeight="1">
      <c r="A21" s="398"/>
      <c r="B21" s="497" t="s">
        <v>213</v>
      </c>
      <c r="C21" s="498">
        <v>15599.7</v>
      </c>
      <c r="D21" s="498">
        <v>16138.1</v>
      </c>
      <c r="E21" s="498">
        <v>18710.7</v>
      </c>
      <c r="F21" s="498">
        <v>19166.8</v>
      </c>
      <c r="G21" s="498">
        <v>21196.8</v>
      </c>
      <c r="H21" s="498">
        <v>25264</v>
      </c>
      <c r="I21" s="498">
        <v>21773.4</v>
      </c>
      <c r="J21" s="499" t="s">
        <v>410</v>
      </c>
      <c r="K21" s="501" t="s">
        <v>410</v>
      </c>
      <c r="L21" s="502">
        <f t="shared" si="4"/>
        <v>16439.800000000003</v>
      </c>
      <c r="M21" s="502">
        <f t="shared" si="4"/>
        <v>20484.600000000002</v>
      </c>
      <c r="N21" s="502">
        <f t="shared" si="4"/>
        <v>32432.399999999998</v>
      </c>
      <c r="O21" s="503" t="s">
        <v>212</v>
      </c>
      <c r="P21" s="503" t="s">
        <v>212</v>
      </c>
      <c r="Q21" s="501" t="s">
        <v>212</v>
      </c>
      <c r="R21" s="501" t="s">
        <v>212</v>
      </c>
      <c r="S21" s="501">
        <f t="shared" si="1"/>
        <v>24.60370564118783</v>
      </c>
      <c r="T21" s="501">
        <f t="shared" si="1"/>
        <v>58.32576667350105</v>
      </c>
      <c r="U21" s="220"/>
    </row>
    <row r="22" spans="1:21" s="218" customFormat="1" ht="18" customHeight="1">
      <c r="A22" s="398"/>
      <c r="B22" s="497" t="s">
        <v>215</v>
      </c>
      <c r="C22" s="498"/>
      <c r="D22" s="498"/>
      <c r="E22" s="498"/>
      <c r="F22" s="498"/>
      <c r="G22" s="498"/>
      <c r="H22" s="498"/>
      <c r="I22" s="498"/>
      <c r="J22" s="499" t="s">
        <v>410</v>
      </c>
      <c r="K22" s="501" t="s">
        <v>410</v>
      </c>
      <c r="L22" s="502">
        <f>L13-L18</f>
        <v>13533.3</v>
      </c>
      <c r="M22" s="502">
        <f>M13-M18</f>
        <v>14264.699999999999</v>
      </c>
      <c r="N22" s="502">
        <f>N13-N18</f>
        <v>16757.2</v>
      </c>
      <c r="O22" s="503" t="s">
        <v>212</v>
      </c>
      <c r="P22" s="503" t="s">
        <v>212</v>
      </c>
      <c r="Q22" s="501" t="s">
        <v>212</v>
      </c>
      <c r="R22" s="501" t="s">
        <v>212</v>
      </c>
      <c r="S22" s="501">
        <f t="shared" si="1"/>
        <v>5.404446808982286</v>
      </c>
      <c r="T22" s="501">
        <f t="shared" si="1"/>
        <v>17.47320308173323</v>
      </c>
      <c r="U22" s="220"/>
    </row>
    <row r="23" spans="1:21" s="218" customFormat="1" ht="18" customHeight="1">
      <c r="A23" s="398"/>
      <c r="B23" s="507" t="s">
        <v>528</v>
      </c>
      <c r="C23" s="508">
        <v>1102.8</v>
      </c>
      <c r="D23" s="508">
        <v>790.9</v>
      </c>
      <c r="E23" s="508">
        <v>803</v>
      </c>
      <c r="F23" s="508">
        <v>668.2</v>
      </c>
      <c r="G23" s="508">
        <f>G14</f>
        <v>956.3</v>
      </c>
      <c r="H23" s="508">
        <f>H14</f>
        <v>1059.8</v>
      </c>
      <c r="I23" s="508">
        <v>1567.5</v>
      </c>
      <c r="J23" s="508">
        <v>1370.9</v>
      </c>
      <c r="K23" s="509">
        <v>1621.3</v>
      </c>
      <c r="L23" s="509">
        <f>L14</f>
        <v>1390.3</v>
      </c>
      <c r="M23" s="509">
        <f>M14</f>
        <v>2306.7</v>
      </c>
      <c r="N23" s="509">
        <f>N14</f>
        <v>2119.4</v>
      </c>
      <c r="O23" s="510">
        <v>47.905265144366865</v>
      </c>
      <c r="P23" s="510">
        <v>-12.54226475279107</v>
      </c>
      <c r="Q23" s="511">
        <f>K23/J23*100-100</f>
        <v>18.26537311255379</v>
      </c>
      <c r="R23" s="511">
        <f>L23/K23*100-100</f>
        <v>-14.24782581878739</v>
      </c>
      <c r="S23" s="511">
        <f t="shared" si="1"/>
        <v>65.9138315471481</v>
      </c>
      <c r="T23" s="511">
        <f t="shared" si="1"/>
        <v>-8.11982485802227</v>
      </c>
      <c r="U23" s="220"/>
    </row>
    <row r="24" spans="1:20" s="217" customFormat="1" ht="24" customHeight="1">
      <c r="A24" s="490"/>
      <c r="B24" s="491" t="s">
        <v>530</v>
      </c>
      <c r="C24" s="492">
        <f>SUM(C25:C28)</f>
        <v>29283.699999999997</v>
      </c>
      <c r="D24" s="492">
        <f aca="true" t="shared" si="5" ref="D24:I24">SUM(D25:D29)</f>
        <v>33674.3</v>
      </c>
      <c r="E24" s="492">
        <f t="shared" si="5"/>
        <v>35377.90000000001</v>
      </c>
      <c r="F24" s="492">
        <f t="shared" si="5"/>
        <v>41763.9</v>
      </c>
      <c r="G24" s="492">
        <f t="shared" si="5"/>
        <v>45619.6</v>
      </c>
      <c r="H24" s="492">
        <f t="shared" si="5"/>
        <v>52914.9</v>
      </c>
      <c r="I24" s="492">
        <f t="shared" si="5"/>
        <v>53254.09999999999</v>
      </c>
      <c r="J24" s="492">
        <v>60475.4</v>
      </c>
      <c r="K24" s="512">
        <v>68499.7</v>
      </c>
      <c r="L24" s="512">
        <f>SUM(L25:L29)</f>
        <v>76085.7</v>
      </c>
      <c r="M24" s="512">
        <f>SUM(M25:M30)</f>
        <v>85208.9</v>
      </c>
      <c r="N24" s="512">
        <f>SUM(N25:N30)</f>
        <v>106231.6</v>
      </c>
      <c r="O24" s="495">
        <v>0.6410292753080711</v>
      </c>
      <c r="P24" s="495">
        <v>13.560082697858022</v>
      </c>
      <c r="Q24" s="496">
        <v>13.268700992469661</v>
      </c>
      <c r="R24" s="496">
        <f aca="true" t="shared" si="6" ref="R24:R29">L24/K24*100-100</f>
        <v>11.074501056209002</v>
      </c>
      <c r="S24" s="496">
        <f t="shared" si="1"/>
        <v>11.99068944624284</v>
      </c>
      <c r="T24" s="496">
        <f t="shared" si="1"/>
        <v>24.671953281875503</v>
      </c>
    </row>
    <row r="25" spans="1:20" s="218" customFormat="1" ht="18" customHeight="1">
      <c r="A25" s="398"/>
      <c r="B25" s="497" t="s">
        <v>217</v>
      </c>
      <c r="C25" s="498">
        <v>27893.1</v>
      </c>
      <c r="D25" s="498">
        <v>30373.4</v>
      </c>
      <c r="E25" s="498">
        <v>32937.9</v>
      </c>
      <c r="F25" s="498">
        <v>37251</v>
      </c>
      <c r="G25" s="498">
        <v>42893.7</v>
      </c>
      <c r="H25" s="498">
        <v>48893.6</v>
      </c>
      <c r="I25" s="498">
        <v>50445.6</v>
      </c>
      <c r="J25" s="498">
        <v>56229.8</v>
      </c>
      <c r="K25" s="516">
        <v>62331</v>
      </c>
      <c r="L25" s="516">
        <v>70122.8</v>
      </c>
      <c r="M25" s="516">
        <v>72282.1</v>
      </c>
      <c r="N25" s="516">
        <v>87354</v>
      </c>
      <c r="O25" s="517">
        <v>3.1742395732774895</v>
      </c>
      <c r="P25" s="517">
        <v>11.46621310877461</v>
      </c>
      <c r="Q25" s="501">
        <v>10.850474303661045</v>
      </c>
      <c r="R25" s="501">
        <f t="shared" si="6"/>
        <v>12.50068184370538</v>
      </c>
      <c r="S25" s="501">
        <f t="shared" si="1"/>
        <v>3.079312292150348</v>
      </c>
      <c r="T25" s="501">
        <f t="shared" si="1"/>
        <v>20.851497120310555</v>
      </c>
    </row>
    <row r="26" spans="1:20" s="218" customFormat="1" ht="18" customHeight="1">
      <c r="A26" s="398"/>
      <c r="B26" s="497" t="s">
        <v>409</v>
      </c>
      <c r="C26" s="498">
        <v>1297.1</v>
      </c>
      <c r="D26" s="498">
        <v>1156.8</v>
      </c>
      <c r="E26" s="498">
        <v>2041.4</v>
      </c>
      <c r="F26" s="498">
        <v>3090.5</v>
      </c>
      <c r="G26" s="498">
        <v>1893.5</v>
      </c>
      <c r="H26" s="498">
        <v>2851.9</v>
      </c>
      <c r="I26" s="498">
        <v>2070.6</v>
      </c>
      <c r="J26" s="498">
        <v>2499.7</v>
      </c>
      <c r="K26" s="516">
        <v>5153.6</v>
      </c>
      <c r="L26" s="516">
        <v>5246.4</v>
      </c>
      <c r="M26" s="516">
        <v>8884.9</v>
      </c>
      <c r="N26" s="516">
        <v>12749.8</v>
      </c>
      <c r="O26" s="517">
        <v>-27.395771240225827</v>
      </c>
      <c r="P26" s="517">
        <v>20.723461798512503</v>
      </c>
      <c r="Q26" s="501">
        <v>106.16874024882986</v>
      </c>
      <c r="R26" s="501">
        <f t="shared" si="6"/>
        <v>1.8006830176963575</v>
      </c>
      <c r="S26" s="501">
        <f t="shared" si="1"/>
        <v>69.35231777981093</v>
      </c>
      <c r="T26" s="501">
        <f t="shared" si="1"/>
        <v>43.4996454659028</v>
      </c>
    </row>
    <row r="27" spans="1:20" s="218" customFormat="1" ht="18" customHeight="1">
      <c r="A27" s="398"/>
      <c r="B27" s="497" t="s">
        <v>218</v>
      </c>
      <c r="C27" s="498">
        <v>93.5</v>
      </c>
      <c r="D27" s="498">
        <v>625</v>
      </c>
      <c r="E27" s="498">
        <f>319.8-222.6+215.7</f>
        <v>312.9</v>
      </c>
      <c r="F27" s="498">
        <f>936.1+327.9+86.4</f>
        <v>1350.4</v>
      </c>
      <c r="G27" s="498">
        <v>939.1</v>
      </c>
      <c r="H27" s="498">
        <v>1277.3</v>
      </c>
      <c r="I27" s="498">
        <v>1623.6</v>
      </c>
      <c r="J27" s="498">
        <v>1605.9</v>
      </c>
      <c r="K27" s="516">
        <v>855.9</v>
      </c>
      <c r="L27" s="516">
        <v>753.8</v>
      </c>
      <c r="M27" s="516">
        <f>549-141.7+897.2</f>
        <v>1304.5</v>
      </c>
      <c r="N27" s="516">
        <f>1649.4+551.8+2782</f>
        <v>4983.2</v>
      </c>
      <c r="O27" s="517">
        <v>27.1118766147342</v>
      </c>
      <c r="P27" s="517">
        <v>-1.0901699926090203</v>
      </c>
      <c r="Q27" s="501">
        <v>-46.702783485895765</v>
      </c>
      <c r="R27" s="501">
        <f t="shared" si="6"/>
        <v>-11.928963663979445</v>
      </c>
      <c r="S27" s="501">
        <f t="shared" si="1"/>
        <v>73.05651366410189</v>
      </c>
      <c r="T27" s="501">
        <f t="shared" si="1"/>
        <v>282.00076657723264</v>
      </c>
    </row>
    <row r="28" spans="1:20" s="218" customFormat="1" ht="18" customHeight="1">
      <c r="A28" s="398"/>
      <c r="B28" s="497" t="s">
        <v>531</v>
      </c>
      <c r="C28" s="498">
        <v>0</v>
      </c>
      <c r="D28" s="498">
        <v>1519.1</v>
      </c>
      <c r="E28" s="498">
        <v>84.3</v>
      </c>
      <c r="F28" s="498">
        <v>60</v>
      </c>
      <c r="G28" s="498">
        <v>-231.5</v>
      </c>
      <c r="H28" s="498">
        <v>-78.6</v>
      </c>
      <c r="I28" s="498">
        <v>-840.9</v>
      </c>
      <c r="J28" s="498">
        <v>135.9</v>
      </c>
      <c r="K28" s="516">
        <v>164.5</v>
      </c>
      <c r="L28" s="516">
        <v>9.5</v>
      </c>
      <c r="M28" s="516">
        <f>-2.4-599.7</f>
        <v>-602.1</v>
      </c>
      <c r="N28" s="516">
        <f>-3.1+20.2</f>
        <v>17.099999999999998</v>
      </c>
      <c r="O28" s="517">
        <v>969.8473282442749</v>
      </c>
      <c r="P28" s="517">
        <v>-116.16125579735997</v>
      </c>
      <c r="Q28" s="501">
        <v>21.044885945548202</v>
      </c>
      <c r="R28" s="501">
        <f t="shared" si="6"/>
        <v>-94.22492401215806</v>
      </c>
      <c r="S28" s="501">
        <f t="shared" si="1"/>
        <v>-6437.894736842105</v>
      </c>
      <c r="T28" s="501">
        <f t="shared" si="1"/>
        <v>-102.84005979073244</v>
      </c>
    </row>
    <row r="29" spans="1:20" s="218" customFormat="1" ht="18" customHeight="1">
      <c r="A29" s="398"/>
      <c r="B29" s="497" t="s">
        <v>532</v>
      </c>
      <c r="C29" s="498">
        <v>0</v>
      </c>
      <c r="D29" s="498">
        <v>0</v>
      </c>
      <c r="E29" s="498">
        <v>1.4</v>
      </c>
      <c r="F29" s="498">
        <v>12</v>
      </c>
      <c r="G29" s="498">
        <v>124.8</v>
      </c>
      <c r="H29" s="498">
        <v>-29.3</v>
      </c>
      <c r="I29" s="498">
        <v>-44.8</v>
      </c>
      <c r="J29" s="498">
        <v>4.1</v>
      </c>
      <c r="K29" s="516">
        <v>-5.3</v>
      </c>
      <c r="L29" s="516">
        <v>-46.8</v>
      </c>
      <c r="M29" s="516">
        <v>171.1</v>
      </c>
      <c r="N29" s="516">
        <v>-134.4</v>
      </c>
      <c r="O29" s="517">
        <v>52.901023890784984</v>
      </c>
      <c r="P29" s="517">
        <v>-109.15178571428572</v>
      </c>
      <c r="Q29" s="501">
        <v>-229.26829268292684</v>
      </c>
      <c r="R29" s="501">
        <f t="shared" si="6"/>
        <v>783.0188679245282</v>
      </c>
      <c r="S29" s="501">
        <f t="shared" si="1"/>
        <v>-465.5982905982906</v>
      </c>
      <c r="T29" s="501">
        <f t="shared" si="1"/>
        <v>-178.55055523085917</v>
      </c>
    </row>
    <row r="30" spans="1:20" s="218" customFormat="1" ht="18" customHeight="1">
      <c r="A30" s="398"/>
      <c r="B30" s="507" t="s">
        <v>533</v>
      </c>
      <c r="C30" s="508"/>
      <c r="D30" s="508"/>
      <c r="E30" s="508"/>
      <c r="F30" s="508"/>
      <c r="G30" s="508"/>
      <c r="H30" s="508"/>
      <c r="I30" s="508"/>
      <c r="J30" s="508"/>
      <c r="K30" s="518" t="s">
        <v>212</v>
      </c>
      <c r="L30" s="518" t="s">
        <v>212</v>
      </c>
      <c r="M30" s="509">
        <v>3168.4</v>
      </c>
      <c r="N30" s="509">
        <v>1261.9</v>
      </c>
      <c r="O30" s="510"/>
      <c r="P30" s="510"/>
      <c r="Q30" s="511"/>
      <c r="R30" s="519" t="s">
        <v>212</v>
      </c>
      <c r="S30" s="519" t="s">
        <v>212</v>
      </c>
      <c r="T30" s="519">
        <f t="shared" si="1"/>
        <v>-60.17232672642343</v>
      </c>
    </row>
    <row r="31" spans="1:20" s="217" customFormat="1" ht="21.75" customHeight="1">
      <c r="A31" s="490"/>
      <c r="B31" s="520" t="s">
        <v>219</v>
      </c>
      <c r="C31" s="520">
        <f aca="true" t="shared" si="7" ref="C31:I31">SUM(C24-C19)</f>
        <v>-8810.700000000012</v>
      </c>
      <c r="D31" s="520">
        <f t="shared" si="7"/>
        <v>-7252.5</v>
      </c>
      <c r="E31" s="520">
        <f t="shared" si="7"/>
        <v>-11262.399999999994</v>
      </c>
      <c r="F31" s="520">
        <f t="shared" si="7"/>
        <v>-8996.399999999994</v>
      </c>
      <c r="G31" s="520">
        <f t="shared" si="7"/>
        <v>-10908.000000000007</v>
      </c>
      <c r="H31" s="521">
        <f t="shared" si="7"/>
        <v>-15921.200000000004</v>
      </c>
      <c r="I31" s="521">
        <f t="shared" si="7"/>
        <v>-18340.10000000002</v>
      </c>
      <c r="J31" s="521">
        <v>-12577</v>
      </c>
      <c r="K31" s="522">
        <v>-12662.8</v>
      </c>
      <c r="L31" s="522">
        <f>L24-L19</f>
        <v>-14295.400000000009</v>
      </c>
      <c r="M31" s="522">
        <f>M24-M19</f>
        <v>-16427.800000000003</v>
      </c>
      <c r="N31" s="522">
        <f>N24-N19</f>
        <v>-19199.199999999983</v>
      </c>
      <c r="O31" s="394">
        <v>15.192950280129736</v>
      </c>
      <c r="P31" s="394">
        <v>-31.423492783572726</v>
      </c>
      <c r="Q31" s="523">
        <v>0.6821976623997017</v>
      </c>
      <c r="R31" s="523">
        <f aca="true" t="shared" si="8" ref="R31:T41">L31/K31*100-100</f>
        <v>12.892883090627748</v>
      </c>
      <c r="S31" s="523">
        <f t="shared" si="8"/>
        <v>14.916686486562057</v>
      </c>
      <c r="T31" s="523">
        <f t="shared" si="8"/>
        <v>16.870183469484516</v>
      </c>
    </row>
    <row r="32" spans="1:20" s="217" customFormat="1" ht="18.75" customHeight="1">
      <c r="A32" s="490"/>
      <c r="B32" s="491" t="s">
        <v>220</v>
      </c>
      <c r="C32" s="524" t="e">
        <f aca="true" t="shared" si="9" ref="C32:I32">C33+C41</f>
        <v>#VALUE!</v>
      </c>
      <c r="D32" s="524">
        <f t="shared" si="9"/>
        <v>7252.5</v>
      </c>
      <c r="E32" s="524">
        <f t="shared" si="9"/>
        <v>11262.4</v>
      </c>
      <c r="F32" s="524">
        <f t="shared" si="9"/>
        <v>8996.4</v>
      </c>
      <c r="G32" s="524">
        <f t="shared" si="9"/>
        <v>10908</v>
      </c>
      <c r="H32" s="524">
        <f t="shared" si="9"/>
        <v>15921.199999999999</v>
      </c>
      <c r="I32" s="524">
        <f t="shared" si="9"/>
        <v>18340.1</v>
      </c>
      <c r="J32" s="524">
        <v>12577.037999999999</v>
      </c>
      <c r="K32" s="525">
        <v>12662.8</v>
      </c>
      <c r="L32" s="525">
        <f>L33+L41</f>
        <v>14295.400000000001</v>
      </c>
      <c r="M32" s="525">
        <f>M33+M41</f>
        <v>16427.8</v>
      </c>
      <c r="N32" s="525">
        <f>N33+N41</f>
        <v>19199.2</v>
      </c>
      <c r="O32" s="495">
        <v>15.192950280129637</v>
      </c>
      <c r="P32" s="495">
        <v>-31.423285587319583</v>
      </c>
      <c r="Q32" s="496">
        <v>0.6818934633098905</v>
      </c>
      <c r="R32" s="496">
        <f t="shared" si="8"/>
        <v>12.892883090627677</v>
      </c>
      <c r="S32" s="496">
        <f t="shared" si="8"/>
        <v>14.9166864865621</v>
      </c>
      <c r="T32" s="496">
        <f t="shared" si="8"/>
        <v>16.870183469484658</v>
      </c>
    </row>
    <row r="33" spans="1:20" s="218" customFormat="1" ht="18" customHeight="1">
      <c r="A33" s="398"/>
      <c r="B33" s="497" t="s">
        <v>221</v>
      </c>
      <c r="C33" s="498" t="e">
        <f aca="true" t="shared" si="10" ref="C33:H33">SUM(C35+C36+C37+C39)</f>
        <v>#VALUE!</v>
      </c>
      <c r="D33" s="498">
        <f t="shared" si="10"/>
        <v>3949.1</v>
      </c>
      <c r="E33" s="498">
        <f t="shared" si="10"/>
        <v>5624</v>
      </c>
      <c r="F33" s="498">
        <f t="shared" si="10"/>
        <v>5552.3</v>
      </c>
      <c r="G33" s="498">
        <f t="shared" si="10"/>
        <v>6022.7</v>
      </c>
      <c r="H33" s="226">
        <f t="shared" si="10"/>
        <v>12128.099999999999</v>
      </c>
      <c r="I33" s="226">
        <f>SUM(I35+I36+I37+I38+I39+I40)</f>
        <v>13869.1</v>
      </c>
      <c r="J33" s="226">
        <v>8274.637999999999</v>
      </c>
      <c r="K33" s="227">
        <f>SUM(K35:K40)</f>
        <v>4971</v>
      </c>
      <c r="L33" s="227">
        <f>SUM(L35:L40)</f>
        <v>12085.7</v>
      </c>
      <c r="M33" s="227">
        <f>SUM(M35:M40)</f>
        <v>12582</v>
      </c>
      <c r="N33" s="227">
        <f>SUM(N35:N40)</f>
        <v>14774.9</v>
      </c>
      <c r="O33" s="517">
        <v>14.355092718562688</v>
      </c>
      <c r="P33" s="517">
        <v>-40.33759941164171</v>
      </c>
      <c r="Q33" s="501">
        <v>-39.92486438681667</v>
      </c>
      <c r="R33" s="501">
        <f t="shared" si="8"/>
        <v>143.12411989539328</v>
      </c>
      <c r="S33" s="501">
        <f t="shared" si="8"/>
        <v>4.10650603605913</v>
      </c>
      <c r="T33" s="501">
        <f t="shared" si="8"/>
        <v>17.42886663487522</v>
      </c>
    </row>
    <row r="34" spans="1:20" s="218" customFormat="1" ht="18" customHeight="1">
      <c r="A34" s="398"/>
      <c r="B34" s="497" t="s">
        <v>534</v>
      </c>
      <c r="C34" s="498"/>
      <c r="D34" s="498"/>
      <c r="E34" s="498"/>
      <c r="F34" s="498"/>
      <c r="G34" s="498"/>
      <c r="H34" s="226"/>
      <c r="I34" s="226"/>
      <c r="J34" s="226"/>
      <c r="K34" s="227"/>
      <c r="L34" s="227">
        <f>L35+L36+L37+L38</f>
        <v>8938.1</v>
      </c>
      <c r="M34" s="227">
        <f>M35+M36+M37+M38</f>
        <v>11834.2</v>
      </c>
      <c r="N34" s="227">
        <f>N35+N36+N37+N38</f>
        <v>17892.3</v>
      </c>
      <c r="O34" s="517"/>
      <c r="P34" s="517"/>
      <c r="Q34" s="501"/>
      <c r="R34" s="501">
        <f>'[1]new format'!K32</f>
        <v>59.38692535397125</v>
      </c>
      <c r="S34" s="501">
        <f>M34/L34*100-100</f>
        <v>32.40174086215191</v>
      </c>
      <c r="T34" s="501">
        <f>N34/M34*100-100</f>
        <v>51.19146203376653</v>
      </c>
    </row>
    <row r="35" spans="1:20" s="219" customFormat="1" ht="18" customHeight="1">
      <c r="A35" s="504"/>
      <c r="B35" s="505" t="s">
        <v>535</v>
      </c>
      <c r="C35" s="506">
        <v>750</v>
      </c>
      <c r="D35" s="506">
        <v>950</v>
      </c>
      <c r="E35" s="506">
        <v>1090</v>
      </c>
      <c r="F35" s="506">
        <v>2200</v>
      </c>
      <c r="G35" s="506">
        <v>2510</v>
      </c>
      <c r="H35" s="226">
        <v>1781.4</v>
      </c>
      <c r="I35" s="526">
        <v>1500</v>
      </c>
      <c r="J35" s="526">
        <v>1768.5</v>
      </c>
      <c r="K35" s="527">
        <v>2460</v>
      </c>
      <c r="L35" s="527">
        <v>5471.2</v>
      </c>
      <c r="M35" s="527">
        <v>10834.2</v>
      </c>
      <c r="N35" s="527">
        <v>12051.5</v>
      </c>
      <c r="O35" s="528">
        <v>-15.79656449983159</v>
      </c>
      <c r="P35" s="528">
        <v>17.9</v>
      </c>
      <c r="Q35" s="529">
        <v>39.10093299406279</v>
      </c>
      <c r="R35" s="529">
        <f t="shared" si="8"/>
        <v>122.40650406504065</v>
      </c>
      <c r="S35" s="529">
        <f t="shared" si="8"/>
        <v>98.02237169176783</v>
      </c>
      <c r="T35" s="529">
        <f t="shared" si="8"/>
        <v>11.235716527293206</v>
      </c>
    </row>
    <row r="36" spans="1:20" s="219" customFormat="1" ht="18" customHeight="1">
      <c r="A36" s="504"/>
      <c r="B36" s="505" t="s">
        <v>536</v>
      </c>
      <c r="C36" s="506" t="s">
        <v>212</v>
      </c>
      <c r="D36" s="506">
        <v>550</v>
      </c>
      <c r="E36" s="506">
        <v>510</v>
      </c>
      <c r="F36" s="506">
        <v>650</v>
      </c>
      <c r="G36" s="506">
        <v>790</v>
      </c>
      <c r="H36" s="506">
        <v>1700</v>
      </c>
      <c r="I36" s="506">
        <v>5372.1</v>
      </c>
      <c r="J36" s="506">
        <v>6408.5</v>
      </c>
      <c r="K36" s="530">
        <v>2000</v>
      </c>
      <c r="L36" s="530">
        <v>3000</v>
      </c>
      <c r="M36" s="530">
        <v>750</v>
      </c>
      <c r="N36" s="530">
        <v>5500</v>
      </c>
      <c r="O36" s="528">
        <v>216.00588235294117</v>
      </c>
      <c r="P36" s="528">
        <v>19.292269317399146</v>
      </c>
      <c r="Q36" s="529">
        <v>-68.79144885698682</v>
      </c>
      <c r="R36" s="529">
        <f t="shared" si="8"/>
        <v>50</v>
      </c>
      <c r="S36" s="529">
        <f t="shared" si="8"/>
        <v>-75</v>
      </c>
      <c r="T36" s="529">
        <f t="shared" si="8"/>
        <v>633.3333333333333</v>
      </c>
    </row>
    <row r="37" spans="1:20" s="219" customFormat="1" ht="18" customHeight="1">
      <c r="A37" s="504"/>
      <c r="B37" s="505" t="s">
        <v>537</v>
      </c>
      <c r="C37" s="506">
        <v>1450</v>
      </c>
      <c r="D37" s="506">
        <v>1500</v>
      </c>
      <c r="E37" s="506">
        <v>1800</v>
      </c>
      <c r="F37" s="506">
        <v>1860</v>
      </c>
      <c r="G37" s="506">
        <v>2200</v>
      </c>
      <c r="H37" s="506">
        <v>2100</v>
      </c>
      <c r="I37" s="506">
        <v>499.8</v>
      </c>
      <c r="J37" s="506">
        <v>400</v>
      </c>
      <c r="K37" s="530">
        <v>900</v>
      </c>
      <c r="L37" s="530">
        <v>216.9</v>
      </c>
      <c r="M37" s="530">
        <v>0</v>
      </c>
      <c r="N37" s="530">
        <v>0</v>
      </c>
      <c r="O37" s="528">
        <v>-76.2</v>
      </c>
      <c r="P37" s="528">
        <v>-19.96798719487795</v>
      </c>
      <c r="Q37" s="529">
        <v>125</v>
      </c>
      <c r="R37" s="529">
        <f t="shared" si="8"/>
        <v>-75.9</v>
      </c>
      <c r="S37" s="529">
        <f t="shared" si="8"/>
        <v>-100</v>
      </c>
      <c r="T37" s="529" t="s">
        <v>212</v>
      </c>
    </row>
    <row r="38" spans="1:20" s="219" customFormat="1" ht="18" customHeight="1">
      <c r="A38" s="504"/>
      <c r="B38" s="505" t="s">
        <v>222</v>
      </c>
      <c r="C38" s="506">
        <v>0</v>
      </c>
      <c r="D38" s="506">
        <v>0</v>
      </c>
      <c r="E38" s="506">
        <v>0</v>
      </c>
      <c r="F38" s="506">
        <v>0</v>
      </c>
      <c r="G38" s="506">
        <v>0</v>
      </c>
      <c r="H38" s="506">
        <v>0</v>
      </c>
      <c r="I38" s="506">
        <v>628.1</v>
      </c>
      <c r="J38" s="506">
        <v>303.038</v>
      </c>
      <c r="K38" s="530">
        <v>247.8</v>
      </c>
      <c r="L38" s="530">
        <v>250</v>
      </c>
      <c r="M38" s="530">
        <v>250</v>
      </c>
      <c r="N38" s="530">
        <v>340.8</v>
      </c>
      <c r="O38" s="531" t="s">
        <v>212</v>
      </c>
      <c r="P38" s="528">
        <v>-51.75322400891578</v>
      </c>
      <c r="Q38" s="529">
        <v>-18.228077006844018</v>
      </c>
      <c r="R38" s="529">
        <f t="shared" si="8"/>
        <v>0.8878127522195172</v>
      </c>
      <c r="S38" s="529">
        <f t="shared" si="8"/>
        <v>0</v>
      </c>
      <c r="T38" s="529">
        <f t="shared" si="8"/>
        <v>36.31999999999999</v>
      </c>
    </row>
    <row r="39" spans="1:20" s="219" customFormat="1" ht="18" customHeight="1">
      <c r="A39" s="504"/>
      <c r="B39" s="505" t="s">
        <v>876</v>
      </c>
      <c r="C39" s="506">
        <v>2288.3</v>
      </c>
      <c r="D39" s="506">
        <v>949.1</v>
      </c>
      <c r="E39" s="506">
        <v>2224</v>
      </c>
      <c r="F39" s="506">
        <v>842.3</v>
      </c>
      <c r="G39" s="506">
        <v>522.7</v>
      </c>
      <c r="H39" s="506">
        <v>6546.7</v>
      </c>
      <c r="I39" s="506">
        <v>5898.3</v>
      </c>
      <c r="J39" s="506">
        <v>-461.7</v>
      </c>
      <c r="K39" s="530">
        <v>-753</v>
      </c>
      <c r="L39" s="530">
        <v>2623</v>
      </c>
      <c r="M39" s="530">
        <v>1071</v>
      </c>
      <c r="N39" s="530">
        <v>-3011.9</v>
      </c>
      <c r="O39" s="528">
        <v>-9.90422655689126</v>
      </c>
      <c r="P39" s="528">
        <v>-107.82767916179237</v>
      </c>
      <c r="Q39" s="529">
        <v>63.092917478882384</v>
      </c>
      <c r="R39" s="529">
        <f t="shared" si="8"/>
        <v>-448.33997343957503</v>
      </c>
      <c r="S39" s="529">
        <f t="shared" si="8"/>
        <v>-59.16889058330156</v>
      </c>
      <c r="T39" s="529">
        <f t="shared" si="8"/>
        <v>-381.2231559290383</v>
      </c>
    </row>
    <row r="40" spans="1:20" s="219" customFormat="1" ht="18" customHeight="1">
      <c r="A40" s="504"/>
      <c r="B40" s="505" t="s">
        <v>223</v>
      </c>
      <c r="C40" s="506">
        <v>0</v>
      </c>
      <c r="D40" s="506">
        <v>0</v>
      </c>
      <c r="E40" s="506">
        <v>0</v>
      </c>
      <c r="F40" s="506">
        <v>0</v>
      </c>
      <c r="G40" s="506">
        <v>0</v>
      </c>
      <c r="H40" s="506">
        <v>0</v>
      </c>
      <c r="I40" s="506">
        <v>-29.2</v>
      </c>
      <c r="J40" s="506">
        <v>-143.7</v>
      </c>
      <c r="K40" s="530">
        <v>116.2</v>
      </c>
      <c r="L40" s="530">
        <v>524.6</v>
      </c>
      <c r="M40" s="530">
        <v>-323.2</v>
      </c>
      <c r="N40" s="530">
        <v>-105.5</v>
      </c>
      <c r="O40" s="531" t="s">
        <v>212</v>
      </c>
      <c r="P40" s="528">
        <v>392.12328767123284</v>
      </c>
      <c r="Q40" s="529">
        <v>-180.86290883785665</v>
      </c>
      <c r="R40" s="529">
        <f t="shared" si="8"/>
        <v>351.4629948364888</v>
      </c>
      <c r="S40" s="529">
        <f t="shared" si="8"/>
        <v>-161.60884483415936</v>
      </c>
      <c r="T40" s="529">
        <f>N40/M40*100-100</f>
        <v>-67.35767326732673</v>
      </c>
    </row>
    <row r="41" spans="1:20" s="218" customFormat="1" ht="18" customHeight="1">
      <c r="A41" s="398"/>
      <c r="B41" s="507" t="s">
        <v>538</v>
      </c>
      <c r="C41" s="508">
        <v>4322.4</v>
      </c>
      <c r="D41" s="508">
        <v>3303.4</v>
      </c>
      <c r="E41" s="508">
        <v>5638.4</v>
      </c>
      <c r="F41" s="508">
        <v>3444.1</v>
      </c>
      <c r="G41" s="508">
        <v>4885.3</v>
      </c>
      <c r="H41" s="508">
        <v>3793.1</v>
      </c>
      <c r="I41" s="508">
        <v>4471</v>
      </c>
      <c r="J41" s="508">
        <v>4302.4</v>
      </c>
      <c r="K41" s="509">
        <v>7691.8</v>
      </c>
      <c r="L41" s="509">
        <v>2209.7</v>
      </c>
      <c r="M41" s="509">
        <v>3845.8</v>
      </c>
      <c r="N41" s="509">
        <v>4424.3</v>
      </c>
      <c r="O41" s="510">
        <v>17.871925338113954</v>
      </c>
      <c r="P41" s="510">
        <v>-3.7709684634310037</v>
      </c>
      <c r="Q41" s="511">
        <v>78.77928597991823</v>
      </c>
      <c r="R41" s="511">
        <f t="shared" si="8"/>
        <v>-71.27200395226086</v>
      </c>
      <c r="S41" s="511">
        <f t="shared" si="8"/>
        <v>74.04172512105717</v>
      </c>
      <c r="T41" s="511">
        <f t="shared" si="8"/>
        <v>15.042383899318736</v>
      </c>
    </row>
    <row r="42" spans="1:20" ht="12.75">
      <c r="A42" s="4"/>
      <c r="B42" s="532" t="s">
        <v>224</v>
      </c>
      <c r="C42" s="4"/>
      <c r="D42" s="4"/>
      <c r="E42" s="4"/>
      <c r="F42" s="4"/>
      <c r="G42" s="4"/>
      <c r="H42" s="4"/>
      <c r="I42" s="4"/>
      <c r="J42" s="4"/>
      <c r="K42" s="4"/>
      <c r="L42" s="4"/>
      <c r="M42" s="4"/>
      <c r="N42" s="4"/>
      <c r="O42" s="4"/>
      <c r="P42" s="4"/>
      <c r="Q42" s="4"/>
      <c r="R42" s="4"/>
      <c r="S42" s="4"/>
      <c r="T42" s="4"/>
    </row>
    <row r="43" spans="1:20" ht="12.75">
      <c r="A43" s="4"/>
      <c r="B43" s="532" t="s">
        <v>226</v>
      </c>
      <c r="C43" s="4"/>
      <c r="D43" s="4"/>
      <c r="E43" s="4"/>
      <c r="F43" s="4"/>
      <c r="G43" s="4"/>
      <c r="H43" s="4"/>
      <c r="I43" s="4"/>
      <c r="J43" s="4"/>
      <c r="K43" s="4"/>
      <c r="L43" s="4"/>
      <c r="M43" s="4"/>
      <c r="N43" s="533"/>
      <c r="O43" s="4"/>
      <c r="P43" s="4"/>
      <c r="Q43" s="4"/>
      <c r="R43" s="4"/>
      <c r="S43" s="4"/>
      <c r="T43" s="4"/>
    </row>
    <row r="44" spans="1:20" ht="12.75">
      <c r="A44" s="4"/>
      <c r="B44" s="532" t="s">
        <v>225</v>
      </c>
      <c r="C44" s="4"/>
      <c r="D44" s="4"/>
      <c r="E44" s="4"/>
      <c r="F44" s="4"/>
      <c r="G44" s="4"/>
      <c r="H44" s="4"/>
      <c r="I44" s="4"/>
      <c r="J44" s="4"/>
      <c r="K44" s="4"/>
      <c r="L44" s="4"/>
      <c r="M44" s="4"/>
      <c r="N44" s="4"/>
      <c r="O44" s="4"/>
      <c r="P44" s="4"/>
      <c r="Q44" s="4"/>
      <c r="R44" s="4"/>
      <c r="S44" s="4"/>
      <c r="T44" s="4"/>
    </row>
    <row r="45" spans="1:20" ht="12.75">
      <c r="A45" s="4"/>
      <c r="B45" s="534" t="s">
        <v>539</v>
      </c>
      <c r="C45" s="4"/>
      <c r="D45" s="4"/>
      <c r="E45" s="4"/>
      <c r="F45" s="4"/>
      <c r="G45" s="4"/>
      <c r="H45" s="4"/>
      <c r="I45" s="4"/>
      <c r="J45" s="4"/>
      <c r="K45" s="4"/>
      <c r="L45" s="4"/>
      <c r="M45" s="4"/>
      <c r="N45" s="4"/>
      <c r="O45" s="4"/>
      <c r="P45" s="4"/>
      <c r="Q45" s="4"/>
      <c r="R45" s="4"/>
      <c r="S45" s="4"/>
      <c r="T45" s="4"/>
    </row>
    <row r="46" spans="1:20" ht="12.75">
      <c r="A46" s="4"/>
      <c r="B46" s="532" t="s">
        <v>540</v>
      </c>
      <c r="C46" s="4"/>
      <c r="D46" s="4"/>
      <c r="E46" s="4"/>
      <c r="F46" s="4"/>
      <c r="G46" s="4"/>
      <c r="H46" s="4"/>
      <c r="I46" s="4"/>
      <c r="J46" s="4"/>
      <c r="K46" s="4"/>
      <c r="L46" s="4"/>
      <c r="M46" s="4"/>
      <c r="N46" s="4"/>
      <c r="O46" s="4"/>
      <c r="P46" s="4"/>
      <c r="Q46" s="4"/>
      <c r="R46" s="4"/>
      <c r="S46" s="4"/>
      <c r="T46" s="4"/>
    </row>
    <row r="47" spans="1:20" ht="12.75">
      <c r="A47" s="4"/>
      <c r="B47" s="4"/>
      <c r="C47" s="4"/>
      <c r="D47" s="4"/>
      <c r="E47" s="4"/>
      <c r="F47" s="4"/>
      <c r="G47" s="4"/>
      <c r="H47" s="4"/>
      <c r="I47" s="4"/>
      <c r="J47" s="4"/>
      <c r="K47" s="4"/>
      <c r="L47" s="4"/>
      <c r="M47" s="4"/>
      <c r="N47" s="4"/>
      <c r="O47" s="4"/>
      <c r="P47" s="4"/>
      <c r="Q47" s="4"/>
      <c r="R47" s="4"/>
      <c r="S47" s="4"/>
      <c r="T47" s="4"/>
    </row>
    <row r="48" spans="1:20" ht="12.75">
      <c r="A48" s="4"/>
      <c r="B48" s="4" t="s">
        <v>541</v>
      </c>
      <c r="C48" s="4"/>
      <c r="D48" s="4"/>
      <c r="E48" s="4"/>
      <c r="F48" s="4"/>
      <c r="G48" s="4"/>
      <c r="H48" s="4"/>
      <c r="I48" s="4"/>
      <c r="J48" s="4"/>
      <c r="K48" s="4"/>
      <c r="L48" s="4"/>
      <c r="M48" s="4"/>
      <c r="N48" s="4"/>
      <c r="O48" s="4"/>
      <c r="P48" s="4"/>
      <c r="Q48" s="4"/>
      <c r="R48" s="4"/>
      <c r="S48" s="4"/>
      <c r="T48" s="4"/>
    </row>
  </sheetData>
  <sheetProtection/>
  <mergeCells count="6">
    <mergeCell ref="J6:N6"/>
    <mergeCell ref="P6:T6"/>
    <mergeCell ref="A1:T1"/>
    <mergeCell ref="A2:T2"/>
    <mergeCell ref="A3:T3"/>
    <mergeCell ref="A4:T4"/>
  </mergeCells>
  <printOptions/>
  <pageMargins left="0.75" right="0.75" top="1" bottom="1" header="0.5" footer="0.5"/>
  <pageSetup fitToHeight="1" fitToWidth="1" horizontalDpi="600" verticalDpi="600" orientation="portrait" scale="78" r:id="rId1"/>
</worksheet>
</file>

<file path=xl/worksheets/sheet24.xml><?xml version="1.0" encoding="utf-8"?>
<worksheet xmlns="http://schemas.openxmlformats.org/spreadsheetml/2006/main" xmlns:r="http://schemas.openxmlformats.org/officeDocument/2006/relationships">
  <sheetPr>
    <pageSetUpPr fitToPage="1"/>
  </sheetPr>
  <dimension ref="B1:L16"/>
  <sheetViews>
    <sheetView zoomScalePageLayoutView="0" workbookViewId="0" topLeftCell="B1">
      <selection activeCell="B1" sqref="B1:K1"/>
    </sheetView>
  </sheetViews>
  <sheetFormatPr defaultColWidth="9.140625" defaultRowHeight="12.75"/>
  <cols>
    <col min="1" max="1" width="0" style="0" hidden="1" customWidth="1"/>
    <col min="2" max="2" width="24.57421875" style="0" customWidth="1"/>
    <col min="3" max="3" width="9.140625" style="0" hidden="1" customWidth="1"/>
    <col min="5" max="5" width="10.28125" style="0" customWidth="1"/>
    <col min="7" max="7" width="9.140625" style="0" hidden="1" customWidth="1"/>
  </cols>
  <sheetData>
    <row r="1" spans="2:11" ht="19.5" customHeight="1">
      <c r="B1" s="1175" t="s">
        <v>843</v>
      </c>
      <c r="C1" s="1175"/>
      <c r="D1" s="1175"/>
      <c r="E1" s="1175"/>
      <c r="F1" s="1175"/>
      <c r="G1" s="1175"/>
      <c r="H1" s="1175"/>
      <c r="I1" s="1175"/>
      <c r="J1" s="1175"/>
      <c r="K1" s="1175"/>
    </row>
    <row r="2" spans="2:11" ht="24.75" customHeight="1">
      <c r="B2" s="1174" t="s">
        <v>848</v>
      </c>
      <c r="C2" s="1174"/>
      <c r="D2" s="1174"/>
      <c r="E2" s="1174"/>
      <c r="F2" s="1174"/>
      <c r="G2" s="1174"/>
      <c r="H2" s="1174"/>
      <c r="I2" s="1174"/>
      <c r="J2" s="1174"/>
      <c r="K2" s="1174"/>
    </row>
    <row r="3" spans="2:11" ht="12.75">
      <c r="B3" s="1307" t="s">
        <v>309</v>
      </c>
      <c r="C3" s="1307"/>
      <c r="D3" s="1307"/>
      <c r="E3" s="1307"/>
      <c r="F3" s="1307"/>
      <c r="G3" s="1307"/>
      <c r="H3" s="1307"/>
      <c r="I3" s="1307"/>
      <c r="J3" s="1307"/>
      <c r="K3" s="1307"/>
    </row>
    <row r="4" spans="2:11" ht="6" customHeight="1" thickBot="1">
      <c r="B4" s="4"/>
      <c r="C4" s="4"/>
      <c r="D4" s="4"/>
      <c r="E4" s="4"/>
      <c r="F4" s="4"/>
      <c r="G4" s="4"/>
      <c r="H4" s="4"/>
      <c r="I4" s="4"/>
      <c r="J4" s="4"/>
      <c r="K4" s="4"/>
    </row>
    <row r="5" spans="2:11" ht="12.75">
      <c r="B5" s="535"/>
      <c r="C5" s="536"/>
      <c r="D5" s="1308" t="s">
        <v>543</v>
      </c>
      <c r="E5" s="1309"/>
      <c r="F5" s="1310"/>
      <c r="G5" s="1311" t="s">
        <v>884</v>
      </c>
      <c r="H5" s="1312"/>
      <c r="I5" s="1313"/>
      <c r="J5" s="1311" t="s">
        <v>885</v>
      </c>
      <c r="K5" s="1313"/>
    </row>
    <row r="6" spans="2:11" ht="13.5" thickBot="1">
      <c r="B6" s="537"/>
      <c r="C6" s="538" t="s">
        <v>209</v>
      </c>
      <c r="D6" s="539" t="s">
        <v>76</v>
      </c>
      <c r="E6" s="540" t="s">
        <v>1</v>
      </c>
      <c r="F6" s="541" t="s">
        <v>2</v>
      </c>
      <c r="G6" s="539" t="s">
        <v>76</v>
      </c>
      <c r="H6" s="540" t="s">
        <v>1</v>
      </c>
      <c r="I6" s="541" t="s">
        <v>2</v>
      </c>
      <c r="J6" s="542" t="s">
        <v>1</v>
      </c>
      <c r="K6" s="543" t="s">
        <v>2</v>
      </c>
    </row>
    <row r="7" spans="2:11" ht="12.75">
      <c r="B7" s="544" t="s">
        <v>544</v>
      </c>
      <c r="C7" s="545">
        <v>11387.6</v>
      </c>
      <c r="D7" s="227">
        <v>18895.8</v>
      </c>
      <c r="E7" s="227">
        <v>21933.5</v>
      </c>
      <c r="F7" s="546">
        <v>26558.9</v>
      </c>
      <c r="G7" s="547">
        <f aca="true" t="shared" si="0" ref="G7:I14">D7/C7*100-100</f>
        <v>65.9331202360462</v>
      </c>
      <c r="H7" s="548">
        <f t="shared" si="0"/>
        <v>16.07605923009345</v>
      </c>
      <c r="I7" s="549">
        <f t="shared" si="0"/>
        <v>21.0882896026626</v>
      </c>
      <c r="J7" s="550">
        <f aca="true" t="shared" si="1" ref="J7:K14">E7/E$14%</f>
        <v>30.344328964705483</v>
      </c>
      <c r="K7" s="551">
        <f t="shared" si="1"/>
        <v>30.403756283240536</v>
      </c>
    </row>
    <row r="8" spans="2:11" ht="12.75">
      <c r="B8" s="544" t="s">
        <v>545</v>
      </c>
      <c r="C8" s="545">
        <v>11995.7</v>
      </c>
      <c r="D8" s="227">
        <v>15701.5</v>
      </c>
      <c r="E8" s="227">
        <v>15326.5</v>
      </c>
      <c r="F8" s="546">
        <v>16707.1</v>
      </c>
      <c r="G8" s="547">
        <f t="shared" si="0"/>
        <v>30.892736563935415</v>
      </c>
      <c r="H8" s="548">
        <f t="shared" si="0"/>
        <v>-2.3883068496640476</v>
      </c>
      <c r="I8" s="549">
        <f t="shared" si="0"/>
        <v>9.007927445926981</v>
      </c>
      <c r="J8" s="550">
        <f t="shared" si="1"/>
        <v>21.20374577142538</v>
      </c>
      <c r="K8" s="551">
        <f t="shared" si="1"/>
        <v>19.12573926629973</v>
      </c>
    </row>
    <row r="9" spans="2:11" ht="12.75">
      <c r="B9" s="544" t="s">
        <v>546</v>
      </c>
      <c r="C9" s="545">
        <v>6773.4</v>
      </c>
      <c r="D9" s="227">
        <v>10456</v>
      </c>
      <c r="E9" s="227">
        <v>11026.2</v>
      </c>
      <c r="F9" s="546">
        <v>15926.13</v>
      </c>
      <c r="G9" s="547">
        <f t="shared" si="0"/>
        <v>54.3685593645732</v>
      </c>
      <c r="H9" s="548">
        <f t="shared" si="0"/>
        <v>5.453328232593719</v>
      </c>
      <c r="I9" s="549">
        <f t="shared" si="0"/>
        <v>44.438972628829504</v>
      </c>
      <c r="J9" s="550">
        <f t="shared" si="1"/>
        <v>15.254411745988355</v>
      </c>
      <c r="K9" s="551">
        <f t="shared" si="1"/>
        <v>18.231710464484806</v>
      </c>
    </row>
    <row r="10" spans="2:11" ht="12.75">
      <c r="B10" s="544" t="s">
        <v>547</v>
      </c>
      <c r="C10" s="545">
        <v>4934.4</v>
      </c>
      <c r="D10" s="227">
        <v>6446.3</v>
      </c>
      <c r="E10" s="227">
        <v>6534.9</v>
      </c>
      <c r="F10" s="546">
        <v>9243.4</v>
      </c>
      <c r="G10" s="547">
        <f t="shared" si="0"/>
        <v>30.63999675745785</v>
      </c>
      <c r="H10" s="548">
        <f t="shared" si="0"/>
        <v>1.3744318446240413</v>
      </c>
      <c r="I10" s="549">
        <f t="shared" si="0"/>
        <v>41.44669390503296</v>
      </c>
      <c r="J10" s="550">
        <f t="shared" si="1"/>
        <v>9.040835040073578</v>
      </c>
      <c r="K10" s="551">
        <f t="shared" si="1"/>
        <v>10.58154068235151</v>
      </c>
    </row>
    <row r="11" spans="2:11" ht="12.75">
      <c r="B11" s="544" t="s">
        <v>548</v>
      </c>
      <c r="C11" s="545">
        <v>1227.7</v>
      </c>
      <c r="D11" s="227">
        <v>1799.2</v>
      </c>
      <c r="E11" s="227">
        <v>2597.69</v>
      </c>
      <c r="F11" s="546">
        <v>2855.93</v>
      </c>
      <c r="G11" s="547">
        <f t="shared" si="0"/>
        <v>46.550460210149055</v>
      </c>
      <c r="H11" s="548">
        <f t="shared" si="0"/>
        <v>44.38028012449976</v>
      </c>
      <c r="I11" s="549">
        <f t="shared" si="0"/>
        <v>9.941140012857574</v>
      </c>
      <c r="J11" s="550">
        <f t="shared" si="1"/>
        <v>3.5938249667552276</v>
      </c>
      <c r="K11" s="551">
        <f t="shared" si="1"/>
        <v>3.2693748491840826</v>
      </c>
    </row>
    <row r="12" spans="2:11" ht="12.75">
      <c r="B12" s="544" t="s">
        <v>549</v>
      </c>
      <c r="C12" s="545">
        <v>621.9</v>
      </c>
      <c r="D12" s="227">
        <v>806.1</v>
      </c>
      <c r="E12" s="227">
        <v>751.35</v>
      </c>
      <c r="F12" s="546">
        <v>681.996</v>
      </c>
      <c r="G12" s="547">
        <f t="shared" si="0"/>
        <v>29.618909792571145</v>
      </c>
      <c r="H12" s="548">
        <f t="shared" si="0"/>
        <v>-6.791961295124665</v>
      </c>
      <c r="I12" s="549">
        <f t="shared" si="0"/>
        <v>-9.230584947095238</v>
      </c>
      <c r="J12" s="550">
        <f t="shared" si="1"/>
        <v>1.0394698323400946</v>
      </c>
      <c r="K12" s="551">
        <f t="shared" si="1"/>
        <v>0.7807266178247183</v>
      </c>
    </row>
    <row r="13" spans="2:11" ht="12.75">
      <c r="B13" s="544" t="s">
        <v>550</v>
      </c>
      <c r="C13" s="545"/>
      <c r="D13" s="227">
        <v>16017.9</v>
      </c>
      <c r="E13" s="227">
        <v>14111.9</v>
      </c>
      <c r="F13" s="546">
        <f>15226.253+154.3</f>
        <v>15380.553</v>
      </c>
      <c r="G13" s="547"/>
      <c r="H13" s="548">
        <f t="shared" si="0"/>
        <v>-11.899187783667017</v>
      </c>
      <c r="I13" s="549">
        <f t="shared" si="0"/>
        <v>8.989951742855325</v>
      </c>
      <c r="J13" s="550">
        <f t="shared" si="1"/>
        <v>19.52338367871189</v>
      </c>
      <c r="K13" s="551">
        <f t="shared" si="1"/>
        <v>17.60715183661462</v>
      </c>
    </row>
    <row r="14" spans="2:11" ht="13.5" thickBot="1">
      <c r="B14" s="552" t="s">
        <v>551</v>
      </c>
      <c r="C14" s="553" t="e">
        <f>#REF!+#REF!</f>
        <v>#REF!</v>
      </c>
      <c r="D14" s="554">
        <f>SUM(D7:D13)</f>
        <v>70122.8</v>
      </c>
      <c r="E14" s="554">
        <f>SUM(E7:E13)</f>
        <v>72282.04</v>
      </c>
      <c r="F14" s="555">
        <f>SUM(F7:F13)</f>
        <v>87354.00899999999</v>
      </c>
      <c r="G14" s="556" t="e">
        <f t="shared" si="0"/>
        <v>#REF!</v>
      </c>
      <c r="H14" s="557">
        <f t="shared" si="0"/>
        <v>3.0792267279686314</v>
      </c>
      <c r="I14" s="558">
        <f t="shared" si="0"/>
        <v>20.851609888154798</v>
      </c>
      <c r="J14" s="559">
        <f t="shared" si="1"/>
        <v>100</v>
      </c>
      <c r="K14" s="560">
        <f t="shared" si="1"/>
        <v>100</v>
      </c>
    </row>
    <row r="16" spans="4:12" ht="12.75">
      <c r="D16" s="83"/>
      <c r="E16" s="83"/>
      <c r="F16" s="83"/>
      <c r="G16" s="83"/>
      <c r="L16" s="83"/>
    </row>
  </sheetData>
  <sheetProtection/>
  <mergeCells count="6">
    <mergeCell ref="B1:K1"/>
    <mergeCell ref="B2:K2"/>
    <mergeCell ref="B3:K3"/>
    <mergeCell ref="D5:F5"/>
    <mergeCell ref="G5:I5"/>
    <mergeCell ref="J5:K5"/>
  </mergeCells>
  <printOptions/>
  <pageMargins left="0.75" right="0.75" top="1" bottom="1" header="0.5" footer="0.5"/>
  <pageSetup fitToHeight="1" fitToWidth="1"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I1"/>
    </sheetView>
  </sheetViews>
  <sheetFormatPr defaultColWidth="9.140625" defaultRowHeight="12.75"/>
  <cols>
    <col min="1" max="1" width="5.28125" style="221" customWidth="1"/>
    <col min="2" max="2" width="26.421875" style="221" customWidth="1"/>
    <col min="3" max="3" width="10.28125" style="221" customWidth="1"/>
    <col min="4" max="5" width="10.57421875" style="221" customWidth="1"/>
    <col min="6" max="6" width="9.7109375" style="221" customWidth="1"/>
    <col min="7" max="7" width="9.8515625" style="221" customWidth="1"/>
    <col min="8" max="16384" width="9.140625" style="221" customWidth="1"/>
  </cols>
  <sheetData>
    <row r="1" spans="1:9" ht="19.5" customHeight="1">
      <c r="A1" s="1175" t="s">
        <v>844</v>
      </c>
      <c r="B1" s="1262"/>
      <c r="C1" s="1262"/>
      <c r="D1" s="1262"/>
      <c r="E1" s="1262"/>
      <c r="F1" s="1262"/>
      <c r="G1" s="1262"/>
      <c r="H1" s="1262"/>
      <c r="I1" s="1262"/>
    </row>
    <row r="2" spans="1:9" ht="24.75" customHeight="1">
      <c r="A2" s="1174" t="s">
        <v>228</v>
      </c>
      <c r="B2" s="1174"/>
      <c r="C2" s="1174"/>
      <c r="D2" s="1174"/>
      <c r="E2" s="1174"/>
      <c r="F2" s="1174"/>
      <c r="G2" s="1174"/>
      <c r="H2" s="1174"/>
      <c r="I2" s="1174"/>
    </row>
    <row r="3" spans="1:12" ht="13.5" thickBot="1">
      <c r="A3" s="222"/>
      <c r="F3" s="223"/>
      <c r="I3" s="223" t="s">
        <v>316</v>
      </c>
      <c r="J3" s="1050"/>
      <c r="K3" s="1050"/>
      <c r="L3" s="1050"/>
    </row>
    <row r="4" spans="1:9" ht="15.75" customHeight="1" thickBot="1">
      <c r="A4" s="1314" t="s">
        <v>229</v>
      </c>
      <c r="B4" s="1316" t="s">
        <v>230</v>
      </c>
      <c r="C4" s="1320" t="s">
        <v>305</v>
      </c>
      <c r="D4" s="1321"/>
      <c r="E4" s="1322"/>
      <c r="F4" s="1318" t="s">
        <v>552</v>
      </c>
      <c r="G4" s="1319"/>
      <c r="H4" s="1318" t="s">
        <v>555</v>
      </c>
      <c r="I4" s="1319"/>
    </row>
    <row r="5" spans="1:9" ht="13.5" customHeight="1" thickBot="1">
      <c r="A5" s="1315"/>
      <c r="B5" s="1317"/>
      <c r="C5" s="562">
        <v>2005</v>
      </c>
      <c r="D5" s="563">
        <v>2006</v>
      </c>
      <c r="E5" s="561" t="s">
        <v>935</v>
      </c>
      <c r="F5" s="564" t="s">
        <v>1</v>
      </c>
      <c r="G5" s="565" t="s">
        <v>2</v>
      </c>
      <c r="H5" s="564" t="s">
        <v>1</v>
      </c>
      <c r="I5" s="565" t="s">
        <v>2</v>
      </c>
    </row>
    <row r="6" spans="1:9" ht="13.5" customHeight="1">
      <c r="A6" s="566">
        <v>1</v>
      </c>
      <c r="B6" s="567" t="s">
        <v>231</v>
      </c>
      <c r="C6" s="568">
        <v>51383.073</v>
      </c>
      <c r="D6" s="569">
        <f>D7+D10</f>
        <v>62970.282</v>
      </c>
      <c r="E6" s="569">
        <f>E7+E10</f>
        <v>74445.344</v>
      </c>
      <c r="F6" s="570">
        <f>D6-C6</f>
        <v>11587.209000000003</v>
      </c>
      <c r="G6" s="571">
        <f>E6-D6</f>
        <v>11475.061999999998</v>
      </c>
      <c r="H6" s="572">
        <f>D6/C6%-100</f>
        <v>22.550634525109075</v>
      </c>
      <c r="I6" s="573">
        <f>E6/D6%-100</f>
        <v>18.222980167057216</v>
      </c>
    </row>
    <row r="7" spans="1:9" ht="13.5" customHeight="1">
      <c r="A7" s="574"/>
      <c r="B7" s="575" t="s">
        <v>232</v>
      </c>
      <c r="C7" s="576">
        <v>50425.373</v>
      </c>
      <c r="D7" s="577">
        <f>D8+D9</f>
        <v>60855.106999999996</v>
      </c>
      <c r="E7" s="578">
        <v>72380.344</v>
      </c>
      <c r="F7" s="579">
        <f aca="true" t="shared" si="0" ref="F7:G37">D7-C7</f>
        <v>10429.733999999997</v>
      </c>
      <c r="G7" s="580">
        <f t="shared" si="0"/>
        <v>11525.237000000001</v>
      </c>
      <c r="H7" s="581">
        <f aca="true" t="shared" si="1" ref="H7:I37">D7/C7%-100</f>
        <v>20.683503917759808</v>
      </c>
      <c r="I7" s="582">
        <f t="shared" si="1"/>
        <v>18.938816425053687</v>
      </c>
    </row>
    <row r="8" spans="1:9" ht="13.5" customHeight="1">
      <c r="A8" s="583"/>
      <c r="B8" s="584" t="s">
        <v>233</v>
      </c>
      <c r="C8" s="585">
        <v>10923.773</v>
      </c>
      <c r="D8" s="586">
        <v>9209.282</v>
      </c>
      <c r="E8" s="587">
        <v>13768.844</v>
      </c>
      <c r="F8" s="588">
        <f t="shared" si="0"/>
        <v>-1714.491</v>
      </c>
      <c r="G8" s="589">
        <f t="shared" si="0"/>
        <v>4559.562</v>
      </c>
      <c r="H8" s="590">
        <f t="shared" si="1"/>
        <v>-15.695044193979498</v>
      </c>
      <c r="I8" s="591">
        <f t="shared" si="1"/>
        <v>49.51050472773014</v>
      </c>
    </row>
    <row r="9" spans="1:9" ht="13.5" customHeight="1">
      <c r="A9" s="583"/>
      <c r="B9" s="584" t="s">
        <v>234</v>
      </c>
      <c r="C9" s="585">
        <v>39501.6</v>
      </c>
      <c r="D9" s="586">
        <f>51245.825+400</f>
        <v>51645.825</v>
      </c>
      <c r="E9" s="587">
        <v>58611.5</v>
      </c>
      <c r="F9" s="588">
        <f t="shared" si="0"/>
        <v>12144.224999999999</v>
      </c>
      <c r="G9" s="589">
        <f t="shared" si="0"/>
        <v>6965.675000000003</v>
      </c>
      <c r="H9" s="590">
        <f t="shared" si="1"/>
        <v>30.74362810620329</v>
      </c>
      <c r="I9" s="591">
        <f t="shared" si="1"/>
        <v>13.48739225290717</v>
      </c>
    </row>
    <row r="10" spans="1:9" ht="13.5" customHeight="1">
      <c r="A10" s="574"/>
      <c r="B10" s="575" t="s">
        <v>235</v>
      </c>
      <c r="C10" s="585">
        <v>957.7</v>
      </c>
      <c r="D10" s="586">
        <f>2515.175-400</f>
        <v>2115.175</v>
      </c>
      <c r="E10" s="587">
        <v>2065</v>
      </c>
      <c r="F10" s="588">
        <f t="shared" si="0"/>
        <v>1157.4750000000001</v>
      </c>
      <c r="G10" s="589">
        <f t="shared" si="0"/>
        <v>-50.17500000000018</v>
      </c>
      <c r="H10" s="590">
        <f t="shared" si="1"/>
        <v>120.859872611465</v>
      </c>
      <c r="I10" s="591">
        <f t="shared" si="1"/>
        <v>-2.3721441488293067</v>
      </c>
    </row>
    <row r="11" spans="1:9" ht="13.5" customHeight="1" hidden="1">
      <c r="A11" s="592"/>
      <c r="B11" s="593" t="s">
        <v>236</v>
      </c>
      <c r="C11" s="585">
        <v>200</v>
      </c>
      <c r="D11" s="586">
        <v>400</v>
      </c>
      <c r="E11" s="587">
        <v>0</v>
      </c>
      <c r="F11" s="588">
        <f t="shared" si="0"/>
        <v>200</v>
      </c>
      <c r="G11" s="589">
        <f t="shared" si="0"/>
        <v>-400</v>
      </c>
      <c r="H11" s="590">
        <f t="shared" si="1"/>
        <v>100</v>
      </c>
      <c r="I11" s="591">
        <f t="shared" si="1"/>
        <v>-100</v>
      </c>
    </row>
    <row r="12" spans="1:9" ht="13.5" customHeight="1">
      <c r="A12" s="594">
        <v>2</v>
      </c>
      <c r="B12" s="595" t="s">
        <v>237</v>
      </c>
      <c r="C12" s="596">
        <v>19999.2</v>
      </c>
      <c r="D12" s="597">
        <f>D13+D16</f>
        <v>17959.214</v>
      </c>
      <c r="E12" s="597">
        <f>E13+E16</f>
        <v>19177.121</v>
      </c>
      <c r="F12" s="598">
        <f t="shared" si="0"/>
        <v>-2039.9860000000008</v>
      </c>
      <c r="G12" s="599">
        <f t="shared" si="0"/>
        <v>1217.9069999999992</v>
      </c>
      <c r="H12" s="600">
        <f t="shared" si="1"/>
        <v>-10.20033801352055</v>
      </c>
      <c r="I12" s="601">
        <f t="shared" si="1"/>
        <v>6.781516162121562</v>
      </c>
    </row>
    <row r="13" spans="1:9" ht="13.5" customHeight="1">
      <c r="A13" s="574"/>
      <c r="B13" s="575" t="s">
        <v>232</v>
      </c>
      <c r="C13" s="576">
        <v>9623.2</v>
      </c>
      <c r="D13" s="577">
        <f>D14+D15</f>
        <v>7789.646000000001</v>
      </c>
      <c r="E13" s="578">
        <v>7798.9220000000005</v>
      </c>
      <c r="F13" s="579">
        <f t="shared" si="0"/>
        <v>-1833.554</v>
      </c>
      <c r="G13" s="580">
        <f t="shared" si="0"/>
        <v>9.27599999999984</v>
      </c>
      <c r="H13" s="581">
        <f t="shared" si="1"/>
        <v>-19.053474935572368</v>
      </c>
      <c r="I13" s="582">
        <f t="shared" si="1"/>
        <v>0.11908114951565096</v>
      </c>
    </row>
    <row r="14" spans="1:9" ht="13.5" customHeight="1">
      <c r="A14" s="583"/>
      <c r="B14" s="584" t="s">
        <v>238</v>
      </c>
      <c r="C14" s="585">
        <v>1518.7</v>
      </c>
      <c r="D14" s="586">
        <v>1518.622</v>
      </c>
      <c r="E14" s="587">
        <v>1518.622</v>
      </c>
      <c r="F14" s="588">
        <f t="shared" si="0"/>
        <v>-0.07799999999997453</v>
      </c>
      <c r="G14" s="589">
        <f t="shared" si="0"/>
        <v>0</v>
      </c>
      <c r="H14" s="590">
        <f t="shared" si="1"/>
        <v>-0.0051359715546226425</v>
      </c>
      <c r="I14" s="591">
        <f t="shared" si="1"/>
        <v>0</v>
      </c>
    </row>
    <row r="15" spans="1:9" ht="13.5" customHeight="1">
      <c r="A15" s="583"/>
      <c r="B15" s="584" t="s">
        <v>234</v>
      </c>
      <c r="C15" s="585">
        <v>8104.5</v>
      </c>
      <c r="D15" s="586">
        <v>6271.024</v>
      </c>
      <c r="E15" s="587">
        <v>6280.3</v>
      </c>
      <c r="F15" s="588">
        <f t="shared" si="0"/>
        <v>-1833.4759999999997</v>
      </c>
      <c r="G15" s="589">
        <f t="shared" si="0"/>
        <v>9.27599999999984</v>
      </c>
      <c r="H15" s="590">
        <f t="shared" si="1"/>
        <v>-22.622937874020607</v>
      </c>
      <c r="I15" s="591">
        <f t="shared" si="1"/>
        <v>0.14791842608160266</v>
      </c>
    </row>
    <row r="16" spans="1:9" ht="13.5" customHeight="1">
      <c r="A16" s="602"/>
      <c r="B16" s="603" t="s">
        <v>239</v>
      </c>
      <c r="C16" s="604">
        <v>10376</v>
      </c>
      <c r="D16" s="605">
        <v>10169.568</v>
      </c>
      <c r="E16" s="606">
        <v>11378.199</v>
      </c>
      <c r="F16" s="607">
        <f t="shared" si="0"/>
        <v>-206.4320000000007</v>
      </c>
      <c r="G16" s="608">
        <f t="shared" si="0"/>
        <v>1208.6310000000012</v>
      </c>
      <c r="H16" s="609">
        <f t="shared" si="1"/>
        <v>-1.989514263685436</v>
      </c>
      <c r="I16" s="610">
        <f t="shared" si="1"/>
        <v>11.884782126438424</v>
      </c>
    </row>
    <row r="17" spans="1:9" ht="13.5" customHeight="1">
      <c r="A17" s="566">
        <v>3</v>
      </c>
      <c r="B17" s="567" t="s">
        <v>240</v>
      </c>
      <c r="C17" s="568">
        <v>6576.8</v>
      </c>
      <c r="D17" s="569">
        <f>D18+D21</f>
        <v>3876.759</v>
      </c>
      <c r="E17" s="569">
        <f>E18+E21</f>
        <v>1516.915</v>
      </c>
      <c r="F17" s="570">
        <f t="shared" si="0"/>
        <v>-2700.041</v>
      </c>
      <c r="G17" s="611">
        <f t="shared" si="0"/>
        <v>-2359.844</v>
      </c>
      <c r="H17" s="572">
        <f t="shared" si="1"/>
        <v>-41.05402323318331</v>
      </c>
      <c r="I17" s="612">
        <f t="shared" si="1"/>
        <v>-60.87156823521916</v>
      </c>
    </row>
    <row r="18" spans="1:9" ht="13.5" customHeight="1">
      <c r="A18" s="574"/>
      <c r="B18" s="575" t="s">
        <v>232</v>
      </c>
      <c r="C18" s="613">
        <v>231.4</v>
      </c>
      <c r="D18" s="614">
        <f>D19+D20</f>
        <v>254.384</v>
      </c>
      <c r="E18" s="615">
        <v>279.501</v>
      </c>
      <c r="F18" s="616">
        <f t="shared" si="0"/>
        <v>22.98399999999998</v>
      </c>
      <c r="G18" s="617">
        <f t="shared" si="0"/>
        <v>25.11699999999999</v>
      </c>
      <c r="H18" s="618">
        <f t="shared" si="1"/>
        <v>9.932584269662911</v>
      </c>
      <c r="I18" s="619">
        <f t="shared" si="1"/>
        <v>9.873655575822369</v>
      </c>
    </row>
    <row r="19" spans="1:9" ht="13.5" customHeight="1">
      <c r="A19" s="583"/>
      <c r="B19" s="584" t="s">
        <v>233</v>
      </c>
      <c r="C19" s="585">
        <v>231.4</v>
      </c>
      <c r="D19" s="586">
        <v>254.384</v>
      </c>
      <c r="E19" s="587">
        <v>279.501</v>
      </c>
      <c r="F19" s="588">
        <f t="shared" si="0"/>
        <v>22.98399999999998</v>
      </c>
      <c r="G19" s="589">
        <f t="shared" si="0"/>
        <v>25.11699999999999</v>
      </c>
      <c r="H19" s="590">
        <f t="shared" si="1"/>
        <v>9.932584269662911</v>
      </c>
      <c r="I19" s="591">
        <f t="shared" si="1"/>
        <v>9.873655575822369</v>
      </c>
    </row>
    <row r="20" spans="1:9" ht="13.5" customHeight="1">
      <c r="A20" s="583"/>
      <c r="B20" s="584" t="s">
        <v>234</v>
      </c>
      <c r="C20" s="585">
        <v>0</v>
      </c>
      <c r="D20" s="586">
        <v>0</v>
      </c>
      <c r="E20" s="587">
        <v>0</v>
      </c>
      <c r="F20" s="588">
        <f t="shared" si="0"/>
        <v>0</v>
      </c>
      <c r="G20" s="589">
        <f t="shared" si="0"/>
        <v>0</v>
      </c>
      <c r="H20" s="590" t="s">
        <v>212</v>
      </c>
      <c r="I20" s="591" t="s">
        <v>212</v>
      </c>
    </row>
    <row r="21" spans="1:9" ht="13.5" customHeight="1">
      <c r="A21" s="602"/>
      <c r="B21" s="603" t="s">
        <v>239</v>
      </c>
      <c r="C21" s="585">
        <v>6345.4</v>
      </c>
      <c r="D21" s="586">
        <v>3622.375</v>
      </c>
      <c r="E21" s="587">
        <v>1237.414</v>
      </c>
      <c r="F21" s="588">
        <f t="shared" si="0"/>
        <v>-2723.0249999999996</v>
      </c>
      <c r="G21" s="589">
        <f t="shared" si="0"/>
        <v>-2384.9610000000002</v>
      </c>
      <c r="H21" s="590">
        <f t="shared" si="1"/>
        <v>-42.91337031550414</v>
      </c>
      <c r="I21" s="591">
        <f t="shared" si="1"/>
        <v>-65.83970461368577</v>
      </c>
    </row>
    <row r="22" spans="1:9" ht="13.5" customHeight="1">
      <c r="A22" s="566">
        <v>4</v>
      </c>
      <c r="B22" s="567" t="s">
        <v>241</v>
      </c>
      <c r="C22" s="620">
        <v>1428.9</v>
      </c>
      <c r="D22" s="621">
        <f>D23+D25</f>
        <v>1678.879</v>
      </c>
      <c r="E22" s="621">
        <f>E23+E25</f>
        <v>1390.996</v>
      </c>
      <c r="F22" s="622">
        <f t="shared" si="0"/>
        <v>249.97899999999981</v>
      </c>
      <c r="G22" s="623">
        <f t="shared" si="0"/>
        <v>-287.8829999999998</v>
      </c>
      <c r="H22" s="624">
        <f t="shared" si="1"/>
        <v>17.49450626355936</v>
      </c>
      <c r="I22" s="625">
        <f t="shared" si="1"/>
        <v>-17.147334620303184</v>
      </c>
    </row>
    <row r="23" spans="1:9" ht="13.5" customHeight="1">
      <c r="A23" s="574"/>
      <c r="B23" s="575" t="s">
        <v>232</v>
      </c>
      <c r="C23" s="613">
        <v>49.6</v>
      </c>
      <c r="D23" s="614">
        <f>D24</f>
        <v>55.322</v>
      </c>
      <c r="E23" s="615">
        <v>62.695</v>
      </c>
      <c r="F23" s="616">
        <f t="shared" si="0"/>
        <v>5.722000000000001</v>
      </c>
      <c r="G23" s="617">
        <f t="shared" si="0"/>
        <v>7.3729999999999976</v>
      </c>
      <c r="H23" s="618">
        <f t="shared" si="1"/>
        <v>11.536290322580655</v>
      </c>
      <c r="I23" s="619">
        <f t="shared" si="1"/>
        <v>13.327428509453739</v>
      </c>
    </row>
    <row r="24" spans="1:9" ht="13.5" customHeight="1">
      <c r="A24" s="583"/>
      <c r="B24" s="584" t="s">
        <v>233</v>
      </c>
      <c r="C24" s="585">
        <v>49.6</v>
      </c>
      <c r="D24" s="586">
        <v>55.322</v>
      </c>
      <c r="E24" s="587">
        <v>62.695</v>
      </c>
      <c r="F24" s="588">
        <f t="shared" si="0"/>
        <v>5.722000000000001</v>
      </c>
      <c r="G24" s="589">
        <f t="shared" si="0"/>
        <v>7.3729999999999976</v>
      </c>
      <c r="H24" s="590">
        <f t="shared" si="1"/>
        <v>11.536290322580655</v>
      </c>
      <c r="I24" s="591">
        <f t="shared" si="1"/>
        <v>13.327428509453739</v>
      </c>
    </row>
    <row r="25" spans="1:9" ht="13.5" customHeight="1">
      <c r="A25" s="602"/>
      <c r="B25" s="603" t="s">
        <v>239</v>
      </c>
      <c r="C25" s="604">
        <v>1379.3</v>
      </c>
      <c r="D25" s="605">
        <v>1623.557</v>
      </c>
      <c r="E25" s="606">
        <v>1328.3010000000002</v>
      </c>
      <c r="F25" s="607">
        <f t="shared" si="0"/>
        <v>244.25700000000006</v>
      </c>
      <c r="G25" s="608">
        <f t="shared" si="0"/>
        <v>-295.25599999999986</v>
      </c>
      <c r="H25" s="609">
        <f t="shared" si="1"/>
        <v>17.708765315739882</v>
      </c>
      <c r="I25" s="610">
        <f t="shared" si="1"/>
        <v>-18.185748945063196</v>
      </c>
    </row>
    <row r="26" spans="1:9" ht="13.5" customHeight="1">
      <c r="A26" s="566">
        <v>5</v>
      </c>
      <c r="B26" s="567" t="s">
        <v>242</v>
      </c>
      <c r="C26" s="626">
        <v>3454</v>
      </c>
      <c r="D26" s="627">
        <f>D27+D29</f>
        <v>3469.774</v>
      </c>
      <c r="E26" s="627">
        <f>E27+E29</f>
        <v>2773.491</v>
      </c>
      <c r="F26" s="628">
        <f t="shared" si="0"/>
        <v>15.773999999999887</v>
      </c>
      <c r="G26" s="629">
        <f t="shared" si="0"/>
        <v>-696.2829999999999</v>
      </c>
      <c r="H26" s="630">
        <f>D26/C26%-100</f>
        <v>0.45668789808917154</v>
      </c>
      <c r="I26" s="631">
        <f>E26/D26%-100</f>
        <v>-20.067099471031824</v>
      </c>
    </row>
    <row r="27" spans="1:9" ht="13.5" customHeight="1">
      <c r="A27" s="574"/>
      <c r="B27" s="575" t="s">
        <v>232</v>
      </c>
      <c r="C27" s="613">
        <v>944.6</v>
      </c>
      <c r="D27" s="614">
        <f>D28</f>
        <v>944.6</v>
      </c>
      <c r="E27" s="615">
        <v>944.6</v>
      </c>
      <c r="F27" s="616">
        <f t="shared" si="0"/>
        <v>0</v>
      </c>
      <c r="G27" s="617">
        <f t="shared" si="0"/>
        <v>0</v>
      </c>
      <c r="H27" s="618">
        <f t="shared" si="1"/>
        <v>0</v>
      </c>
      <c r="I27" s="619">
        <f t="shared" si="1"/>
        <v>0</v>
      </c>
    </row>
    <row r="28" spans="1:9" ht="13.5" customHeight="1">
      <c r="A28" s="583"/>
      <c r="B28" s="584" t="s">
        <v>243</v>
      </c>
      <c r="C28" s="585">
        <v>944.6</v>
      </c>
      <c r="D28" s="586">
        <v>944.6</v>
      </c>
      <c r="E28" s="587">
        <v>944.6</v>
      </c>
      <c r="F28" s="588">
        <f t="shared" si="0"/>
        <v>0</v>
      </c>
      <c r="G28" s="589">
        <f t="shared" si="0"/>
        <v>0</v>
      </c>
      <c r="H28" s="590">
        <f t="shared" si="1"/>
        <v>0</v>
      </c>
      <c r="I28" s="591">
        <f t="shared" si="1"/>
        <v>0</v>
      </c>
    </row>
    <row r="29" spans="1:9" ht="13.5" customHeight="1">
      <c r="A29" s="574"/>
      <c r="B29" s="575" t="s">
        <v>244</v>
      </c>
      <c r="C29" s="585">
        <v>2509.4</v>
      </c>
      <c r="D29" s="586">
        <v>2525.174</v>
      </c>
      <c r="E29" s="587">
        <v>1828.891</v>
      </c>
      <c r="F29" s="588">
        <f>D29-C29</f>
        <v>15.773999999999887</v>
      </c>
      <c r="G29" s="589">
        <f>E29-D29</f>
        <v>-696.2829999999999</v>
      </c>
      <c r="H29" s="590">
        <f t="shared" si="1"/>
        <v>0.6285964772455515</v>
      </c>
      <c r="I29" s="591">
        <f t="shared" si="1"/>
        <v>-27.573664230662914</v>
      </c>
    </row>
    <row r="30" spans="1:9" ht="13.5" customHeight="1">
      <c r="A30" s="602"/>
      <c r="B30" s="603" t="s">
        <v>245</v>
      </c>
      <c r="C30" s="585">
        <v>1035.9</v>
      </c>
      <c r="D30" s="586">
        <v>1051.8</v>
      </c>
      <c r="E30" s="587">
        <v>355.393</v>
      </c>
      <c r="F30" s="588">
        <f t="shared" si="0"/>
        <v>15.899999999999864</v>
      </c>
      <c r="G30" s="589">
        <f t="shared" si="0"/>
        <v>-696.4069999999999</v>
      </c>
      <c r="H30" s="590">
        <f t="shared" si="1"/>
        <v>1.5348971908485112</v>
      </c>
      <c r="I30" s="591">
        <f t="shared" si="1"/>
        <v>-66.21097166761741</v>
      </c>
    </row>
    <row r="31" spans="1:9" ht="13.5" customHeight="1">
      <c r="A31" s="566">
        <v>6</v>
      </c>
      <c r="B31" s="567" t="s">
        <v>246</v>
      </c>
      <c r="C31" s="632">
        <v>2623</v>
      </c>
      <c r="D31" s="633">
        <f>D32</f>
        <v>1071</v>
      </c>
      <c r="E31" s="633">
        <f>E32</f>
        <v>-3011.9</v>
      </c>
      <c r="F31" s="634">
        <f t="shared" si="0"/>
        <v>-1552</v>
      </c>
      <c r="G31" s="635">
        <f t="shared" si="0"/>
        <v>-4082.9</v>
      </c>
      <c r="H31" s="636">
        <f t="shared" si="1"/>
        <v>-59.16889058330156</v>
      </c>
      <c r="I31" s="637">
        <f t="shared" si="1"/>
        <v>-381.2231559290383</v>
      </c>
    </row>
    <row r="32" spans="1:9" ht="13.5" customHeight="1">
      <c r="A32" s="566"/>
      <c r="B32" s="575" t="s">
        <v>155</v>
      </c>
      <c r="C32" s="585">
        <v>2623</v>
      </c>
      <c r="D32" s="586">
        <v>1071</v>
      </c>
      <c r="E32" s="587">
        <v>-3011.9</v>
      </c>
      <c r="F32" s="588">
        <f t="shared" si="0"/>
        <v>-1552</v>
      </c>
      <c r="G32" s="589">
        <f t="shared" si="0"/>
        <v>-4082.9</v>
      </c>
      <c r="H32" s="590">
        <f t="shared" si="1"/>
        <v>-59.16889058330156</v>
      </c>
      <c r="I32" s="591">
        <f t="shared" si="1"/>
        <v>-381.2231559290383</v>
      </c>
    </row>
    <row r="33" spans="1:9" ht="13.5" customHeight="1">
      <c r="A33" s="566">
        <v>7</v>
      </c>
      <c r="B33" s="638" t="s">
        <v>247</v>
      </c>
      <c r="C33" s="596">
        <v>85464.973</v>
      </c>
      <c r="D33" s="597">
        <f>D34+D37</f>
        <v>91025.908</v>
      </c>
      <c r="E33" s="639">
        <f>E34+E37</f>
        <v>96291.967</v>
      </c>
      <c r="F33" s="598">
        <f t="shared" si="0"/>
        <v>5560.934999999998</v>
      </c>
      <c r="G33" s="599">
        <f t="shared" si="0"/>
        <v>5266.059000000008</v>
      </c>
      <c r="H33" s="600">
        <f t="shared" si="1"/>
        <v>6.50668315310881</v>
      </c>
      <c r="I33" s="601">
        <f t="shared" si="1"/>
        <v>5.785230947655052</v>
      </c>
    </row>
    <row r="34" spans="1:9" ht="13.5" customHeight="1">
      <c r="A34" s="566"/>
      <c r="B34" s="567" t="s">
        <v>248</v>
      </c>
      <c r="C34" s="568">
        <v>63897.172999999995</v>
      </c>
      <c r="D34" s="569">
        <f>D35+D36</f>
        <v>70970.059</v>
      </c>
      <c r="E34" s="640">
        <f>E35+E36</f>
        <v>78454.16200000001</v>
      </c>
      <c r="F34" s="570">
        <f t="shared" si="0"/>
        <v>7072.885999999999</v>
      </c>
      <c r="G34" s="611">
        <f t="shared" si="0"/>
        <v>7484.103000000017</v>
      </c>
      <c r="H34" s="572">
        <f t="shared" si="1"/>
        <v>11.069168897346984</v>
      </c>
      <c r="I34" s="612">
        <f t="shared" si="1"/>
        <v>10.54543719626895</v>
      </c>
    </row>
    <row r="35" spans="1:9" ht="13.5" customHeight="1">
      <c r="A35" s="641"/>
      <c r="B35" s="584" t="s">
        <v>249</v>
      </c>
      <c r="C35" s="642">
        <v>15346.473</v>
      </c>
      <c r="D35" s="643">
        <f>D8+D14+D19+D24+D32</f>
        <v>12108.609999999999</v>
      </c>
      <c r="E35" s="615">
        <f>E8+E14+E19+E24+E31</f>
        <v>12617.761999999999</v>
      </c>
      <c r="F35" s="644">
        <f t="shared" si="0"/>
        <v>-3237.863000000001</v>
      </c>
      <c r="G35" s="645">
        <f t="shared" si="0"/>
        <v>509.15200000000004</v>
      </c>
      <c r="H35" s="646">
        <f>D35/C35%-100</f>
        <v>-21.098417857966467</v>
      </c>
      <c r="I35" s="647">
        <f>E35/D35%-100</f>
        <v>4.20487570414771</v>
      </c>
    </row>
    <row r="36" spans="1:9" ht="13.5" customHeight="1">
      <c r="A36" s="648"/>
      <c r="B36" s="584" t="s">
        <v>319</v>
      </c>
      <c r="C36" s="649">
        <v>48550.7</v>
      </c>
      <c r="D36" s="650">
        <f>D9+D15+D20+D28</f>
        <v>58861.44899999999</v>
      </c>
      <c r="E36" s="651">
        <f>E9+E15+E20+E28</f>
        <v>65836.40000000001</v>
      </c>
      <c r="F36" s="652">
        <f t="shared" si="0"/>
        <v>10310.748999999996</v>
      </c>
      <c r="G36" s="653">
        <f t="shared" si="0"/>
        <v>6974.9510000000155</v>
      </c>
      <c r="H36" s="654">
        <f t="shared" si="1"/>
        <v>21.237075881501198</v>
      </c>
      <c r="I36" s="655">
        <f t="shared" si="1"/>
        <v>11.849777942095884</v>
      </c>
    </row>
    <row r="37" spans="1:9" ht="13.5" customHeight="1">
      <c r="A37" s="641"/>
      <c r="B37" s="567" t="s">
        <v>250</v>
      </c>
      <c r="C37" s="626">
        <v>21567.8</v>
      </c>
      <c r="D37" s="627">
        <f>D10+D16+D21+D25+D29</f>
        <v>20055.849</v>
      </c>
      <c r="E37" s="640">
        <f>E10+E16+E21+E25+E29</f>
        <v>17837.805</v>
      </c>
      <c r="F37" s="628">
        <f t="shared" si="0"/>
        <v>-1511.951000000001</v>
      </c>
      <c r="G37" s="629">
        <f t="shared" si="0"/>
        <v>-2218.043999999998</v>
      </c>
      <c r="H37" s="630">
        <f t="shared" si="1"/>
        <v>-7.01022357403167</v>
      </c>
      <c r="I37" s="631">
        <f t="shared" si="1"/>
        <v>-11.059337353407471</v>
      </c>
    </row>
    <row r="38" spans="1:9" ht="8.25" customHeight="1" thickBot="1">
      <c r="A38" s="656"/>
      <c r="B38" s="657"/>
      <c r="C38" s="658"/>
      <c r="D38" s="659"/>
      <c r="E38" s="660"/>
      <c r="F38" s="661"/>
      <c r="G38" s="660"/>
      <c r="H38" s="662"/>
      <c r="I38" s="663"/>
    </row>
    <row r="39" spans="1:9" ht="12" customHeight="1">
      <c r="A39" s="664" t="s">
        <v>553</v>
      </c>
      <c r="B39" s="4" t="s">
        <v>554</v>
      </c>
      <c r="C39" s="665"/>
      <c r="D39" s="665"/>
      <c r="E39" s="665"/>
      <c r="F39" s="665"/>
      <c r="G39" s="665"/>
      <c r="H39" s="4"/>
      <c r="I39" s="4"/>
    </row>
    <row r="41" ht="12">
      <c r="A41" s="222"/>
    </row>
  </sheetData>
  <sheetProtection/>
  <mergeCells count="7">
    <mergeCell ref="A1:I1"/>
    <mergeCell ref="A2:I2"/>
    <mergeCell ref="A4:A5"/>
    <mergeCell ref="B4:B5"/>
    <mergeCell ref="F4:G4"/>
    <mergeCell ref="H4:I4"/>
    <mergeCell ref="C4:E4"/>
  </mergeCells>
  <printOptions/>
  <pageMargins left="0.75" right="0.75" top="1" bottom="1" header="0.5" footer="0.5"/>
  <pageSetup fitToHeight="1" fitToWidth="1" horizontalDpi="600" verticalDpi="600" orientation="portrait" scale="90" r:id="rId1"/>
</worksheet>
</file>

<file path=xl/worksheets/sheet26.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A1">
      <selection activeCell="K24" sqref="K24"/>
    </sheetView>
  </sheetViews>
  <sheetFormatPr defaultColWidth="9.140625" defaultRowHeight="12.75"/>
  <cols>
    <col min="1" max="1" width="36.421875" style="0" customWidth="1"/>
    <col min="2" max="2" width="0" style="0" hidden="1" customWidth="1"/>
    <col min="8" max="8" width="3.00390625" style="0" customWidth="1"/>
    <col min="11" max="11" width="2.8515625" style="0" customWidth="1"/>
  </cols>
  <sheetData>
    <row r="1" spans="2:5" ht="24.75" customHeight="1">
      <c r="B1" s="1175" t="s">
        <v>845</v>
      </c>
      <c r="C1" s="1175"/>
      <c r="D1" s="1175"/>
      <c r="E1" s="1175"/>
    </row>
    <row r="2" spans="1:11" ht="19.5">
      <c r="A2" s="1323" t="s">
        <v>287</v>
      </c>
      <c r="B2" s="1323"/>
      <c r="C2" s="1323"/>
      <c r="D2" s="1323"/>
      <c r="E2" s="1323"/>
      <c r="F2" s="1323"/>
      <c r="G2" s="1323"/>
      <c r="H2" s="1323"/>
      <c r="I2" s="1323"/>
      <c r="J2" s="10"/>
      <c r="K2" s="10"/>
    </row>
    <row r="3" spans="1:12" ht="12.75">
      <c r="A3" s="4" t="s">
        <v>0</v>
      </c>
      <c r="B3" s="4"/>
      <c r="C3" s="4"/>
      <c r="D3" s="4"/>
      <c r="E3" s="4"/>
      <c r="F3" s="765"/>
      <c r="G3" s="4"/>
      <c r="H3" s="4"/>
      <c r="I3" s="4"/>
      <c r="J3" s="765" t="s">
        <v>439</v>
      </c>
      <c r="K3" s="765"/>
      <c r="L3" s="4"/>
    </row>
    <row r="4" spans="1:12" ht="12.75">
      <c r="A4" s="348"/>
      <c r="B4" s="815"/>
      <c r="C4" s="816"/>
      <c r="D4" s="816"/>
      <c r="E4" s="817"/>
      <c r="F4" s="817"/>
      <c r="G4" s="818" t="s">
        <v>479</v>
      </c>
      <c r="H4" s="1165"/>
      <c r="I4" s="820"/>
      <c r="J4" s="820"/>
      <c r="K4" s="820"/>
      <c r="L4" s="821"/>
    </row>
    <row r="5" spans="1:12" ht="12.75">
      <c r="A5" s="822" t="s">
        <v>440</v>
      </c>
      <c r="B5" s="823">
        <v>2002</v>
      </c>
      <c r="C5" s="824">
        <v>2005</v>
      </c>
      <c r="D5" s="824">
        <v>2006</v>
      </c>
      <c r="E5" s="824">
        <v>2006</v>
      </c>
      <c r="F5" s="824">
        <v>2007</v>
      </c>
      <c r="G5" s="1325" t="s">
        <v>911</v>
      </c>
      <c r="H5" s="1326"/>
      <c r="I5" s="1327"/>
      <c r="J5" s="853" t="s">
        <v>912</v>
      </c>
      <c r="K5" s="819"/>
      <c r="L5" s="821"/>
    </row>
    <row r="6" spans="1:12" ht="18.75" customHeight="1">
      <c r="A6" s="370" t="s">
        <v>0</v>
      </c>
      <c r="B6" s="901" t="s">
        <v>829</v>
      </c>
      <c r="C6" s="854" t="s">
        <v>3</v>
      </c>
      <c r="D6" s="855" t="s">
        <v>3</v>
      </c>
      <c r="E6" s="854" t="s">
        <v>480</v>
      </c>
      <c r="F6" s="855" t="s">
        <v>476</v>
      </c>
      <c r="G6" s="857" t="s">
        <v>4</v>
      </c>
      <c r="H6" s="1166"/>
      <c r="I6" s="858" t="s">
        <v>441</v>
      </c>
      <c r="J6" s="857" t="s">
        <v>4</v>
      </c>
      <c r="K6" s="1166"/>
      <c r="L6" s="859" t="s">
        <v>441</v>
      </c>
    </row>
    <row r="7" spans="1:12" ht="18" customHeight="1">
      <c r="A7" s="766" t="s">
        <v>5</v>
      </c>
      <c r="B7" s="767">
        <v>87163.14002874095</v>
      </c>
      <c r="C7" s="767">
        <v>107742.08301475793</v>
      </c>
      <c r="D7" s="767">
        <v>139439.08773414054</v>
      </c>
      <c r="E7" s="767">
        <v>139439.16973414057</v>
      </c>
      <c r="F7" s="768">
        <v>131889.0724654292</v>
      </c>
      <c r="G7" s="769">
        <v>25597.624719382617</v>
      </c>
      <c r="H7" s="803" t="s">
        <v>890</v>
      </c>
      <c r="I7" s="771">
        <v>23.758241908016938</v>
      </c>
      <c r="J7" s="772">
        <v>5883.852731288633</v>
      </c>
      <c r="K7" s="804" t="s">
        <v>891</v>
      </c>
      <c r="L7" s="771">
        <v>4.219655597854595</v>
      </c>
    </row>
    <row r="8" spans="1:12" ht="18.75" customHeight="1">
      <c r="A8" s="773" t="s">
        <v>6</v>
      </c>
      <c r="B8" s="774">
        <v>105173.73572549094</v>
      </c>
      <c r="C8" s="774">
        <v>130916.80385475793</v>
      </c>
      <c r="D8" s="774">
        <v>166101.63061414057</v>
      </c>
      <c r="E8" s="774">
        <v>166101.6586141406</v>
      </c>
      <c r="F8" s="775">
        <v>165693.1035534292</v>
      </c>
      <c r="G8" s="776">
        <v>35184.82675938263</v>
      </c>
      <c r="H8" s="777"/>
      <c r="I8" s="777">
        <v>26.87571474660921</v>
      </c>
      <c r="J8" s="778">
        <v>-408.55506071139826</v>
      </c>
      <c r="K8" s="781"/>
      <c r="L8" s="779">
        <v>-0.24596687602047648</v>
      </c>
    </row>
    <row r="9" spans="1:12" ht="18.75" customHeight="1">
      <c r="A9" s="780" t="s">
        <v>7</v>
      </c>
      <c r="B9" s="777">
        <v>17269.7</v>
      </c>
      <c r="C9" s="777">
        <v>21557.16</v>
      </c>
      <c r="D9" s="777">
        <v>25088.192</v>
      </c>
      <c r="E9" s="777">
        <v>25088.138</v>
      </c>
      <c r="F9" s="781">
        <v>28247.224000000002</v>
      </c>
      <c r="G9" s="782">
        <v>3531.0319999999956</v>
      </c>
      <c r="H9" s="777"/>
      <c r="I9" s="777">
        <v>16.379857086926084</v>
      </c>
      <c r="J9" s="778">
        <v>3159.086000000003</v>
      </c>
      <c r="K9" s="781"/>
      <c r="L9" s="783">
        <v>12.591950825525606</v>
      </c>
    </row>
    <row r="10" spans="1:12" ht="18.75" customHeight="1">
      <c r="A10" s="784" t="s">
        <v>8</v>
      </c>
      <c r="B10" s="767">
        <v>740.8956967499998</v>
      </c>
      <c r="C10" s="767">
        <v>1617.5608400000003</v>
      </c>
      <c r="D10" s="767">
        <v>1574.3508800000002</v>
      </c>
      <c r="E10" s="767">
        <v>1574.3508800000002</v>
      </c>
      <c r="F10" s="768">
        <v>5556.807087999999</v>
      </c>
      <c r="G10" s="785">
        <v>-43.20996000000014</v>
      </c>
      <c r="H10" s="767"/>
      <c r="I10" s="767">
        <v>-2.6713035412009685</v>
      </c>
      <c r="J10" s="778">
        <v>3982.4562079999987</v>
      </c>
      <c r="K10" s="781"/>
      <c r="L10" s="786">
        <v>252.95861669667934</v>
      </c>
    </row>
    <row r="11" spans="1:12" ht="18.75" customHeight="1">
      <c r="A11" s="766" t="s">
        <v>9</v>
      </c>
      <c r="B11" s="767">
        <v>140502.29127125905</v>
      </c>
      <c r="C11" s="767">
        <v>192697.8653464421</v>
      </c>
      <c r="D11" s="767">
        <v>207981.9263808594</v>
      </c>
      <c r="E11" s="767">
        <v>207384.37289585936</v>
      </c>
      <c r="F11" s="768">
        <v>263431.4768075708</v>
      </c>
      <c r="G11" s="785">
        <v>21383.441034417334</v>
      </c>
      <c r="H11" s="767" t="s">
        <v>890</v>
      </c>
      <c r="I11" s="767">
        <v>11.096874890634147</v>
      </c>
      <c r="J11" s="772">
        <v>42613.15391171143</v>
      </c>
      <c r="K11" s="768" t="s">
        <v>891</v>
      </c>
      <c r="L11" s="786">
        <v>20.547909814357208</v>
      </c>
    </row>
    <row r="12" spans="1:12" ht="18.75" customHeight="1">
      <c r="A12" s="773" t="s">
        <v>10</v>
      </c>
      <c r="B12" s="777">
        <v>211205.08299999998</v>
      </c>
      <c r="C12" s="777">
        <v>280240.361792</v>
      </c>
      <c r="D12" s="777">
        <v>302069.276</v>
      </c>
      <c r="E12" s="777">
        <v>322683.276</v>
      </c>
      <c r="F12" s="781">
        <v>360668.70891399996</v>
      </c>
      <c r="G12" s="776">
        <v>21828.914208000002</v>
      </c>
      <c r="H12" s="774"/>
      <c r="I12" s="789">
        <v>7.789354134577466</v>
      </c>
      <c r="J12" s="781">
        <v>37985.432913999946</v>
      </c>
      <c r="K12" s="781"/>
      <c r="L12" s="783">
        <v>11.771738958668545</v>
      </c>
    </row>
    <row r="13" spans="1:12" ht="18.75" customHeight="1">
      <c r="A13" s="790" t="s">
        <v>916</v>
      </c>
      <c r="B13" s="791"/>
      <c r="C13" s="791">
        <v>280240.361792</v>
      </c>
      <c r="D13" s="791">
        <v>313115.87600000005</v>
      </c>
      <c r="E13" s="791">
        <v>322683.276</v>
      </c>
      <c r="F13" s="791">
        <v>376692.508914</v>
      </c>
      <c r="G13" s="792">
        <v>32875.51420800004</v>
      </c>
      <c r="H13" s="791"/>
      <c r="I13" s="793">
        <v>11.731184615155794</v>
      </c>
      <c r="J13" s="794">
        <v>54009.23291399999</v>
      </c>
      <c r="K13" s="794"/>
      <c r="L13" s="793">
        <v>16.737537062193454</v>
      </c>
    </row>
    <row r="14" spans="1:12" ht="18.75" customHeight="1">
      <c r="A14" s="773" t="s">
        <v>11</v>
      </c>
      <c r="B14" s="777">
        <v>58362.683000000005</v>
      </c>
      <c r="C14" s="777">
        <v>63894.4982</v>
      </c>
      <c r="D14" s="777">
        <v>70567.38907</v>
      </c>
      <c r="E14" s="777">
        <v>70970.08907</v>
      </c>
      <c r="F14" s="781">
        <v>78454.229501</v>
      </c>
      <c r="G14" s="782">
        <v>6672.890870000003</v>
      </c>
      <c r="H14" s="777"/>
      <c r="I14" s="783">
        <v>10.443607913020598</v>
      </c>
      <c r="J14" s="781">
        <v>7484.1404309999925</v>
      </c>
      <c r="K14" s="781"/>
      <c r="L14" s="783">
        <v>10.545485470108614</v>
      </c>
    </row>
    <row r="15" spans="1:12" ht="18.75" customHeight="1">
      <c r="A15" s="780" t="s">
        <v>12</v>
      </c>
      <c r="B15" s="777">
        <v>58362.683000000005</v>
      </c>
      <c r="C15" s="777">
        <v>63894.4982</v>
      </c>
      <c r="D15" s="777">
        <v>70567.38907</v>
      </c>
      <c r="E15" s="777">
        <v>70970.08907</v>
      </c>
      <c r="F15" s="781">
        <v>81466.165439</v>
      </c>
      <c r="G15" s="782">
        <v>6672.890870000003</v>
      </c>
      <c r="H15" s="777"/>
      <c r="I15" s="783">
        <v>10.443607913020598</v>
      </c>
      <c r="J15" s="781">
        <v>10496.076369000002</v>
      </c>
      <c r="K15" s="781"/>
      <c r="L15" s="783">
        <v>14.789436657811429</v>
      </c>
    </row>
    <row r="16" spans="1:12" ht="18.75" customHeight="1">
      <c r="A16" s="780" t="s">
        <v>13</v>
      </c>
      <c r="B16" s="777">
        <v>0</v>
      </c>
      <c r="C16" s="777">
        <v>0</v>
      </c>
      <c r="D16" s="777">
        <v>0</v>
      </c>
      <c r="E16" s="795">
        <v>0</v>
      </c>
      <c r="F16" s="781">
        <v>3011.9359380000024</v>
      </c>
      <c r="G16" s="782">
        <v>0</v>
      </c>
      <c r="H16" s="777"/>
      <c r="I16" s="783"/>
      <c r="J16" s="781">
        <v>3011.9359380000024</v>
      </c>
      <c r="K16" s="781"/>
      <c r="L16" s="783"/>
    </row>
    <row r="17" spans="1:12" ht="18.75" customHeight="1">
      <c r="A17" s="773" t="s">
        <v>14</v>
      </c>
      <c r="B17" s="777">
        <v>3438.8</v>
      </c>
      <c r="C17" s="777">
        <v>6566.171</v>
      </c>
      <c r="D17" s="777">
        <v>4460.876</v>
      </c>
      <c r="E17" s="777">
        <v>4560.876</v>
      </c>
      <c r="F17" s="781">
        <v>5114.8669</v>
      </c>
      <c r="G17" s="782">
        <v>-2105.295</v>
      </c>
      <c r="H17" s="777"/>
      <c r="I17" s="783">
        <v>-32.06275011722966</v>
      </c>
      <c r="J17" s="781">
        <v>553.9908999999998</v>
      </c>
      <c r="K17" s="781"/>
      <c r="L17" s="783">
        <v>12.146589821779846</v>
      </c>
    </row>
    <row r="18" spans="1:12" ht="18.75" customHeight="1">
      <c r="A18" s="780" t="s">
        <v>892</v>
      </c>
      <c r="B18" s="777">
        <v>11614.4</v>
      </c>
      <c r="C18" s="777">
        <v>12762.819</v>
      </c>
      <c r="D18" s="777">
        <v>12719.760510000002</v>
      </c>
      <c r="E18" s="777">
        <v>3581.9285099999997</v>
      </c>
      <c r="F18" s="777">
        <v>3622.2125</v>
      </c>
      <c r="G18" s="782">
        <v>-43.05848999999762</v>
      </c>
      <c r="H18" s="777"/>
      <c r="I18" s="783">
        <v>-0.33737444682086004</v>
      </c>
      <c r="J18" s="781">
        <v>40.28399000000036</v>
      </c>
      <c r="K18" s="781"/>
      <c r="L18" s="783">
        <v>1.1246452822141992</v>
      </c>
    </row>
    <row r="19" spans="1:12" ht="18.75" customHeight="1">
      <c r="A19" s="780" t="s">
        <v>15</v>
      </c>
      <c r="B19" s="777">
        <v>11582.4</v>
      </c>
      <c r="C19" s="777">
        <v>12730.819</v>
      </c>
      <c r="D19" s="777">
        <v>12660.491510000002</v>
      </c>
      <c r="E19" s="777">
        <v>1808.29151</v>
      </c>
      <c r="F19" s="777">
        <v>1712.9665</v>
      </c>
      <c r="G19" s="782">
        <v>-70.32748999999785</v>
      </c>
      <c r="H19" s="777"/>
      <c r="I19" s="783">
        <v>-0.5524192119925502</v>
      </c>
      <c r="J19" s="781">
        <v>-95.32501000000002</v>
      </c>
      <c r="K19" s="781"/>
      <c r="L19" s="783">
        <v>-5.271551045439572</v>
      </c>
    </row>
    <row r="20" spans="1:12" ht="18.75" customHeight="1">
      <c r="A20" s="780" t="s">
        <v>16</v>
      </c>
      <c r="B20" s="777">
        <v>32</v>
      </c>
      <c r="C20" s="777">
        <v>32</v>
      </c>
      <c r="D20" s="777">
        <v>59.269</v>
      </c>
      <c r="E20" s="777">
        <v>1773.637</v>
      </c>
      <c r="F20" s="777">
        <v>1909.246</v>
      </c>
      <c r="G20" s="782">
        <v>27.269</v>
      </c>
      <c r="H20" s="777"/>
      <c r="I20" s="783">
        <v>85.215625</v>
      </c>
      <c r="J20" s="781">
        <v>135.60900000000015</v>
      </c>
      <c r="K20" s="781"/>
      <c r="L20" s="783">
        <v>7.645814786227405</v>
      </c>
    </row>
    <row r="21" spans="1:12" ht="18.75" customHeight="1">
      <c r="A21" s="773" t="s">
        <v>314</v>
      </c>
      <c r="B21" s="777">
        <v>137789.2</v>
      </c>
      <c r="C21" s="777">
        <v>197016.87359200002</v>
      </c>
      <c r="D21" s="777">
        <v>214321.25042</v>
      </c>
      <c r="E21" s="777">
        <v>243570.38242</v>
      </c>
      <c r="F21" s="781">
        <v>273477.400013</v>
      </c>
      <c r="G21" s="782">
        <v>17304.37682799998</v>
      </c>
      <c r="H21" s="777"/>
      <c r="I21" s="783">
        <v>8.783195323581987</v>
      </c>
      <c r="J21" s="781">
        <v>29907.017592999997</v>
      </c>
      <c r="K21" s="781"/>
      <c r="L21" s="783">
        <v>12.278593684444731</v>
      </c>
    </row>
    <row r="22" spans="1:12" ht="18.75" customHeight="1">
      <c r="A22" s="796" t="s">
        <v>472</v>
      </c>
      <c r="B22" s="791"/>
      <c r="C22" s="791">
        <v>197016.87359200002</v>
      </c>
      <c r="D22" s="777">
        <v>225367.85042000003</v>
      </c>
      <c r="E22" s="791">
        <v>243570.38242</v>
      </c>
      <c r="F22" s="794">
        <v>289501.200013</v>
      </c>
      <c r="G22" s="792">
        <v>28350.976828000013</v>
      </c>
      <c r="H22" s="791"/>
      <c r="I22" s="793">
        <v>14.390126242035354</v>
      </c>
      <c r="J22" s="794">
        <v>45930.817592999985</v>
      </c>
      <c r="K22" s="794"/>
      <c r="L22" s="793">
        <v>18.85730815736015</v>
      </c>
    </row>
    <row r="23" spans="1:12" ht="18.75" customHeight="1">
      <c r="A23" s="784" t="s">
        <v>17</v>
      </c>
      <c r="B23" s="767">
        <v>70702.79172874094</v>
      </c>
      <c r="C23" s="767">
        <v>87542.49644555793</v>
      </c>
      <c r="D23" s="767">
        <v>94087.3496191406</v>
      </c>
      <c r="E23" s="767">
        <v>115298.90310414064</v>
      </c>
      <c r="F23" s="768">
        <v>97237.23210642916</v>
      </c>
      <c r="G23" s="785">
        <v>445.473173582669</v>
      </c>
      <c r="H23" s="767" t="s">
        <v>890</v>
      </c>
      <c r="I23" s="786">
        <v>0.508865056024197</v>
      </c>
      <c r="J23" s="768">
        <v>-4627.72099771148</v>
      </c>
      <c r="K23" s="768" t="s">
        <v>891</v>
      </c>
      <c r="L23" s="786">
        <v>-4.01367304728963</v>
      </c>
    </row>
    <row r="24" spans="1:12" ht="18.75" customHeight="1">
      <c r="A24" s="797" t="s">
        <v>917</v>
      </c>
      <c r="B24" s="798"/>
      <c r="C24" s="798">
        <v>87542.49644555793</v>
      </c>
      <c r="D24" s="798">
        <v>105133.94961914059</v>
      </c>
      <c r="E24" s="798">
        <v>115298.90310414064</v>
      </c>
      <c r="F24" s="799">
        <v>113261.03210642916</v>
      </c>
      <c r="G24" s="800">
        <v>11492.07317358266</v>
      </c>
      <c r="H24" s="798" t="s">
        <v>890</v>
      </c>
      <c r="I24" s="801">
        <v>13.127422269399752</v>
      </c>
      <c r="J24" s="799">
        <v>11396.079002288523</v>
      </c>
      <c r="K24" s="799" t="s">
        <v>891</v>
      </c>
      <c r="L24" s="801">
        <v>9.883943988604402</v>
      </c>
    </row>
    <row r="25" spans="1:12" ht="18.75" customHeight="1">
      <c r="A25" s="802" t="s">
        <v>918</v>
      </c>
      <c r="B25" s="803">
        <v>227665.4313</v>
      </c>
      <c r="C25" s="803">
        <v>300439.94836120005</v>
      </c>
      <c r="D25" s="803">
        <v>347421.0141149999</v>
      </c>
      <c r="E25" s="803">
        <v>346823.5426299999</v>
      </c>
      <c r="F25" s="804">
        <v>395320.549273</v>
      </c>
      <c r="G25" s="769">
        <v>46981.06575379986</v>
      </c>
      <c r="H25" s="803"/>
      <c r="I25" s="771">
        <v>15.637423055777349</v>
      </c>
      <c r="J25" s="804">
        <v>48497.00664300006</v>
      </c>
      <c r="K25" s="804"/>
      <c r="L25" s="771">
        <v>13.983193377024547</v>
      </c>
    </row>
    <row r="26" spans="1:12" ht="18.75" customHeight="1">
      <c r="A26" s="773" t="s">
        <v>18</v>
      </c>
      <c r="B26" s="777">
        <v>77082.43130000003</v>
      </c>
      <c r="C26" s="777">
        <v>100205.72636120002</v>
      </c>
      <c r="D26" s="777">
        <v>114388.01311499994</v>
      </c>
      <c r="E26" s="777">
        <v>113060.22062999995</v>
      </c>
      <c r="F26" s="781">
        <v>126690.31727299998</v>
      </c>
      <c r="G26" s="782">
        <v>14182.286753799912</v>
      </c>
      <c r="H26" s="777"/>
      <c r="I26" s="783">
        <v>14.153169952262667</v>
      </c>
      <c r="J26" s="781">
        <v>13630.096643000026</v>
      </c>
      <c r="K26" s="781"/>
      <c r="L26" s="805">
        <v>12.055607681507876</v>
      </c>
    </row>
    <row r="27" spans="1:12" ht="18.75" customHeight="1">
      <c r="A27" s="773" t="s">
        <v>19</v>
      </c>
      <c r="B27" s="777">
        <v>57168.2</v>
      </c>
      <c r="C27" s="777">
        <v>68784.110897</v>
      </c>
      <c r="D27" s="777">
        <v>77926.312465</v>
      </c>
      <c r="E27" s="777">
        <v>77780.428465</v>
      </c>
      <c r="F27" s="781">
        <v>83515.844045</v>
      </c>
      <c r="G27" s="782">
        <v>9142.20156799999</v>
      </c>
      <c r="H27" s="777"/>
      <c r="I27" s="783">
        <v>13.291153216605325</v>
      </c>
      <c r="J27" s="781">
        <v>5735.415580000001</v>
      </c>
      <c r="K27" s="781"/>
      <c r="L27" s="783">
        <v>7.3738544428060715</v>
      </c>
    </row>
    <row r="28" spans="1:12" ht="18.75" customHeight="1">
      <c r="A28" s="773" t="s">
        <v>20</v>
      </c>
      <c r="B28" s="777">
        <v>19914.2</v>
      </c>
      <c r="C28" s="777">
        <v>31421.641499999998</v>
      </c>
      <c r="D28" s="777">
        <v>36462.338663999995</v>
      </c>
      <c r="E28" s="777">
        <v>35280.344664000004</v>
      </c>
      <c r="F28" s="781">
        <v>43174.341366</v>
      </c>
      <c r="G28" s="782">
        <v>5040.697163999997</v>
      </c>
      <c r="H28" s="777"/>
      <c r="I28" s="783">
        <v>16.042119136264724</v>
      </c>
      <c r="J28" s="781">
        <v>7893.996701999997</v>
      </c>
      <c r="K28" s="781"/>
      <c r="L28" s="783">
        <v>22.37505550804614</v>
      </c>
    </row>
    <row r="29" spans="1:12" ht="18.75" customHeight="1">
      <c r="A29" s="773" t="s">
        <v>21</v>
      </c>
      <c r="B29" s="777">
        <v>150583</v>
      </c>
      <c r="C29" s="777">
        <v>200234.222</v>
      </c>
      <c r="D29" s="777">
        <v>233033.001</v>
      </c>
      <c r="E29" s="777">
        <v>233763.322</v>
      </c>
      <c r="F29" s="781">
        <v>268630.232</v>
      </c>
      <c r="G29" s="785">
        <v>32798.77899999998</v>
      </c>
      <c r="H29" s="767"/>
      <c r="I29" s="786">
        <v>16.38020647639342</v>
      </c>
      <c r="J29" s="781">
        <v>34866.91</v>
      </c>
      <c r="K29" s="781"/>
      <c r="L29" s="783">
        <v>14.915475063277906</v>
      </c>
    </row>
    <row r="30" spans="1:12" ht="18.75" customHeight="1">
      <c r="A30" s="806" t="s">
        <v>22</v>
      </c>
      <c r="B30" s="769">
        <v>244935.1313</v>
      </c>
      <c r="C30" s="769">
        <v>321997.1083612001</v>
      </c>
      <c r="D30" s="803">
        <v>372509.2061149999</v>
      </c>
      <c r="E30" s="803">
        <v>371911.6806299999</v>
      </c>
      <c r="F30" s="804">
        <v>423567.77327299997</v>
      </c>
      <c r="G30" s="769">
        <v>50512.09775379981</v>
      </c>
      <c r="H30" s="803"/>
      <c r="I30" s="771">
        <v>15.687127754308245</v>
      </c>
      <c r="J30" s="804">
        <v>51656.09264300007</v>
      </c>
      <c r="K30" s="804"/>
      <c r="L30" s="771">
        <v>13.889343984974396</v>
      </c>
    </row>
    <row r="31" spans="1:12" ht="12.75">
      <c r="A31" s="475"/>
      <c r="B31" s="774">
        <v>0.03130000000237487</v>
      </c>
      <c r="C31" s="776">
        <v>-0.026035799965029582</v>
      </c>
      <c r="D31" s="774">
        <v>-0.6380140000546817</v>
      </c>
      <c r="E31" s="774">
        <v>-0.5524990000412799</v>
      </c>
      <c r="F31" s="807">
        <v>0.131861999980174</v>
      </c>
      <c r="G31" s="776">
        <v>-0.6119782001915155</v>
      </c>
      <c r="H31" s="774"/>
      <c r="I31" s="808"/>
      <c r="J31" s="775">
        <v>0.684361000021454</v>
      </c>
      <c r="K31" s="775"/>
      <c r="L31" s="808"/>
    </row>
    <row r="32" spans="1:12" ht="12.75">
      <c r="A32" s="476" t="s">
        <v>23</v>
      </c>
      <c r="B32" s="777"/>
      <c r="C32" s="782">
        <v>96539.240397</v>
      </c>
      <c r="D32" s="777">
        <v>110898.063129</v>
      </c>
      <c r="E32" s="777">
        <v>110898.063129</v>
      </c>
      <c r="F32" s="779">
        <v>119342.43801</v>
      </c>
      <c r="G32" s="782">
        <v>14358.822732</v>
      </c>
      <c r="H32" s="777"/>
      <c r="I32" s="783">
        <v>14.87356091984147</v>
      </c>
      <c r="J32" s="781">
        <v>8444.374880999996</v>
      </c>
      <c r="K32" s="781"/>
      <c r="L32" s="783">
        <v>7.614537750021154</v>
      </c>
    </row>
    <row r="33" spans="1:12" ht="12.75">
      <c r="A33" s="476" t="s">
        <v>470</v>
      </c>
      <c r="B33" s="777"/>
      <c r="C33" s="899">
        <v>1.0379792294731371</v>
      </c>
      <c r="D33" s="809">
        <v>1.0314698912454432</v>
      </c>
      <c r="E33" s="809">
        <v>1.0194968012965642</v>
      </c>
      <c r="F33" s="810">
        <v>1.0615697096986094</v>
      </c>
      <c r="G33" s="782">
        <v>-0.00650933822769395</v>
      </c>
      <c r="H33" s="777"/>
      <c r="I33" s="783">
        <v>-0.627116424188757</v>
      </c>
      <c r="J33" s="781">
        <v>0.04207290840204525</v>
      </c>
      <c r="K33" s="781"/>
      <c r="L33" s="783">
        <v>4.126830839345277</v>
      </c>
    </row>
    <row r="34" spans="1:12" ht="12.75">
      <c r="A34" s="316" t="s">
        <v>471</v>
      </c>
      <c r="B34" s="261"/>
      <c r="C34" s="900">
        <v>3.1121018471421116</v>
      </c>
      <c r="D34" s="811">
        <v>3.1327960499262213</v>
      </c>
      <c r="E34" s="811">
        <v>3.1274084762559307</v>
      </c>
      <c r="F34" s="812">
        <v>3.312489302756452</v>
      </c>
      <c r="G34" s="785">
        <v>0.020694202784109716</v>
      </c>
      <c r="H34" s="767"/>
      <c r="I34" s="786">
        <v>0.6649590469898504</v>
      </c>
      <c r="J34" s="768">
        <v>0.1850808265005215</v>
      </c>
      <c r="K34" s="768"/>
      <c r="L34" s="786">
        <v>5.9180253524827835</v>
      </c>
    </row>
    <row r="35" spans="1:12" ht="12.75">
      <c r="A35" s="813" t="s">
        <v>893</v>
      </c>
      <c r="B35" s="765"/>
      <c r="C35" s="765"/>
      <c r="D35" s="765"/>
      <c r="E35" s="765"/>
      <c r="F35" s="765"/>
      <c r="G35" s="765"/>
      <c r="H35" s="765"/>
      <c r="I35" s="765"/>
      <c r="J35" s="765"/>
      <c r="K35" s="765"/>
      <c r="L35" s="765"/>
    </row>
    <row r="36" spans="1:12" ht="12.75">
      <c r="A36" s="813" t="s">
        <v>894</v>
      </c>
      <c r="B36" s="4"/>
      <c r="C36" s="765"/>
      <c r="D36" s="4"/>
      <c r="E36" s="4"/>
      <c r="F36" s="765"/>
      <c r="G36" s="4"/>
      <c r="H36" s="4"/>
      <c r="I36" s="4"/>
      <c r="J36" s="765"/>
      <c r="K36" s="765"/>
      <c r="L36" s="4"/>
    </row>
    <row r="37" spans="1:12" ht="12.75">
      <c r="A37" s="814" t="s">
        <v>456</v>
      </c>
      <c r="B37" s="4"/>
      <c r="C37" s="4"/>
      <c r="D37" s="4"/>
      <c r="E37" s="4"/>
      <c r="F37" s="765"/>
      <c r="G37" s="4"/>
      <c r="H37" s="4"/>
      <c r="I37" s="4"/>
      <c r="J37" s="765"/>
      <c r="K37" s="765"/>
      <c r="L37" s="4"/>
    </row>
    <row r="38" spans="1:12" ht="38.25" customHeight="1">
      <c r="A38" s="1324" t="s">
        <v>919</v>
      </c>
      <c r="B38" s="1324"/>
      <c r="C38" s="1324"/>
      <c r="D38" s="1324"/>
      <c r="E38" s="1324"/>
      <c r="F38" s="1324"/>
      <c r="G38" s="1324"/>
      <c r="H38" s="1324"/>
      <c r="I38" s="1324"/>
      <c r="J38" s="1324"/>
      <c r="K38" s="1324"/>
      <c r="L38" s="1324"/>
    </row>
    <row r="39" spans="1:11" ht="12.75">
      <c r="A39" s="13"/>
      <c r="B39" s="13"/>
      <c r="C39" s="13"/>
      <c r="D39" s="10"/>
      <c r="E39" s="11"/>
      <c r="F39" s="10"/>
      <c r="G39" s="10"/>
      <c r="H39" s="10"/>
      <c r="I39" s="10"/>
      <c r="J39" s="12"/>
      <c r="K39" s="12"/>
    </row>
  </sheetData>
  <sheetProtection/>
  <mergeCells count="4">
    <mergeCell ref="B1:E1"/>
    <mergeCell ref="A2:I2"/>
    <mergeCell ref="A38:L38"/>
    <mergeCell ref="G5:I5"/>
  </mergeCells>
  <printOptions/>
  <pageMargins left="0.75" right="0.75" top="1" bottom="1" header="0.5" footer="0.5"/>
  <pageSetup fitToHeight="1" fitToWidth="1" horizontalDpi="600" verticalDpi="600" orientation="portrait" scale="78" r:id="rId3"/>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D40">
      <selection activeCell="J51" sqref="J51"/>
    </sheetView>
  </sheetViews>
  <sheetFormatPr defaultColWidth="9.140625" defaultRowHeight="12.75"/>
  <cols>
    <col min="1" max="1" width="36.140625" style="0" customWidth="1"/>
    <col min="2" max="2" width="10.140625" style="0" hidden="1" customWidth="1"/>
    <col min="8" max="8" width="1.8515625" style="0" customWidth="1"/>
    <col min="11" max="11" width="1.8515625" style="0" customWidth="1"/>
  </cols>
  <sheetData>
    <row r="1" spans="1:9" ht="24.75" customHeight="1">
      <c r="A1" s="14"/>
      <c r="B1" s="14"/>
      <c r="C1" s="369" t="s">
        <v>846</v>
      </c>
      <c r="D1" s="14"/>
      <c r="E1" s="14"/>
      <c r="F1" s="14"/>
      <c r="G1" s="14"/>
      <c r="H1" s="14"/>
      <c r="I1" s="14"/>
    </row>
    <row r="2" spans="1:9" ht="19.5" customHeight="1">
      <c r="A2" s="1328" t="s">
        <v>288</v>
      </c>
      <c r="B2" s="1329"/>
      <c r="C2" s="1329"/>
      <c r="D2" s="1329"/>
      <c r="E2" s="1329"/>
      <c r="F2" s="1329"/>
      <c r="G2" s="1329"/>
      <c r="H2" s="1329"/>
      <c r="I2" s="1329"/>
    </row>
    <row r="3" spans="1:9" ht="18.75">
      <c r="A3" s="204"/>
      <c r="B3" s="16"/>
      <c r="C3" s="17"/>
      <c r="D3" s="17"/>
      <c r="E3" s="18"/>
      <c r="F3" s="17"/>
      <c r="G3" s="17"/>
      <c r="H3" s="19"/>
      <c r="I3" s="15" t="s">
        <v>316</v>
      </c>
    </row>
    <row r="4" spans="1:12" ht="12.75">
      <c r="A4" s="348"/>
      <c r="B4" s="895"/>
      <c r="C4" s="848"/>
      <c r="D4" s="848"/>
      <c r="E4" s="849"/>
      <c r="F4" s="850"/>
      <c r="G4" s="851" t="s">
        <v>479</v>
      </c>
      <c r="H4" s="819"/>
      <c r="I4" s="820"/>
      <c r="J4" s="820"/>
      <c r="K4" s="819"/>
      <c r="L4" s="821"/>
    </row>
    <row r="5" spans="1:12" ht="12.75">
      <c r="A5" s="370"/>
      <c r="B5" s="894">
        <v>2002</v>
      </c>
      <c r="C5" s="896">
        <v>2005</v>
      </c>
      <c r="D5" s="896">
        <v>2006</v>
      </c>
      <c r="E5" s="897">
        <v>2006</v>
      </c>
      <c r="F5" s="898">
        <v>2007</v>
      </c>
      <c r="G5" s="852"/>
      <c r="H5" s="717" t="s">
        <v>1</v>
      </c>
      <c r="I5" s="821"/>
      <c r="J5" s="853"/>
      <c r="K5" s="716" t="s">
        <v>2</v>
      </c>
      <c r="L5" s="821"/>
    </row>
    <row r="6" spans="1:12" ht="12.75">
      <c r="A6" s="370"/>
      <c r="B6" s="854" t="s">
        <v>829</v>
      </c>
      <c r="C6" s="854" t="s">
        <v>3</v>
      </c>
      <c r="D6" s="855" t="s">
        <v>3</v>
      </c>
      <c r="E6" s="854" t="s">
        <v>480</v>
      </c>
      <c r="F6" s="856" t="s">
        <v>476</v>
      </c>
      <c r="G6" s="857" t="s">
        <v>4</v>
      </c>
      <c r="H6" s="858" t="s">
        <v>0</v>
      </c>
      <c r="I6" s="859" t="s">
        <v>441</v>
      </c>
      <c r="J6" s="857" t="s">
        <v>4</v>
      </c>
      <c r="K6" s="858" t="s">
        <v>0</v>
      </c>
      <c r="L6" s="859" t="s">
        <v>441</v>
      </c>
    </row>
    <row r="7" spans="1:12" ht="15.75">
      <c r="A7" s="766" t="s">
        <v>24</v>
      </c>
      <c r="B7" s="767">
        <v>79467.93572549096</v>
      </c>
      <c r="C7" s="767">
        <v>105444.17585475794</v>
      </c>
      <c r="D7" s="767">
        <v>133036.2656141406</v>
      </c>
      <c r="E7" s="767">
        <v>133036.2656141406</v>
      </c>
      <c r="F7" s="767">
        <v>130193.45455342921</v>
      </c>
      <c r="G7" s="769">
        <v>27592.089759382667</v>
      </c>
      <c r="H7" s="770"/>
      <c r="I7" s="771">
        <v>26.16748581485322</v>
      </c>
      <c r="J7" s="825">
        <v>-2842.811060711392</v>
      </c>
      <c r="K7" s="788"/>
      <c r="L7" s="786">
        <v>-2.1368692571067074</v>
      </c>
    </row>
    <row r="8" spans="1:12" ht="15.75">
      <c r="A8" s="780" t="s">
        <v>25</v>
      </c>
      <c r="B8" s="774">
        <v>503.19187374095065</v>
      </c>
      <c r="C8" s="776">
        <v>383.37041935994125</v>
      </c>
      <c r="D8" s="774">
        <v>405.0048268206231</v>
      </c>
      <c r="E8" s="774">
        <v>405.0048268206231</v>
      </c>
      <c r="F8" s="789">
        <v>0</v>
      </c>
      <c r="G8" s="776">
        <v>21.63440746068187</v>
      </c>
      <c r="H8" s="826"/>
      <c r="I8" s="777">
        <v>5.643212508884162</v>
      </c>
      <c r="J8" s="827">
        <v>-405.0048268206231</v>
      </c>
      <c r="K8" s="774"/>
      <c r="L8" s="789">
        <v>-100</v>
      </c>
    </row>
    <row r="9" spans="1:12" ht="15.75">
      <c r="A9" s="780" t="s">
        <v>26</v>
      </c>
      <c r="B9" s="777">
        <v>3.00635175</v>
      </c>
      <c r="C9" s="782">
        <v>637.064325198</v>
      </c>
      <c r="D9" s="777">
        <v>663.68576432</v>
      </c>
      <c r="E9" s="777">
        <v>663.68576432</v>
      </c>
      <c r="F9" s="783">
        <v>587.4872204292</v>
      </c>
      <c r="G9" s="782">
        <v>26.62143912199997</v>
      </c>
      <c r="H9" s="826"/>
      <c r="I9" s="777">
        <v>4.178767836941114</v>
      </c>
      <c r="J9" s="778">
        <v>-76.19854389080001</v>
      </c>
      <c r="K9" s="777"/>
      <c r="L9" s="783">
        <v>-11.48111771974974</v>
      </c>
    </row>
    <row r="10" spans="1:12" ht="15.75">
      <c r="A10" s="780" t="s">
        <v>27</v>
      </c>
      <c r="B10" s="777">
        <v>589.2375</v>
      </c>
      <c r="C10" s="782">
        <v>0</v>
      </c>
      <c r="D10" s="777">
        <v>0</v>
      </c>
      <c r="E10" s="777">
        <v>0</v>
      </c>
      <c r="F10" s="783">
        <v>0</v>
      </c>
      <c r="G10" s="782">
        <v>0</v>
      </c>
      <c r="H10" s="826"/>
      <c r="I10" s="777"/>
      <c r="J10" s="778">
        <v>0</v>
      </c>
      <c r="K10" s="777"/>
      <c r="L10" s="783"/>
    </row>
    <row r="11" spans="1:12" ht="15.75">
      <c r="A11" s="766" t="s">
        <v>28</v>
      </c>
      <c r="B11" s="767">
        <v>78372.5</v>
      </c>
      <c r="C11" s="782">
        <v>104423.74111019999</v>
      </c>
      <c r="D11" s="777">
        <v>131967.57502299998</v>
      </c>
      <c r="E11" s="777">
        <v>131967.57502299998</v>
      </c>
      <c r="F11" s="783">
        <v>129605.96733300001</v>
      </c>
      <c r="G11" s="785">
        <v>27543.833912799993</v>
      </c>
      <c r="H11" s="787"/>
      <c r="I11" s="767">
        <v>26.376984409831245</v>
      </c>
      <c r="J11" s="825">
        <v>-2361.6076899999753</v>
      </c>
      <c r="K11" s="767"/>
      <c r="L11" s="786">
        <v>-1.7895363232887942</v>
      </c>
    </row>
    <row r="12" spans="1:12" ht="15.75">
      <c r="A12" s="766" t="s">
        <v>29</v>
      </c>
      <c r="B12" s="767">
        <v>26831.9983</v>
      </c>
      <c r="C12" s="769">
        <v>15343.7842</v>
      </c>
      <c r="D12" s="803">
        <v>12108.665070000001</v>
      </c>
      <c r="E12" s="803">
        <v>12108.665070000001</v>
      </c>
      <c r="F12" s="771">
        <v>15616.165439</v>
      </c>
      <c r="G12" s="785">
        <v>-3235.119129999999</v>
      </c>
      <c r="H12" s="770"/>
      <c r="I12" s="803">
        <v>-21.08423246724233</v>
      </c>
      <c r="J12" s="825">
        <v>3507.5003689999994</v>
      </c>
      <c r="K12" s="767"/>
      <c r="L12" s="786">
        <v>28.96686256266232</v>
      </c>
    </row>
    <row r="13" spans="1:12" ht="15.75">
      <c r="A13" s="780" t="s">
        <v>30</v>
      </c>
      <c r="B13" s="774">
        <v>15573.5</v>
      </c>
      <c r="C13" s="776">
        <v>10921.1565</v>
      </c>
      <c r="D13" s="774">
        <v>9209.337</v>
      </c>
      <c r="E13" s="774">
        <v>9209.337</v>
      </c>
      <c r="F13" s="789">
        <v>13749.485669</v>
      </c>
      <c r="G13" s="776">
        <v>-1711.8194999999996</v>
      </c>
      <c r="H13" s="826"/>
      <c r="I13" s="777">
        <v>-15.674342731010215</v>
      </c>
      <c r="J13" s="778">
        <v>4540.148669</v>
      </c>
      <c r="K13" s="777"/>
      <c r="L13" s="783">
        <v>49.29940851333815</v>
      </c>
    </row>
    <row r="14" spans="1:12" ht="15.75">
      <c r="A14" s="780" t="s">
        <v>31</v>
      </c>
      <c r="B14" s="777">
        <v>2457.8983</v>
      </c>
      <c r="C14" s="782">
        <v>1518.6809999999998</v>
      </c>
      <c r="D14" s="777">
        <v>1518.62237</v>
      </c>
      <c r="E14" s="777">
        <v>1518.62237</v>
      </c>
      <c r="F14" s="783">
        <v>1518.62137</v>
      </c>
      <c r="G14" s="782">
        <v>-0.05862999999976637</v>
      </c>
      <c r="H14" s="826"/>
      <c r="I14" s="777">
        <v>-0.003860586917184476</v>
      </c>
      <c r="J14" s="778">
        <v>-0.0009999999999763531</v>
      </c>
      <c r="K14" s="777"/>
      <c r="L14" s="783">
        <v>-6.584915511131007E-05</v>
      </c>
    </row>
    <row r="15" spans="1:12" ht="15.75">
      <c r="A15" s="780" t="s">
        <v>32</v>
      </c>
      <c r="B15" s="777">
        <v>2273</v>
      </c>
      <c r="C15" s="782">
        <v>280.93769999999995</v>
      </c>
      <c r="D15" s="777">
        <v>309.7057</v>
      </c>
      <c r="E15" s="777">
        <v>309.7057</v>
      </c>
      <c r="F15" s="783">
        <v>348.05839999999995</v>
      </c>
      <c r="G15" s="782">
        <v>28.76800000000003</v>
      </c>
      <c r="H15" s="826"/>
      <c r="I15" s="777">
        <v>10.23999271012756</v>
      </c>
      <c r="J15" s="778">
        <v>38.35269999999997</v>
      </c>
      <c r="K15" s="777"/>
      <c r="L15" s="783">
        <v>12.383595135640052</v>
      </c>
    </row>
    <row r="16" spans="1:12" ht="15.75">
      <c r="A16" s="766" t="s">
        <v>33</v>
      </c>
      <c r="B16" s="767">
        <v>6527.6</v>
      </c>
      <c r="C16" s="767">
        <v>2623.009</v>
      </c>
      <c r="D16" s="767">
        <v>1071</v>
      </c>
      <c r="E16" s="767">
        <v>1071</v>
      </c>
      <c r="F16" s="767">
        <v>0</v>
      </c>
      <c r="G16" s="785">
        <v>-1552.009</v>
      </c>
      <c r="H16" s="787"/>
      <c r="I16" s="767">
        <v>-59.16903068193818</v>
      </c>
      <c r="J16" s="825">
        <v>-1071</v>
      </c>
      <c r="K16" s="767"/>
      <c r="L16" s="786">
        <v>-100</v>
      </c>
    </row>
    <row r="17" spans="1:12" ht="15.75">
      <c r="A17" s="828" t="s">
        <v>34</v>
      </c>
      <c r="B17" s="767">
        <v>7.5</v>
      </c>
      <c r="C17" s="767">
        <v>8.5</v>
      </c>
      <c r="D17" s="767">
        <v>8.5</v>
      </c>
      <c r="E17" s="767">
        <v>8.5</v>
      </c>
      <c r="F17" s="767">
        <v>8.5</v>
      </c>
      <c r="G17" s="785">
        <v>0</v>
      </c>
      <c r="H17" s="787"/>
      <c r="I17" s="767">
        <v>0</v>
      </c>
      <c r="J17" s="825">
        <v>0</v>
      </c>
      <c r="K17" s="767"/>
      <c r="L17" s="786">
        <v>0</v>
      </c>
    </row>
    <row r="18" spans="1:12" ht="15.75">
      <c r="A18" s="802" t="s">
        <v>35</v>
      </c>
      <c r="B18" s="767">
        <v>1661.2</v>
      </c>
      <c r="C18" s="767">
        <v>1326.665</v>
      </c>
      <c r="D18" s="767">
        <v>1038.45251</v>
      </c>
      <c r="E18" s="767">
        <v>1038.45251</v>
      </c>
      <c r="F18" s="767">
        <v>696.9095</v>
      </c>
      <c r="G18" s="785">
        <v>-288.2124899999999</v>
      </c>
      <c r="H18" s="787"/>
      <c r="I18" s="767">
        <v>-21.724586839933206</v>
      </c>
      <c r="J18" s="772">
        <v>-341.5430100000001</v>
      </c>
      <c r="K18" s="803"/>
      <c r="L18" s="771">
        <v>-32.88961283361914</v>
      </c>
    </row>
    <row r="19" spans="1:12" ht="15.75">
      <c r="A19" s="802" t="s">
        <v>457</v>
      </c>
      <c r="B19" s="767">
        <v>0</v>
      </c>
      <c r="C19" s="767">
        <v>0</v>
      </c>
      <c r="D19" s="767">
        <v>27.269</v>
      </c>
      <c r="E19" s="767">
        <v>27.269</v>
      </c>
      <c r="F19" s="767">
        <v>7</v>
      </c>
      <c r="G19" s="782">
        <v>27.269</v>
      </c>
      <c r="H19" s="826"/>
      <c r="I19" s="777" t="e">
        <v>#DIV/0!</v>
      </c>
      <c r="J19" s="825">
        <v>-20.269</v>
      </c>
      <c r="K19" s="767"/>
      <c r="L19" s="786">
        <v>-74.32982507609374</v>
      </c>
    </row>
    <row r="20" spans="1:12" ht="15.75">
      <c r="A20" s="829" t="s">
        <v>36</v>
      </c>
      <c r="B20" s="774">
        <v>1629.2</v>
      </c>
      <c r="C20" s="776">
        <v>1294.665</v>
      </c>
      <c r="D20" s="774">
        <v>979.1835100000001</v>
      </c>
      <c r="E20" s="774">
        <v>979.1835100000001</v>
      </c>
      <c r="F20" s="789">
        <v>657.9095</v>
      </c>
      <c r="G20" s="782">
        <v>-315.4814899999999</v>
      </c>
      <c r="H20" s="826"/>
      <c r="I20" s="777">
        <v>-24.36780866092772</v>
      </c>
      <c r="J20" s="827">
        <v>-321.2740100000001</v>
      </c>
      <c r="K20" s="774"/>
      <c r="L20" s="789">
        <v>-32.81039832870552</v>
      </c>
    </row>
    <row r="21" spans="1:12" ht="15.75">
      <c r="A21" s="766" t="s">
        <v>37</v>
      </c>
      <c r="B21" s="767">
        <v>32</v>
      </c>
      <c r="C21" s="785">
        <v>32</v>
      </c>
      <c r="D21" s="767">
        <v>59.269</v>
      </c>
      <c r="E21" s="767">
        <v>59.269</v>
      </c>
      <c r="F21" s="786">
        <v>39</v>
      </c>
      <c r="G21" s="785">
        <v>27.269</v>
      </c>
      <c r="H21" s="787"/>
      <c r="I21" s="786">
        <v>85.215625</v>
      </c>
      <c r="J21" s="825">
        <v>-20.269</v>
      </c>
      <c r="K21" s="767"/>
      <c r="L21" s="786">
        <v>-34.19831615178255</v>
      </c>
    </row>
    <row r="22" spans="1:12" ht="15.75">
      <c r="A22" s="802" t="s">
        <v>38</v>
      </c>
      <c r="B22" s="767">
        <v>1074.2</v>
      </c>
      <c r="C22" s="767">
        <v>1723.9787999999999</v>
      </c>
      <c r="D22" s="767">
        <v>329.165</v>
      </c>
      <c r="E22" s="767">
        <v>329.165</v>
      </c>
      <c r="F22" s="767">
        <v>1870.81</v>
      </c>
      <c r="G22" s="769">
        <v>-1394.8138</v>
      </c>
      <c r="H22" s="770"/>
      <c r="I22" s="771">
        <v>-80.90666776180775</v>
      </c>
      <c r="J22" s="772">
        <v>1541.645</v>
      </c>
      <c r="K22" s="803"/>
      <c r="L22" s="771">
        <v>468.3502194947822</v>
      </c>
    </row>
    <row r="23" spans="1:12" ht="15.75">
      <c r="A23" s="829" t="s">
        <v>39</v>
      </c>
      <c r="B23" s="774">
        <v>1074.2</v>
      </c>
      <c r="C23" s="776">
        <v>222.85</v>
      </c>
      <c r="D23" s="774">
        <v>329.165</v>
      </c>
      <c r="E23" s="774">
        <v>329.165</v>
      </c>
      <c r="F23" s="789">
        <v>80.81</v>
      </c>
      <c r="G23" s="782">
        <v>106.315</v>
      </c>
      <c r="H23" s="826"/>
      <c r="I23" s="777">
        <v>47.70697778774962</v>
      </c>
      <c r="J23" s="827">
        <v>-248.355</v>
      </c>
      <c r="K23" s="774"/>
      <c r="L23" s="789">
        <v>-75.45000227849255</v>
      </c>
    </row>
    <row r="24" spans="1:12" ht="15.75">
      <c r="A24" s="766" t="s">
        <v>458</v>
      </c>
      <c r="B24" s="767">
        <v>0</v>
      </c>
      <c r="C24" s="785">
        <v>1501.1288</v>
      </c>
      <c r="D24" s="767">
        <v>0</v>
      </c>
      <c r="E24" s="767">
        <v>0</v>
      </c>
      <c r="F24" s="786">
        <v>1790</v>
      </c>
      <c r="G24" s="785">
        <v>-1501.1288</v>
      </c>
      <c r="H24" s="787"/>
      <c r="I24" s="767">
        <v>-100</v>
      </c>
      <c r="J24" s="825">
        <v>1790</v>
      </c>
      <c r="K24" s="767"/>
      <c r="L24" s="786"/>
    </row>
    <row r="25" spans="1:12" ht="15.75">
      <c r="A25" s="802" t="s">
        <v>40</v>
      </c>
      <c r="B25" s="767">
        <v>3060.3</v>
      </c>
      <c r="C25" s="767">
        <v>3746.874592</v>
      </c>
      <c r="D25" s="767">
        <v>3208.52742</v>
      </c>
      <c r="E25" s="767">
        <v>3208.52742</v>
      </c>
      <c r="F25" s="767">
        <v>8116.784013</v>
      </c>
      <c r="G25" s="785">
        <v>-538.3471720000002</v>
      </c>
      <c r="H25" s="787"/>
      <c r="I25" s="767">
        <v>-14.367899399393622</v>
      </c>
      <c r="J25" s="778">
        <v>4908.256593</v>
      </c>
      <c r="K25" s="777"/>
      <c r="L25" s="783">
        <v>152.97536690523282</v>
      </c>
    </row>
    <row r="26" spans="1:12" ht="15.75">
      <c r="A26" s="829" t="s">
        <v>41</v>
      </c>
      <c r="B26" s="777">
        <v>14338.69727450905</v>
      </c>
      <c r="C26" s="777">
        <v>15230.540823442057</v>
      </c>
      <c r="D26" s="777">
        <v>18244.798893859373</v>
      </c>
      <c r="E26" s="777">
        <v>18244.798408859377</v>
      </c>
      <c r="F26" s="777">
        <v>17706.5157735708</v>
      </c>
      <c r="G26" s="776">
        <v>3014.258070417316</v>
      </c>
      <c r="H26" s="830"/>
      <c r="I26" s="789">
        <v>19.79088008337778</v>
      </c>
      <c r="J26" s="827">
        <v>-538.282635288575</v>
      </c>
      <c r="K26" s="774"/>
      <c r="L26" s="789">
        <v>-2.9503347925576078</v>
      </c>
    </row>
    <row r="27" spans="1:12" ht="15.75">
      <c r="A27" s="831" t="s">
        <v>42</v>
      </c>
      <c r="B27" s="803">
        <v>126441.83129999999</v>
      </c>
      <c r="C27" s="769">
        <v>142824.51927019996</v>
      </c>
      <c r="D27" s="803">
        <v>167974.37450799998</v>
      </c>
      <c r="E27" s="803">
        <v>167974.37402299998</v>
      </c>
      <c r="F27" s="771">
        <v>174209.13927900002</v>
      </c>
      <c r="G27" s="769">
        <v>25149.855237800017</v>
      </c>
      <c r="H27" s="770"/>
      <c r="I27" s="771">
        <v>17.608919929372018</v>
      </c>
      <c r="J27" s="804">
        <v>6234.765256000042</v>
      </c>
      <c r="K27" s="803"/>
      <c r="L27" s="771">
        <v>3.711735967026937</v>
      </c>
    </row>
    <row r="28" spans="1:12" ht="15.75">
      <c r="A28" s="766" t="s">
        <v>43</v>
      </c>
      <c r="B28" s="767">
        <v>76704.8</v>
      </c>
      <c r="C28" s="767">
        <v>96539.240397</v>
      </c>
      <c r="D28" s="767">
        <v>110898.063129</v>
      </c>
      <c r="E28" s="767">
        <v>110898.063129</v>
      </c>
      <c r="F28" s="767">
        <v>119342.43801</v>
      </c>
      <c r="G28" s="785">
        <v>14358.822732</v>
      </c>
      <c r="H28" s="787"/>
      <c r="I28" s="767">
        <v>14.87356091984147</v>
      </c>
      <c r="J28" s="825">
        <v>8444.374880999996</v>
      </c>
      <c r="K28" s="767"/>
      <c r="L28" s="786">
        <v>7.614537750021154</v>
      </c>
    </row>
    <row r="29" spans="1:12" ht="15.75">
      <c r="A29" s="780" t="s">
        <v>44</v>
      </c>
      <c r="B29" s="774">
        <v>57168.2</v>
      </c>
      <c r="C29" s="776">
        <v>68784.110897</v>
      </c>
      <c r="D29" s="774">
        <v>77926.312465</v>
      </c>
      <c r="E29" s="774">
        <v>77780.428465</v>
      </c>
      <c r="F29" s="789">
        <v>83515.844045</v>
      </c>
      <c r="G29" s="782">
        <v>9142.20156799999</v>
      </c>
      <c r="H29" s="826"/>
      <c r="I29" s="777">
        <v>13.291153216605325</v>
      </c>
      <c r="J29" s="827">
        <v>5735.415580000001</v>
      </c>
      <c r="K29" s="774"/>
      <c r="L29" s="789">
        <v>7.3738544428060715</v>
      </c>
    </row>
    <row r="30" spans="1:12" ht="15.75">
      <c r="A30" s="780" t="s">
        <v>45</v>
      </c>
      <c r="B30" s="777">
        <v>3888.5</v>
      </c>
      <c r="C30" s="782">
        <v>4772.991</v>
      </c>
      <c r="D30" s="777">
        <v>5908.55</v>
      </c>
      <c r="E30" s="777">
        <v>6054.434</v>
      </c>
      <c r="F30" s="783">
        <v>7359.764</v>
      </c>
      <c r="G30" s="782">
        <v>1135.5590000000002</v>
      </c>
      <c r="H30" s="826"/>
      <c r="I30" s="777">
        <v>23.79135011987243</v>
      </c>
      <c r="J30" s="778">
        <v>1305.33</v>
      </c>
      <c r="K30" s="777"/>
      <c r="L30" s="783">
        <v>21.5599013879745</v>
      </c>
    </row>
    <row r="31" spans="1:12" ht="15.75">
      <c r="A31" s="780" t="s">
        <v>46</v>
      </c>
      <c r="B31" s="777">
        <v>13389.4</v>
      </c>
      <c r="C31" s="782">
        <v>20234.02</v>
      </c>
      <c r="D31" s="777">
        <v>22907.3</v>
      </c>
      <c r="E31" s="777">
        <v>22907.3</v>
      </c>
      <c r="F31" s="783">
        <v>22868.335599</v>
      </c>
      <c r="G31" s="782">
        <v>2673.28</v>
      </c>
      <c r="H31" s="826"/>
      <c r="I31" s="777">
        <v>13.21180862725251</v>
      </c>
      <c r="J31" s="778">
        <v>-38.96440100000109</v>
      </c>
      <c r="K31" s="777"/>
      <c r="L31" s="783">
        <v>-0.1700959999650814</v>
      </c>
    </row>
    <row r="32" spans="1:12" ht="15.75">
      <c r="A32" s="766" t="s">
        <v>47</v>
      </c>
      <c r="B32" s="767">
        <v>2258.7</v>
      </c>
      <c r="C32" s="785">
        <v>2748.1184999999987</v>
      </c>
      <c r="D32" s="767">
        <v>4155.900664000001</v>
      </c>
      <c r="E32" s="767">
        <v>4155.900664000001</v>
      </c>
      <c r="F32" s="786">
        <v>5598.494366000001</v>
      </c>
      <c r="G32" s="785">
        <v>1407.782164000002</v>
      </c>
      <c r="H32" s="787"/>
      <c r="I32" s="767">
        <v>51.22712736004662</v>
      </c>
      <c r="J32" s="778">
        <v>1442.5937020000001</v>
      </c>
      <c r="K32" s="777"/>
      <c r="L32" s="783">
        <v>34.711938966595085</v>
      </c>
    </row>
    <row r="33" spans="1:12" ht="15.75">
      <c r="A33" s="766" t="s">
        <v>48</v>
      </c>
      <c r="B33" s="767">
        <v>0</v>
      </c>
      <c r="C33" s="767">
        <v>0</v>
      </c>
      <c r="D33" s="767">
        <v>0</v>
      </c>
      <c r="E33" s="767">
        <v>0</v>
      </c>
      <c r="F33" s="767">
        <v>3011.9359380000024</v>
      </c>
      <c r="G33" s="785">
        <v>0</v>
      </c>
      <c r="H33" s="787"/>
      <c r="I33" s="767"/>
      <c r="J33" s="772">
        <v>3011.9359380000024</v>
      </c>
      <c r="K33" s="803"/>
      <c r="L33" s="771"/>
    </row>
    <row r="34" spans="1:12" ht="15.75">
      <c r="A34" s="780" t="s">
        <v>49</v>
      </c>
      <c r="B34" s="777">
        <v>532.9956967499999</v>
      </c>
      <c r="C34" s="767">
        <v>1589.9608400000004</v>
      </c>
      <c r="D34" s="767">
        <v>1566.6458800000003</v>
      </c>
      <c r="E34" s="767">
        <v>1566.6458800000003</v>
      </c>
      <c r="F34" s="767">
        <v>3928.342087999999</v>
      </c>
      <c r="G34" s="785">
        <v>-23.314960000000156</v>
      </c>
      <c r="H34" s="787"/>
      <c r="I34" s="767">
        <v>-1.4663858010490467</v>
      </c>
      <c r="J34" s="772">
        <v>2361.6962079999985</v>
      </c>
      <c r="K34" s="803"/>
      <c r="L34" s="771">
        <v>150.74856661289647</v>
      </c>
    </row>
    <row r="35" spans="1:12" ht="15.75">
      <c r="A35" s="829" t="s">
        <v>50</v>
      </c>
      <c r="B35" s="774">
        <v>78.59999999999991</v>
      </c>
      <c r="C35" s="776">
        <v>126.40000000000055</v>
      </c>
      <c r="D35" s="774">
        <v>9.910200000000259</v>
      </c>
      <c r="E35" s="774">
        <v>9.910200000000259</v>
      </c>
      <c r="F35" s="789">
        <v>12.313915999999153</v>
      </c>
      <c r="G35" s="782">
        <v>-116.48980000000029</v>
      </c>
      <c r="H35" s="826"/>
      <c r="I35" s="777">
        <v>-92.15965189873401</v>
      </c>
      <c r="J35" s="827">
        <v>2.4037159999988944</v>
      </c>
      <c r="K35" s="774"/>
      <c r="L35" s="789">
        <v>24.25496962724094</v>
      </c>
    </row>
    <row r="36" spans="1:12" ht="15.75">
      <c r="A36" s="780" t="s">
        <v>459</v>
      </c>
      <c r="B36" s="777">
        <v>0</v>
      </c>
      <c r="C36" s="782">
        <v>0</v>
      </c>
      <c r="D36" s="777">
        <v>0</v>
      </c>
      <c r="E36" s="777">
        <v>0</v>
      </c>
      <c r="F36" s="783">
        <v>0</v>
      </c>
      <c r="G36" s="782">
        <v>0</v>
      </c>
      <c r="H36" s="826"/>
      <c r="I36" s="777"/>
      <c r="J36" s="778">
        <v>0</v>
      </c>
      <c r="K36" s="777"/>
      <c r="L36" s="783"/>
    </row>
    <row r="37" spans="1:12" ht="15.75">
      <c r="A37" s="780" t="s">
        <v>460</v>
      </c>
      <c r="B37" s="777">
        <v>0</v>
      </c>
      <c r="C37" s="782">
        <v>0</v>
      </c>
      <c r="D37" s="777">
        <v>0</v>
      </c>
      <c r="E37" s="777">
        <v>0</v>
      </c>
      <c r="F37" s="783">
        <v>0</v>
      </c>
      <c r="G37" s="782">
        <v>0</v>
      </c>
      <c r="H37" s="826"/>
      <c r="I37" s="777"/>
      <c r="J37" s="778">
        <v>0</v>
      </c>
      <c r="K37" s="777"/>
      <c r="L37" s="783"/>
    </row>
    <row r="38" spans="1:12" ht="15.75">
      <c r="A38" s="780" t="s">
        <v>461</v>
      </c>
      <c r="B38" s="777">
        <v>0</v>
      </c>
      <c r="C38" s="782">
        <v>0</v>
      </c>
      <c r="D38" s="777">
        <v>0</v>
      </c>
      <c r="E38" s="777">
        <v>0</v>
      </c>
      <c r="F38" s="783">
        <v>0</v>
      </c>
      <c r="G38" s="782">
        <v>0</v>
      </c>
      <c r="H38" s="826"/>
      <c r="I38" s="777"/>
      <c r="J38" s="778">
        <v>0</v>
      </c>
      <c r="K38" s="777"/>
      <c r="L38" s="783"/>
    </row>
    <row r="39" spans="1:12" ht="15.75">
      <c r="A39" s="780" t="s">
        <v>462</v>
      </c>
      <c r="B39" s="777">
        <v>404.29569675</v>
      </c>
      <c r="C39" s="782">
        <v>0</v>
      </c>
      <c r="D39" s="777">
        <v>0</v>
      </c>
      <c r="E39" s="777">
        <v>0</v>
      </c>
      <c r="F39" s="783">
        <v>0</v>
      </c>
      <c r="G39" s="782">
        <v>0</v>
      </c>
      <c r="H39" s="826"/>
      <c r="I39" s="777"/>
      <c r="J39" s="778">
        <v>0</v>
      </c>
      <c r="K39" s="5"/>
      <c r="L39" s="783"/>
    </row>
    <row r="40" spans="1:12" ht="15.75">
      <c r="A40" s="780" t="s">
        <v>468</v>
      </c>
      <c r="B40" s="777"/>
      <c r="C40" s="782">
        <v>1463.5608399999999</v>
      </c>
      <c r="D40" s="777">
        <v>1556.73568</v>
      </c>
      <c r="E40" s="777">
        <v>1556.73568</v>
      </c>
      <c r="F40" s="783">
        <v>3916.028172</v>
      </c>
      <c r="G40" s="782">
        <v>93.17484000000013</v>
      </c>
      <c r="H40" s="826"/>
      <c r="I40" s="777">
        <v>6.36631135880898</v>
      </c>
      <c r="J40" s="778">
        <v>2359.2924919999996</v>
      </c>
      <c r="K40" s="5"/>
      <c r="L40" s="783">
        <v>151.55382653014027</v>
      </c>
    </row>
    <row r="41" spans="1:12" ht="15.75">
      <c r="A41" s="766" t="s">
        <v>469</v>
      </c>
      <c r="B41" s="767">
        <v>50.1</v>
      </c>
      <c r="C41" s="785">
        <v>0</v>
      </c>
      <c r="D41" s="767">
        <v>0</v>
      </c>
      <c r="E41" s="767">
        <v>0</v>
      </c>
      <c r="F41" s="786">
        <v>0</v>
      </c>
      <c r="G41" s="785">
        <v>0</v>
      </c>
      <c r="H41" s="787"/>
      <c r="I41" s="767"/>
      <c r="J41" s="825">
        <v>0</v>
      </c>
      <c r="K41" s="767"/>
      <c r="L41" s="786"/>
    </row>
    <row r="42" spans="1:12" ht="15.75">
      <c r="A42" s="802" t="s">
        <v>463</v>
      </c>
      <c r="B42" s="803">
        <v>31242.5</v>
      </c>
      <c r="C42" s="767">
        <v>28004.132363</v>
      </c>
      <c r="D42" s="767">
        <v>36261.421457</v>
      </c>
      <c r="E42" s="767">
        <v>36261.421457</v>
      </c>
      <c r="F42" s="767">
        <v>22857.651560999995</v>
      </c>
      <c r="G42" s="785">
        <v>8257.289093999996</v>
      </c>
      <c r="H42" s="787"/>
      <c r="I42" s="767">
        <v>29.485966524389823</v>
      </c>
      <c r="J42" s="772">
        <v>-13403.769896000002</v>
      </c>
      <c r="K42" s="386"/>
      <c r="L42" s="771">
        <v>-36.96427044895258</v>
      </c>
    </row>
    <row r="43" spans="1:12" ht="16.5" thickBot="1">
      <c r="A43" s="832" t="s">
        <v>51</v>
      </c>
      <c r="B43" s="833">
        <v>17961.50430325</v>
      </c>
      <c r="C43" s="833">
        <v>16691.207706</v>
      </c>
      <c r="D43" s="833">
        <v>19248.272056</v>
      </c>
      <c r="E43" s="833">
        <v>19248.272056</v>
      </c>
      <c r="F43" s="833">
        <v>25068.754319</v>
      </c>
      <c r="G43" s="834">
        <v>2557.0643500000006</v>
      </c>
      <c r="H43" s="835"/>
      <c r="I43" s="836">
        <v>15.319828229570295</v>
      </c>
      <c r="J43" s="837">
        <v>5820.482262999998</v>
      </c>
      <c r="K43" s="838"/>
      <c r="L43" s="839">
        <v>30.238985848008408</v>
      </c>
    </row>
    <row r="44" spans="1:12" ht="12.75">
      <c r="A44" s="840" t="s">
        <v>442</v>
      </c>
      <c r="B44" s="841"/>
      <c r="C44" s="841"/>
      <c r="D44" s="841"/>
      <c r="E44" s="841"/>
      <c r="F44" s="842"/>
      <c r="G44" s="841"/>
      <c r="H44" s="842"/>
      <c r="I44" s="841"/>
      <c r="J44" s="842"/>
      <c r="K44" s="841"/>
      <c r="L44" s="843"/>
    </row>
    <row r="45" spans="1:12" ht="12.75">
      <c r="A45" s="476" t="s">
        <v>443</v>
      </c>
      <c r="B45" s="777">
        <v>-0.03129999998782296</v>
      </c>
      <c r="C45" s="777">
        <v>0.02203580003697425</v>
      </c>
      <c r="D45" s="777">
        <v>0.028014000039547682</v>
      </c>
      <c r="E45" s="777">
        <v>0.0284990000363905</v>
      </c>
      <c r="F45" s="781">
        <v>-0.01736300002085045</v>
      </c>
      <c r="G45" s="781">
        <v>0.005978199980745558</v>
      </c>
      <c r="H45" s="781"/>
      <c r="I45" s="781"/>
      <c r="J45" s="781">
        <v>-0.04586200004996499</v>
      </c>
      <c r="K45" s="781"/>
      <c r="L45" s="779"/>
    </row>
    <row r="46" spans="1:12" ht="12.75">
      <c r="A46" s="476" t="s">
        <v>52</v>
      </c>
      <c r="B46" s="777">
        <v>78934.94002874095</v>
      </c>
      <c r="C46" s="777">
        <v>103854.21501475794</v>
      </c>
      <c r="D46" s="777">
        <v>131469.6197341406</v>
      </c>
      <c r="E46" s="777">
        <v>131469.6197341406</v>
      </c>
      <c r="F46" s="781">
        <v>126265.1124654292</v>
      </c>
      <c r="G46" s="777">
        <v>21413.52471938267</v>
      </c>
      <c r="H46" s="781" t="s">
        <v>890</v>
      </c>
      <c r="I46" s="777">
        <v>20.618830652506258</v>
      </c>
      <c r="J46" s="781">
        <v>8216.642731288599</v>
      </c>
      <c r="K46" s="777" t="s">
        <v>891</v>
      </c>
      <c r="L46" s="783">
        <v>6.249841406634011</v>
      </c>
    </row>
    <row r="47" spans="1:12" ht="12.75">
      <c r="A47" s="476" t="s">
        <v>53</v>
      </c>
      <c r="B47" s="777">
        <v>-2230.1087287409464</v>
      </c>
      <c r="C47" s="777">
        <v>-7314.996653557948</v>
      </c>
      <c r="D47" s="777">
        <v>-20571.584619140624</v>
      </c>
      <c r="E47" s="777">
        <v>-20571.58510414062</v>
      </c>
      <c r="F47" s="781">
        <v>-6922.657092429199</v>
      </c>
      <c r="G47" s="777">
        <v>-7054.707965582676</v>
      </c>
      <c r="H47" s="781" t="s">
        <v>890</v>
      </c>
      <c r="I47" s="777">
        <v>96.44171145521071</v>
      </c>
      <c r="J47" s="781">
        <v>227.77801171142164</v>
      </c>
      <c r="K47" s="777" t="s">
        <v>891</v>
      </c>
      <c r="L47" s="783">
        <v>-1.1072457983102857</v>
      </c>
    </row>
    <row r="48" spans="1:12" ht="12.75">
      <c r="A48" s="476" t="s">
        <v>54</v>
      </c>
      <c r="B48" s="844">
        <v>34865.30702874095</v>
      </c>
      <c r="C48" s="777">
        <v>29464.79924555794</v>
      </c>
      <c r="D48" s="777">
        <v>37264.89461914063</v>
      </c>
      <c r="E48" s="777">
        <v>37264.895104140625</v>
      </c>
      <c r="F48" s="777">
        <v>30219.89010642919</v>
      </c>
      <c r="G48" s="777">
        <v>1598.2153735826878</v>
      </c>
      <c r="H48" s="781" t="s">
        <v>890</v>
      </c>
      <c r="I48" s="777">
        <v>5.424151579188621</v>
      </c>
      <c r="J48" s="781">
        <v>6376.145002288564</v>
      </c>
      <c r="K48" s="777" t="s">
        <v>891</v>
      </c>
      <c r="L48" s="783">
        <v>17.110325909867083</v>
      </c>
    </row>
    <row r="49" spans="1:12" ht="12.75">
      <c r="A49" s="845" t="s">
        <v>895</v>
      </c>
      <c r="B49" s="707"/>
      <c r="C49" s="707"/>
      <c r="D49" s="707"/>
      <c r="E49" s="707"/>
      <c r="F49" s="846"/>
      <c r="G49" s="5"/>
      <c r="H49" s="479"/>
      <c r="I49" s="5"/>
      <c r="J49" s="479"/>
      <c r="K49" s="5"/>
      <c r="L49" s="303"/>
    </row>
    <row r="50" spans="1:12" ht="12.75">
      <c r="A50" s="847" t="s">
        <v>896</v>
      </c>
      <c r="B50" s="261"/>
      <c r="C50" s="261"/>
      <c r="D50" s="261"/>
      <c r="E50" s="261"/>
      <c r="F50" s="322"/>
      <c r="G50" s="261"/>
      <c r="H50" s="322"/>
      <c r="I50" s="261"/>
      <c r="J50" s="322" t="s">
        <v>0</v>
      </c>
      <c r="K50" s="261"/>
      <c r="L50" s="309"/>
    </row>
    <row r="51" spans="1:12" ht="12.75">
      <c r="A51" s="1169"/>
      <c r="B51" s="5"/>
      <c r="C51" s="5"/>
      <c r="D51" s="5"/>
      <c r="E51" s="5"/>
      <c r="F51" s="479"/>
      <c r="G51" s="5"/>
      <c r="H51" s="479"/>
      <c r="I51" s="5"/>
      <c r="J51" s="479"/>
      <c r="K51" s="5"/>
      <c r="L51" s="1170"/>
    </row>
    <row r="52" spans="1:12" ht="12.75">
      <c r="A52" s="4"/>
      <c r="B52" s="4"/>
      <c r="C52" s="4"/>
      <c r="D52" s="4"/>
      <c r="E52" s="4"/>
      <c r="F52" s="765"/>
      <c r="G52" s="4"/>
      <c r="H52" s="765"/>
      <c r="I52" s="4"/>
      <c r="J52" s="765"/>
      <c r="K52" s="4"/>
      <c r="L52" s="4"/>
    </row>
    <row r="53" spans="1:12" ht="12.75">
      <c r="A53" s="4"/>
      <c r="B53" s="4"/>
      <c r="C53" s="4"/>
      <c r="D53" s="4"/>
      <c r="E53" s="4"/>
      <c r="F53" s="765"/>
      <c r="G53" s="4"/>
      <c r="H53" s="765"/>
      <c r="I53" s="4"/>
      <c r="J53" s="765"/>
      <c r="K53" s="4"/>
      <c r="L53" s="4"/>
    </row>
    <row r="54" spans="1:12" ht="12.75">
      <c r="A54" s="4"/>
      <c r="B54" s="4"/>
      <c r="C54" s="4"/>
      <c r="D54" s="4"/>
      <c r="E54" s="4"/>
      <c r="F54" s="765"/>
      <c r="G54" s="4"/>
      <c r="H54" s="765"/>
      <c r="I54" s="4"/>
      <c r="J54" s="765"/>
      <c r="K54" s="4"/>
      <c r="L54" s="4"/>
    </row>
  </sheetData>
  <sheetProtection/>
  <mergeCells count="1">
    <mergeCell ref="A2:I2"/>
  </mergeCells>
  <printOptions/>
  <pageMargins left="0.75" right="0.75" top="1" bottom="1" header="0.5" footer="0.5"/>
  <pageSetup fitToHeight="1" fitToWidth="1" horizontalDpi="600" verticalDpi="600" orientation="portrait" scale="80" r:id="rId3"/>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L60"/>
  <sheetViews>
    <sheetView zoomScalePageLayoutView="0" workbookViewId="0" topLeftCell="A1">
      <selection activeCell="C1" sqref="C1"/>
    </sheetView>
  </sheetViews>
  <sheetFormatPr defaultColWidth="9.140625" defaultRowHeight="12.75"/>
  <cols>
    <col min="1" max="1" width="35.7109375" style="0" customWidth="1"/>
    <col min="8" max="8" width="1.7109375" style="0" customWidth="1"/>
    <col min="9" max="9" width="11.8515625" style="0" customWidth="1"/>
    <col min="11" max="11" width="1.7109375" style="0" customWidth="1"/>
  </cols>
  <sheetData>
    <row r="1" ht="24.75" customHeight="1">
      <c r="C1" s="32" t="s">
        <v>910</v>
      </c>
    </row>
    <row r="2" spans="1:9" ht="24.75" customHeight="1">
      <c r="A2" s="1330" t="s">
        <v>289</v>
      </c>
      <c r="B2" s="1331"/>
      <c r="C2" s="1331"/>
      <c r="D2" s="1331"/>
      <c r="E2" s="1331"/>
      <c r="F2" s="1331"/>
      <c r="G2" s="1331"/>
      <c r="H2" s="1331"/>
      <c r="I2" s="1331"/>
    </row>
    <row r="3" spans="2:9" ht="19.5" customHeight="1">
      <c r="B3" s="20"/>
      <c r="C3" s="20"/>
      <c r="D3" s="20"/>
      <c r="E3" s="21"/>
      <c r="F3" s="22"/>
      <c r="G3" s="22"/>
      <c r="I3" s="23" t="s">
        <v>439</v>
      </c>
    </row>
    <row r="4" spans="1:12" ht="12.75">
      <c r="A4" s="687"/>
      <c r="B4" s="848" t="s">
        <v>0</v>
      </c>
      <c r="C4" s="848" t="s">
        <v>0</v>
      </c>
      <c r="D4" s="881"/>
      <c r="E4" s="881" t="s">
        <v>0</v>
      </c>
      <c r="F4" s="881"/>
      <c r="G4" s="1332" t="s">
        <v>479</v>
      </c>
      <c r="H4" s="1332"/>
      <c r="I4" s="1332"/>
      <c r="J4" s="1332"/>
      <c r="K4" s="1332"/>
      <c r="L4" s="1333"/>
    </row>
    <row r="5" spans="1:12" ht="12.75">
      <c r="A5" s="882"/>
      <c r="B5" s="883">
        <v>2003</v>
      </c>
      <c r="C5" s="884">
        <v>2005</v>
      </c>
      <c r="D5" s="885">
        <v>2006</v>
      </c>
      <c r="E5" s="885">
        <v>2006</v>
      </c>
      <c r="F5" s="886">
        <v>2007</v>
      </c>
      <c r="G5" s="1325" t="s">
        <v>1</v>
      </c>
      <c r="H5" s="1326"/>
      <c r="I5" s="1327"/>
      <c r="J5" s="819"/>
      <c r="K5" s="717" t="s">
        <v>2</v>
      </c>
      <c r="L5" s="821"/>
    </row>
    <row r="6" spans="1:12" ht="12.75">
      <c r="A6" s="688"/>
      <c r="B6" s="854" t="s">
        <v>3</v>
      </c>
      <c r="C6" s="887" t="s">
        <v>3</v>
      </c>
      <c r="D6" s="888" t="s">
        <v>3</v>
      </c>
      <c r="E6" s="888" t="s">
        <v>480</v>
      </c>
      <c r="F6" s="889" t="s">
        <v>476</v>
      </c>
      <c r="G6" s="890" t="s">
        <v>4</v>
      </c>
      <c r="H6" s="891" t="s">
        <v>0</v>
      </c>
      <c r="I6" s="892" t="s">
        <v>441</v>
      </c>
      <c r="J6" s="893" t="s">
        <v>4</v>
      </c>
      <c r="K6" s="891" t="s">
        <v>0</v>
      </c>
      <c r="L6" s="892" t="s">
        <v>441</v>
      </c>
    </row>
    <row r="7" spans="1:12" ht="15.75">
      <c r="A7" s="860" t="s">
        <v>55</v>
      </c>
      <c r="B7" s="777">
        <v>185508.2</v>
      </c>
      <c r="C7" s="782">
        <v>250464.905</v>
      </c>
      <c r="D7" s="777">
        <v>290427.631</v>
      </c>
      <c r="E7" s="777">
        <v>289975.904</v>
      </c>
      <c r="F7" s="781">
        <v>334453.303</v>
      </c>
      <c r="G7" s="776">
        <v>39962.725999999995</v>
      </c>
      <c r="H7" s="830"/>
      <c r="I7" s="789">
        <v>15.955419383006971</v>
      </c>
      <c r="J7" s="775">
        <v>44477.399000000034</v>
      </c>
      <c r="K7" s="861"/>
      <c r="L7" s="789">
        <v>15.338308592702942</v>
      </c>
    </row>
    <row r="8" spans="1:12" ht="15.75">
      <c r="A8" s="862" t="s">
        <v>56</v>
      </c>
      <c r="B8" s="803">
        <v>22154.5</v>
      </c>
      <c r="C8" s="769">
        <v>34119.998</v>
      </c>
      <c r="D8" s="803">
        <v>36898.191999999995</v>
      </c>
      <c r="E8" s="803">
        <v>35716.144</v>
      </c>
      <c r="F8" s="803">
        <v>42692.234000000004</v>
      </c>
      <c r="G8" s="769">
        <v>2778.193999999996</v>
      </c>
      <c r="H8" s="770"/>
      <c r="I8" s="771">
        <v>8.142421344807804</v>
      </c>
      <c r="J8" s="804">
        <v>6976.09</v>
      </c>
      <c r="K8" s="803"/>
      <c r="L8" s="771">
        <v>19.53203570911799</v>
      </c>
    </row>
    <row r="9" spans="1:12" ht="15.75">
      <c r="A9" s="863" t="s">
        <v>57</v>
      </c>
      <c r="B9" s="777">
        <v>17655.5</v>
      </c>
      <c r="C9" s="782">
        <v>28673.523</v>
      </c>
      <c r="D9" s="777">
        <v>32306.438</v>
      </c>
      <c r="E9" s="774">
        <v>31124.444</v>
      </c>
      <c r="F9" s="774">
        <v>37575.847</v>
      </c>
      <c r="G9" s="782">
        <v>3632.9149999999972</v>
      </c>
      <c r="H9" s="826"/>
      <c r="I9" s="783">
        <v>12.669928979428155</v>
      </c>
      <c r="J9" s="781">
        <v>6451.403000000002</v>
      </c>
      <c r="K9" s="777"/>
      <c r="L9" s="783">
        <v>20.72776946633971</v>
      </c>
    </row>
    <row r="10" spans="1:12" ht="15.75">
      <c r="A10" s="864" t="s">
        <v>58</v>
      </c>
      <c r="B10" s="777">
        <v>4499</v>
      </c>
      <c r="C10" s="782">
        <v>5446.475</v>
      </c>
      <c r="D10" s="777">
        <v>4591.754</v>
      </c>
      <c r="E10" s="767">
        <v>4591.7</v>
      </c>
      <c r="F10" s="767">
        <v>5116.387</v>
      </c>
      <c r="G10" s="782">
        <v>-854.7210000000005</v>
      </c>
      <c r="H10" s="826"/>
      <c r="I10" s="783">
        <v>-15.693104255504714</v>
      </c>
      <c r="J10" s="781">
        <v>524.6869999999999</v>
      </c>
      <c r="K10" s="777"/>
      <c r="L10" s="783">
        <v>11.426857155301956</v>
      </c>
    </row>
    <row r="11" spans="1:12" ht="15.75">
      <c r="A11" s="862" t="s">
        <v>59</v>
      </c>
      <c r="B11" s="803">
        <v>85301</v>
      </c>
      <c r="C11" s="769">
        <v>130013.587</v>
      </c>
      <c r="D11" s="803">
        <v>151573.18099999998</v>
      </c>
      <c r="E11" s="803">
        <v>151710.74</v>
      </c>
      <c r="F11" s="803">
        <v>174633.856</v>
      </c>
      <c r="G11" s="769">
        <v>21559.593999999983</v>
      </c>
      <c r="H11" s="770"/>
      <c r="I11" s="771">
        <v>16.58256994324753</v>
      </c>
      <c r="J11" s="804">
        <v>22923.11600000001</v>
      </c>
      <c r="K11" s="803"/>
      <c r="L11" s="771">
        <v>15.109751623385403</v>
      </c>
    </row>
    <row r="12" spans="1:12" ht="15.75">
      <c r="A12" s="865" t="s">
        <v>57</v>
      </c>
      <c r="B12" s="777">
        <v>81347.3</v>
      </c>
      <c r="C12" s="776">
        <v>123917.786</v>
      </c>
      <c r="D12" s="774">
        <v>145639.221</v>
      </c>
      <c r="E12" s="777">
        <v>145776.78</v>
      </c>
      <c r="F12" s="774">
        <v>168320.359</v>
      </c>
      <c r="G12" s="782">
        <v>21721.434999999998</v>
      </c>
      <c r="H12" s="826"/>
      <c r="I12" s="783">
        <v>17.5289082392095</v>
      </c>
      <c r="J12" s="781">
        <v>22543.578999999998</v>
      </c>
      <c r="K12" s="777"/>
      <c r="L12" s="783">
        <v>15.464451197234567</v>
      </c>
    </row>
    <row r="13" spans="1:12" ht="15.75">
      <c r="A13" s="865" t="s">
        <v>58</v>
      </c>
      <c r="B13" s="777">
        <v>3953.7</v>
      </c>
      <c r="C13" s="785">
        <v>6095.801</v>
      </c>
      <c r="D13" s="767">
        <v>5933.96</v>
      </c>
      <c r="E13" s="777">
        <v>5933.96</v>
      </c>
      <c r="F13" s="777">
        <v>6313.497</v>
      </c>
      <c r="G13" s="782">
        <v>-161.84100000000035</v>
      </c>
      <c r="H13" s="826"/>
      <c r="I13" s="783">
        <v>-2.6549587166641486</v>
      </c>
      <c r="J13" s="781">
        <v>379.53700000000026</v>
      </c>
      <c r="K13" s="777"/>
      <c r="L13" s="783">
        <v>6.396015477017039</v>
      </c>
    </row>
    <row r="14" spans="1:12" ht="15.75">
      <c r="A14" s="862" t="s">
        <v>60</v>
      </c>
      <c r="B14" s="803">
        <v>76093.4</v>
      </c>
      <c r="C14" s="769">
        <v>84137.369</v>
      </c>
      <c r="D14" s="803">
        <v>99475.4</v>
      </c>
      <c r="E14" s="803">
        <v>100068.162</v>
      </c>
      <c r="F14" s="803">
        <v>114032.465</v>
      </c>
      <c r="G14" s="769">
        <v>15338.031000000003</v>
      </c>
      <c r="H14" s="770"/>
      <c r="I14" s="771">
        <v>18.22974878142434</v>
      </c>
      <c r="J14" s="804">
        <v>13964.303</v>
      </c>
      <c r="K14" s="803"/>
      <c r="L14" s="771">
        <v>13.954791135266381</v>
      </c>
    </row>
    <row r="15" spans="1:12" ht="15.75">
      <c r="A15" s="865" t="s">
        <v>57</v>
      </c>
      <c r="B15" s="777">
        <v>67276.4</v>
      </c>
      <c r="C15" s="782">
        <v>74122.485</v>
      </c>
      <c r="D15" s="777">
        <v>84912.922</v>
      </c>
      <c r="E15" s="777">
        <v>85505.684</v>
      </c>
      <c r="F15" s="777">
        <v>97215.125</v>
      </c>
      <c r="G15" s="776">
        <v>10790.437000000005</v>
      </c>
      <c r="H15" s="830"/>
      <c r="I15" s="789">
        <v>14.557575882675824</v>
      </c>
      <c r="J15" s="781">
        <v>11709.441000000006</v>
      </c>
      <c r="K15" s="777"/>
      <c r="L15" s="783">
        <v>13.694342238113673</v>
      </c>
    </row>
    <row r="16" spans="1:12" ht="15.75">
      <c r="A16" s="865" t="s">
        <v>58</v>
      </c>
      <c r="B16" s="777">
        <v>8817</v>
      </c>
      <c r="C16" s="782">
        <v>10014.884</v>
      </c>
      <c r="D16" s="777">
        <v>14562.478</v>
      </c>
      <c r="E16" s="777">
        <v>14562.478</v>
      </c>
      <c r="F16" s="777">
        <v>16817.34</v>
      </c>
      <c r="G16" s="782">
        <v>4547.593999999999</v>
      </c>
      <c r="H16" s="826"/>
      <c r="I16" s="783">
        <v>45.408354205600375</v>
      </c>
      <c r="J16" s="781">
        <v>2254.862000000001</v>
      </c>
      <c r="K16" s="777"/>
      <c r="L16" s="783">
        <v>15.484054293506924</v>
      </c>
    </row>
    <row r="17" spans="1:12" ht="15.75">
      <c r="A17" s="862" t="s">
        <v>61</v>
      </c>
      <c r="B17" s="803">
        <v>1959.3</v>
      </c>
      <c r="C17" s="769">
        <v>2193.951</v>
      </c>
      <c r="D17" s="803">
        <v>2480.858</v>
      </c>
      <c r="E17" s="803">
        <v>2480.858</v>
      </c>
      <c r="F17" s="803">
        <v>3094.748</v>
      </c>
      <c r="G17" s="769">
        <v>286.90700000000015</v>
      </c>
      <c r="H17" s="770"/>
      <c r="I17" s="771">
        <v>13.077183583407292</v>
      </c>
      <c r="J17" s="804">
        <v>613.89</v>
      </c>
      <c r="K17" s="803"/>
      <c r="L17" s="771">
        <v>24.745068036945277</v>
      </c>
    </row>
    <row r="18" spans="1:12" ht="15.75">
      <c r="A18" s="866" t="s">
        <v>62</v>
      </c>
      <c r="B18" s="767">
        <v>1074.2</v>
      </c>
      <c r="C18" s="785">
        <v>1723.9787999999999</v>
      </c>
      <c r="D18" s="767">
        <v>329.165</v>
      </c>
      <c r="E18" s="767">
        <v>329.165</v>
      </c>
      <c r="F18" s="767">
        <v>1870.81</v>
      </c>
      <c r="G18" s="785">
        <v>-1394.8138</v>
      </c>
      <c r="H18" s="787"/>
      <c r="I18" s="786">
        <v>-80.90666776180775</v>
      </c>
      <c r="J18" s="768">
        <v>1541.645</v>
      </c>
      <c r="K18" s="767"/>
      <c r="L18" s="786">
        <v>468.3502194947822</v>
      </c>
    </row>
    <row r="19" spans="1:12" ht="15.75">
      <c r="A19" s="866" t="s">
        <v>63</v>
      </c>
      <c r="B19" s="767">
        <v>207.9</v>
      </c>
      <c r="C19" s="785">
        <v>27.6</v>
      </c>
      <c r="D19" s="767">
        <v>7.705</v>
      </c>
      <c r="E19" s="767">
        <v>7.705</v>
      </c>
      <c r="F19" s="767">
        <v>1628.465</v>
      </c>
      <c r="G19" s="785">
        <v>-19.895</v>
      </c>
      <c r="H19" s="787"/>
      <c r="I19" s="786">
        <v>-72.08333333333334</v>
      </c>
      <c r="J19" s="768">
        <v>1620.76</v>
      </c>
      <c r="K19" s="767"/>
      <c r="L19" s="786">
        <v>21035.17196625568</v>
      </c>
    </row>
    <row r="20" spans="1:12" ht="15.75">
      <c r="A20" s="867" t="s">
        <v>64</v>
      </c>
      <c r="B20" s="777">
        <v>76977.3</v>
      </c>
      <c r="C20" s="776">
        <v>88416.04</v>
      </c>
      <c r="D20" s="774">
        <v>86951.75</v>
      </c>
      <c r="E20" s="774">
        <v>105652.30300000001</v>
      </c>
      <c r="F20" s="774">
        <v>101782.862</v>
      </c>
      <c r="G20" s="776">
        <v>-1464.2900000000081</v>
      </c>
      <c r="H20" s="830"/>
      <c r="I20" s="789">
        <v>-1.656136149051697</v>
      </c>
      <c r="J20" s="775">
        <v>-3869.4410000000207</v>
      </c>
      <c r="K20" s="774"/>
      <c r="L20" s="789">
        <v>-3.6624293935173564</v>
      </c>
    </row>
    <row r="21" spans="1:12" ht="15.75">
      <c r="A21" s="868" t="s">
        <v>65</v>
      </c>
      <c r="B21" s="777">
        <v>0</v>
      </c>
      <c r="C21" s="782">
        <v>9723.876</v>
      </c>
      <c r="D21" s="777">
        <v>10571.742</v>
      </c>
      <c r="E21" s="777">
        <v>17049.747</v>
      </c>
      <c r="F21" s="777">
        <v>20017.093</v>
      </c>
      <c r="G21" s="782">
        <v>847.866</v>
      </c>
      <c r="H21" s="826"/>
      <c r="I21" s="783">
        <v>8.719424229597333</v>
      </c>
      <c r="J21" s="781">
        <v>2967.3460000000014</v>
      </c>
      <c r="K21" s="777"/>
      <c r="L21" s="783">
        <v>17.40404710990727</v>
      </c>
    </row>
    <row r="22" spans="1:12" ht="15.75">
      <c r="A22" s="868" t="s">
        <v>66</v>
      </c>
      <c r="B22" s="777">
        <v>0</v>
      </c>
      <c r="C22" s="782">
        <v>14777.421</v>
      </c>
      <c r="D22" s="777">
        <v>9466.624</v>
      </c>
      <c r="E22" s="777">
        <v>9746.221</v>
      </c>
      <c r="F22" s="777">
        <v>4330.657</v>
      </c>
      <c r="G22" s="782">
        <v>-5310.7970000000005</v>
      </c>
      <c r="H22" s="826"/>
      <c r="I22" s="783">
        <v>-35.9385917204362</v>
      </c>
      <c r="J22" s="781">
        <v>-5415.563999999999</v>
      </c>
      <c r="K22" s="777"/>
      <c r="L22" s="783">
        <v>-55.56578288138551</v>
      </c>
    </row>
    <row r="23" spans="1:12" ht="15.75">
      <c r="A23" s="868" t="s">
        <v>67</v>
      </c>
      <c r="B23" s="777">
        <v>0</v>
      </c>
      <c r="C23" s="782">
        <v>63914.743</v>
      </c>
      <c r="D23" s="777">
        <v>66913.384</v>
      </c>
      <c r="E23" s="777">
        <v>78856.335</v>
      </c>
      <c r="F23" s="777">
        <v>77435.112</v>
      </c>
      <c r="G23" s="782">
        <v>2998.6410000000033</v>
      </c>
      <c r="H23" s="826"/>
      <c r="I23" s="783">
        <v>4.691626468716307</v>
      </c>
      <c r="J23" s="781">
        <v>-1421.2230000000127</v>
      </c>
      <c r="K23" s="777"/>
      <c r="L23" s="783">
        <v>-1.8022940071967746</v>
      </c>
    </row>
    <row r="24" spans="1:12" ht="14.25">
      <c r="A24" s="869" t="s">
        <v>475</v>
      </c>
      <c r="B24" s="791"/>
      <c r="C24" s="792">
        <v>88416.04</v>
      </c>
      <c r="D24" s="791">
        <v>95621.283</v>
      </c>
      <c r="E24" s="791">
        <v>105652.30300000001</v>
      </c>
      <c r="F24" s="791">
        <v>117806.662</v>
      </c>
      <c r="G24" s="792">
        <v>7205.243000000002</v>
      </c>
      <c r="H24" s="870"/>
      <c r="I24" s="793">
        <v>8.1492487109805</v>
      </c>
      <c r="J24" s="794">
        <v>12154.358999999982</v>
      </c>
      <c r="K24" s="791"/>
      <c r="L24" s="793">
        <v>11.504111746622296</v>
      </c>
    </row>
    <row r="25" spans="1:12" ht="15.75">
      <c r="A25" s="871" t="s">
        <v>68</v>
      </c>
      <c r="B25" s="803">
        <v>263767.6</v>
      </c>
      <c r="C25" s="769">
        <v>340632.5238</v>
      </c>
      <c r="D25" s="803">
        <v>377716.251</v>
      </c>
      <c r="E25" s="803">
        <v>395965.077</v>
      </c>
      <c r="F25" s="803">
        <v>439735.44</v>
      </c>
      <c r="G25" s="769">
        <v>37083.727199999965</v>
      </c>
      <c r="H25" s="770"/>
      <c r="I25" s="771">
        <v>10.88672531510039</v>
      </c>
      <c r="J25" s="804">
        <v>43770.36300000007</v>
      </c>
      <c r="K25" s="803"/>
      <c r="L25" s="771">
        <v>11.054096823796426</v>
      </c>
    </row>
    <row r="26" spans="1:12" ht="15.75">
      <c r="A26" s="866" t="s">
        <v>444</v>
      </c>
      <c r="B26" s="767">
        <v>43144.4</v>
      </c>
      <c r="C26" s="785">
        <v>50222.780999999995</v>
      </c>
      <c r="D26" s="767">
        <v>61671.388</v>
      </c>
      <c r="E26" s="767">
        <v>61817.3</v>
      </c>
      <c r="F26" s="767">
        <v>65200.920599</v>
      </c>
      <c r="G26" s="785">
        <v>11448.607000000004</v>
      </c>
      <c r="H26" s="787"/>
      <c r="I26" s="786">
        <v>22.795645267035304</v>
      </c>
      <c r="J26" s="768">
        <v>3383.6205989999944</v>
      </c>
      <c r="K26" s="767"/>
      <c r="L26" s="786">
        <v>5.473581989184248</v>
      </c>
    </row>
    <row r="27" spans="1:12" ht="15.75">
      <c r="A27" s="863" t="s">
        <v>445</v>
      </c>
      <c r="B27" s="774">
        <v>3888.5</v>
      </c>
      <c r="C27" s="776">
        <v>4772.991</v>
      </c>
      <c r="D27" s="774">
        <v>5908.55</v>
      </c>
      <c r="E27" s="774">
        <v>6054.434</v>
      </c>
      <c r="F27" s="774">
        <v>7359.764</v>
      </c>
      <c r="G27" s="776">
        <v>1135.5590000000002</v>
      </c>
      <c r="H27" s="830"/>
      <c r="I27" s="789">
        <v>23.79135011987243</v>
      </c>
      <c r="J27" s="775">
        <v>1305.33</v>
      </c>
      <c r="K27" s="774"/>
      <c r="L27" s="789">
        <v>21.5599013879745</v>
      </c>
    </row>
    <row r="28" spans="1:12" ht="15.75">
      <c r="A28" s="865" t="s">
        <v>446</v>
      </c>
      <c r="B28" s="777">
        <v>13389.4</v>
      </c>
      <c r="C28" s="782">
        <v>20234.02</v>
      </c>
      <c r="D28" s="777">
        <v>22907.3</v>
      </c>
      <c r="E28" s="777">
        <v>22907.3</v>
      </c>
      <c r="F28" s="777">
        <v>22868.335599</v>
      </c>
      <c r="G28" s="782">
        <v>2673.28</v>
      </c>
      <c r="H28" s="826"/>
      <c r="I28" s="783">
        <v>13.21180862725251</v>
      </c>
      <c r="J28" s="781">
        <v>-38.96440100000109</v>
      </c>
      <c r="K28" s="777"/>
      <c r="L28" s="783">
        <v>-0.1700959999650814</v>
      </c>
    </row>
    <row r="29" spans="1:12" ht="15.75">
      <c r="A29" s="865" t="s">
        <v>447</v>
      </c>
      <c r="B29" s="777">
        <v>719</v>
      </c>
      <c r="C29" s="782">
        <v>374.795</v>
      </c>
      <c r="D29" s="777">
        <v>399.175</v>
      </c>
      <c r="E29" s="777">
        <v>399.203</v>
      </c>
      <c r="F29" s="777">
        <v>454.036</v>
      </c>
      <c r="G29" s="782">
        <v>24.38</v>
      </c>
      <c r="H29" s="826"/>
      <c r="I29" s="783">
        <v>6.504889339505595</v>
      </c>
      <c r="J29" s="781">
        <v>54.83300000000003</v>
      </c>
      <c r="K29" s="777"/>
      <c r="L29" s="783">
        <v>13.735618219301967</v>
      </c>
    </row>
    <row r="30" spans="1:12" ht="15.75">
      <c r="A30" s="865" t="s">
        <v>448</v>
      </c>
      <c r="B30" s="777">
        <v>23143.1</v>
      </c>
      <c r="C30" s="782">
        <v>24045.067</v>
      </c>
      <c r="D30" s="777">
        <v>31401.868</v>
      </c>
      <c r="E30" s="777">
        <v>31401.868</v>
      </c>
      <c r="F30" s="777">
        <v>33932.965</v>
      </c>
      <c r="G30" s="782">
        <v>7356.8009999999995</v>
      </c>
      <c r="H30" s="826"/>
      <c r="I30" s="783">
        <v>30.595884802483603</v>
      </c>
      <c r="J30" s="781">
        <v>2531.096999999998</v>
      </c>
      <c r="K30" s="777"/>
      <c r="L30" s="783">
        <v>8.06033895817917</v>
      </c>
    </row>
    <row r="31" spans="1:12" ht="15.75">
      <c r="A31" s="864" t="s">
        <v>449</v>
      </c>
      <c r="B31" s="767">
        <v>2004.4</v>
      </c>
      <c r="C31" s="785">
        <v>795.908</v>
      </c>
      <c r="D31" s="767">
        <v>1054.495</v>
      </c>
      <c r="E31" s="767">
        <v>1054.495</v>
      </c>
      <c r="F31" s="767">
        <v>585.82</v>
      </c>
      <c r="G31" s="785">
        <v>258.5869999999999</v>
      </c>
      <c r="H31" s="787"/>
      <c r="I31" s="786">
        <v>32.48955909476973</v>
      </c>
      <c r="J31" s="768">
        <v>-468.675</v>
      </c>
      <c r="K31" s="767"/>
      <c r="L31" s="786">
        <v>-44.44544545019179</v>
      </c>
    </row>
    <row r="32" spans="1:12" ht="15.75">
      <c r="A32" s="864" t="s">
        <v>450</v>
      </c>
      <c r="B32" s="767">
        <v>181487.78470000002</v>
      </c>
      <c r="C32" s="785">
        <v>260867.304</v>
      </c>
      <c r="D32" s="767">
        <v>286969.453</v>
      </c>
      <c r="E32" s="767">
        <v>307583.453</v>
      </c>
      <c r="F32" s="767">
        <v>340354.93389999995</v>
      </c>
      <c r="G32" s="785">
        <v>26102.148999999976</v>
      </c>
      <c r="H32" s="787"/>
      <c r="I32" s="786">
        <v>10.005910514565663</v>
      </c>
      <c r="J32" s="768">
        <v>32771.480899999966</v>
      </c>
      <c r="K32" s="767"/>
      <c r="L32" s="786">
        <v>10.654500617755913</v>
      </c>
    </row>
    <row r="33" spans="1:12" ht="14.25">
      <c r="A33" s="872" t="s">
        <v>474</v>
      </c>
      <c r="B33" s="791"/>
      <c r="C33" s="873">
        <v>260867.304</v>
      </c>
      <c r="D33" s="874">
        <v>286969.453</v>
      </c>
      <c r="E33" s="874">
        <v>307583.453</v>
      </c>
      <c r="F33" s="875">
        <v>356378.7339</v>
      </c>
      <c r="G33" s="800">
        <v>26102.148999999976</v>
      </c>
      <c r="H33" s="870"/>
      <c r="I33" s="801">
        <v>10.005910514565663</v>
      </c>
      <c r="J33" s="799">
        <v>48795.28090000001</v>
      </c>
      <c r="K33" s="791"/>
      <c r="L33" s="801">
        <v>15.86407865055082</v>
      </c>
    </row>
    <row r="34" spans="1:12" ht="15.75">
      <c r="A34" s="863" t="s">
        <v>451</v>
      </c>
      <c r="B34" s="774">
        <v>31530.6847</v>
      </c>
      <c r="C34" s="776">
        <v>48550.714</v>
      </c>
      <c r="D34" s="774">
        <v>58458.724</v>
      </c>
      <c r="E34" s="774">
        <v>58861.424</v>
      </c>
      <c r="F34" s="774">
        <v>65850</v>
      </c>
      <c r="G34" s="776">
        <v>9908.01</v>
      </c>
      <c r="H34" s="830"/>
      <c r="I34" s="789">
        <v>20.407547456459657</v>
      </c>
      <c r="J34" s="775">
        <v>6988.576000000001</v>
      </c>
      <c r="K34" s="774"/>
      <c r="L34" s="789">
        <v>11.872930563147778</v>
      </c>
    </row>
    <row r="35" spans="1:12" ht="15.75">
      <c r="A35" s="865" t="s">
        <v>464</v>
      </c>
      <c r="B35" s="777">
        <v>3431.3</v>
      </c>
      <c r="C35" s="782">
        <v>6557.671</v>
      </c>
      <c r="D35" s="777">
        <v>4452.376</v>
      </c>
      <c r="E35" s="777">
        <v>4552.376</v>
      </c>
      <c r="F35" s="777">
        <v>5106.3669</v>
      </c>
      <c r="G35" s="782">
        <v>-2105.295</v>
      </c>
      <c r="H35" s="826"/>
      <c r="I35" s="783">
        <v>-32.10430959406167</v>
      </c>
      <c r="J35" s="781">
        <v>553.9908999999998</v>
      </c>
      <c r="K35" s="777"/>
      <c r="L35" s="783">
        <v>12.16926941008387</v>
      </c>
    </row>
    <row r="36" spans="1:12" ht="15.75">
      <c r="A36" s="860" t="s">
        <v>465</v>
      </c>
      <c r="B36" s="777">
        <v>9953.2</v>
      </c>
      <c r="C36" s="782">
        <v>11436.154</v>
      </c>
      <c r="D36" s="777">
        <v>11681.308</v>
      </c>
      <c r="E36" s="777">
        <v>2543.4759999999997</v>
      </c>
      <c r="F36" s="777">
        <v>2925.303</v>
      </c>
      <c r="G36" s="782">
        <v>245.15400000000045</v>
      </c>
      <c r="H36" s="826"/>
      <c r="I36" s="783">
        <v>2.143675225080044</v>
      </c>
      <c r="J36" s="781">
        <v>381.8270000000002</v>
      </c>
      <c r="K36" s="777"/>
      <c r="L36" s="783">
        <v>15.012015053415102</v>
      </c>
    </row>
    <row r="37" spans="1:12" ht="15.75">
      <c r="A37" s="860" t="s">
        <v>920</v>
      </c>
      <c r="B37" s="777"/>
      <c r="C37" s="782">
        <v>11436.154</v>
      </c>
      <c r="D37" s="777">
        <v>11681.308</v>
      </c>
      <c r="E37" s="777">
        <v>829.108</v>
      </c>
      <c r="F37" s="777">
        <v>1055.057</v>
      </c>
      <c r="G37" s="782">
        <v>245.15400000000045</v>
      </c>
      <c r="H37" s="826"/>
      <c r="I37" s="783"/>
      <c r="J37" s="781">
        <v>225.94900000000007</v>
      </c>
      <c r="K37" s="777"/>
      <c r="L37" s="783">
        <v>27.252058839137977</v>
      </c>
    </row>
    <row r="38" spans="1:12" ht="15.75">
      <c r="A38" s="860" t="s">
        <v>921</v>
      </c>
      <c r="B38" s="777"/>
      <c r="C38" s="782">
        <v>0</v>
      </c>
      <c r="D38" s="777">
        <v>0</v>
      </c>
      <c r="E38" s="777">
        <v>1714.368</v>
      </c>
      <c r="F38" s="777">
        <v>1870.246</v>
      </c>
      <c r="G38" s="782">
        <v>0</v>
      </c>
      <c r="H38" s="826"/>
      <c r="I38" s="783"/>
      <c r="J38" s="781">
        <v>155.87800000000016</v>
      </c>
      <c r="K38" s="777"/>
      <c r="L38" s="783">
        <v>9.09244689588234</v>
      </c>
    </row>
    <row r="39" spans="1:12" ht="15.75">
      <c r="A39" s="865" t="s">
        <v>466</v>
      </c>
      <c r="B39" s="777">
        <v>134728.9</v>
      </c>
      <c r="C39" s="782">
        <v>193269.999</v>
      </c>
      <c r="D39" s="777">
        <v>211112.723</v>
      </c>
      <c r="E39" s="777">
        <v>240361.855</v>
      </c>
      <c r="F39" s="777">
        <v>265360.616</v>
      </c>
      <c r="G39" s="782">
        <v>17842.723999999987</v>
      </c>
      <c r="H39" s="826"/>
      <c r="I39" s="783">
        <v>9.232019502416403</v>
      </c>
      <c r="J39" s="781">
        <v>24998.76099999997</v>
      </c>
      <c r="K39" s="777"/>
      <c r="L39" s="783">
        <v>10.400469325717248</v>
      </c>
    </row>
    <row r="40" spans="1:12" ht="14.25">
      <c r="A40" s="876" t="s">
        <v>473</v>
      </c>
      <c r="B40" s="791"/>
      <c r="C40" s="792">
        <v>193269.999</v>
      </c>
      <c r="D40" s="791">
        <v>222159.32300000003</v>
      </c>
      <c r="E40" s="791">
        <v>240361.855</v>
      </c>
      <c r="F40" s="791">
        <v>281384.416</v>
      </c>
      <c r="G40" s="792">
        <v>28889.324000000022</v>
      </c>
      <c r="H40" s="870"/>
      <c r="I40" s="793">
        <v>14.94765051455297</v>
      </c>
      <c r="J40" s="794">
        <v>41022.561000000016</v>
      </c>
      <c r="K40" s="791"/>
      <c r="L40" s="793">
        <v>17.06700133430074</v>
      </c>
    </row>
    <row r="41" spans="1:12" ht="15.75">
      <c r="A41" s="860" t="s">
        <v>69</v>
      </c>
      <c r="B41" s="777">
        <v>0</v>
      </c>
      <c r="C41" s="782">
        <v>154803.44400000002</v>
      </c>
      <c r="D41" s="777">
        <v>175021.423</v>
      </c>
      <c r="E41" s="777">
        <v>198215.244</v>
      </c>
      <c r="F41" s="777">
        <v>231949.096</v>
      </c>
      <c r="G41" s="782">
        <v>20217.978999999992</v>
      </c>
      <c r="H41" s="826"/>
      <c r="I41" s="783">
        <v>13.060419379300109</v>
      </c>
      <c r="J41" s="781">
        <v>33733.851999999984</v>
      </c>
      <c r="K41" s="777"/>
      <c r="L41" s="783">
        <v>17.018798009299417</v>
      </c>
    </row>
    <row r="42" spans="1:12" ht="14.25">
      <c r="A42" s="877" t="s">
        <v>922</v>
      </c>
      <c r="B42" s="791"/>
      <c r="C42" s="792">
        <v>154803.44400000002</v>
      </c>
      <c r="D42" s="791">
        <v>178650.62300000002</v>
      </c>
      <c r="E42" s="791">
        <v>198215.244</v>
      </c>
      <c r="F42" s="791">
        <v>236825.996</v>
      </c>
      <c r="G42" s="792">
        <v>23847.179000000004</v>
      </c>
      <c r="H42" s="870"/>
      <c r="I42" s="793">
        <v>15.404811665559587</v>
      </c>
      <c r="J42" s="794">
        <v>38610.75200000001</v>
      </c>
      <c r="K42" s="791"/>
      <c r="L42" s="793">
        <v>19.479204132251304</v>
      </c>
    </row>
    <row r="43" spans="1:12" ht="15.75">
      <c r="A43" s="860" t="s">
        <v>70</v>
      </c>
      <c r="B43" s="777">
        <v>0</v>
      </c>
      <c r="C43" s="782">
        <v>38466.555</v>
      </c>
      <c r="D43" s="777">
        <v>36091.3</v>
      </c>
      <c r="E43" s="777">
        <v>42146.611</v>
      </c>
      <c r="F43" s="777">
        <v>33411.52</v>
      </c>
      <c r="G43" s="782">
        <v>-2375.255</v>
      </c>
      <c r="H43" s="826"/>
      <c r="I43" s="783">
        <v>-6.174857613321487</v>
      </c>
      <c r="J43" s="781">
        <v>-8735.091</v>
      </c>
      <c r="K43" s="777"/>
      <c r="L43" s="783">
        <v>-20.725488462168407</v>
      </c>
    </row>
    <row r="44" spans="1:12" ht="14.25">
      <c r="A44" s="877" t="s">
        <v>923</v>
      </c>
      <c r="B44" s="791"/>
      <c r="C44" s="800">
        <v>38466.555</v>
      </c>
      <c r="D44" s="798">
        <v>43508.7</v>
      </c>
      <c r="E44" s="791">
        <v>42146.611</v>
      </c>
      <c r="F44" s="791">
        <v>44558.42</v>
      </c>
      <c r="G44" s="792">
        <v>5042.145000000004</v>
      </c>
      <c r="H44" s="870"/>
      <c r="I44" s="793">
        <v>13.107867340862741</v>
      </c>
      <c r="J44" s="794">
        <v>2411.809000000001</v>
      </c>
      <c r="K44" s="791"/>
      <c r="L44" s="793">
        <v>5.722426887419255</v>
      </c>
    </row>
    <row r="45" spans="1:12" ht="15.75">
      <c r="A45" s="862" t="s">
        <v>467</v>
      </c>
      <c r="B45" s="803">
        <v>1843.7</v>
      </c>
      <c r="C45" s="769">
        <v>1052.766</v>
      </c>
      <c r="D45" s="803">
        <v>1264.322</v>
      </c>
      <c r="E45" s="803">
        <v>1264.322</v>
      </c>
      <c r="F45" s="803">
        <v>1112.648</v>
      </c>
      <c r="G45" s="769">
        <v>211.5559999999998</v>
      </c>
      <c r="H45" s="770"/>
      <c r="I45" s="771">
        <v>20.09525383608511</v>
      </c>
      <c r="J45" s="804">
        <v>-151.67399999999998</v>
      </c>
      <c r="K45" s="803"/>
      <c r="L45" s="771">
        <v>-11.99646925387678</v>
      </c>
    </row>
    <row r="46" spans="1:12" ht="15.75">
      <c r="A46" s="878" t="s">
        <v>924</v>
      </c>
      <c r="B46" s="803">
        <v>39135.41530000001</v>
      </c>
      <c r="C46" s="769">
        <v>29542.4348</v>
      </c>
      <c r="D46" s="803">
        <v>29074.8</v>
      </c>
      <c r="E46" s="803">
        <v>26563.8</v>
      </c>
      <c r="F46" s="803">
        <v>34179.7</v>
      </c>
      <c r="G46" s="769">
        <v>-467.6347999999998</v>
      </c>
      <c r="H46" s="770"/>
      <c r="I46" s="771">
        <v>-1.582925724185739</v>
      </c>
      <c r="J46" s="804">
        <v>7615.9</v>
      </c>
      <c r="K46" s="803"/>
      <c r="L46" s="771">
        <v>28.670220375096928</v>
      </c>
    </row>
    <row r="47" spans="1:12" ht="12.75">
      <c r="A47" s="860" t="s">
        <v>452</v>
      </c>
      <c r="B47" s="777">
        <v>0</v>
      </c>
      <c r="C47" s="777">
        <v>0.004000000004452886</v>
      </c>
      <c r="D47" s="777">
        <v>0.6100000000333239</v>
      </c>
      <c r="E47" s="777">
        <v>0.5240000000230793</v>
      </c>
      <c r="F47" s="781">
        <v>-0.11449899988656398</v>
      </c>
      <c r="G47" s="777"/>
      <c r="H47" s="781"/>
      <c r="I47" s="777"/>
      <c r="J47" s="781"/>
      <c r="K47" s="777"/>
      <c r="L47" s="783"/>
    </row>
    <row r="48" spans="1:12" ht="12.75">
      <c r="A48" s="860" t="s">
        <v>453</v>
      </c>
      <c r="B48" s="777">
        <v>80.83583367204254</v>
      </c>
      <c r="C48" s="777">
        <v>84.76899787616952</v>
      </c>
      <c r="D48" s="777">
        <v>78.68078123737476</v>
      </c>
      <c r="E48" s="777">
        <v>85.7733437741089</v>
      </c>
      <c r="F48" s="781">
        <v>82.07571324239544</v>
      </c>
      <c r="G48" s="5"/>
      <c r="H48" s="479"/>
      <c r="I48" s="5"/>
      <c r="J48" s="479"/>
      <c r="K48" s="5"/>
      <c r="L48" s="303"/>
    </row>
    <row r="49" spans="1:12" ht="12.75">
      <c r="A49" s="865" t="s">
        <v>454</v>
      </c>
      <c r="B49" s="707">
        <v>40.254330913673904</v>
      </c>
      <c r="C49" s="707">
        <v>39.4360619105499</v>
      </c>
      <c r="D49" s="707">
        <v>41.363182830217696</v>
      </c>
      <c r="E49" s="707">
        <v>41.61681102992613</v>
      </c>
      <c r="F49" s="707">
        <v>39.183622772892754</v>
      </c>
      <c r="G49" s="5"/>
      <c r="H49" s="479"/>
      <c r="I49" s="5"/>
      <c r="J49" s="479"/>
      <c r="K49" s="5"/>
      <c r="L49" s="303"/>
    </row>
    <row r="50" spans="1:12" ht="12.75">
      <c r="A50" s="476" t="s">
        <v>52</v>
      </c>
      <c r="B50" s="707">
        <v>8228.2</v>
      </c>
      <c r="C50" s="707">
        <v>3887.867999999999</v>
      </c>
      <c r="D50" s="707">
        <v>7969.467999999999</v>
      </c>
      <c r="E50" s="707">
        <v>7969.55</v>
      </c>
      <c r="F50" s="846">
        <v>5623.96</v>
      </c>
      <c r="G50" s="777">
        <v>4184.1</v>
      </c>
      <c r="H50" s="781" t="s">
        <v>890</v>
      </c>
      <c r="I50" s="777">
        <v>107.61939448561529</v>
      </c>
      <c r="J50" s="781">
        <v>-2332.79</v>
      </c>
      <c r="K50" s="781" t="s">
        <v>891</v>
      </c>
      <c r="L50" s="783">
        <v>-29.27128884315926</v>
      </c>
    </row>
    <row r="51" spans="1:12" ht="12.75">
      <c r="A51" s="476" t="s">
        <v>53</v>
      </c>
      <c r="B51" s="707">
        <v>160010.3</v>
      </c>
      <c r="C51" s="707">
        <v>225019.873</v>
      </c>
      <c r="D51" s="707">
        <v>257369.36100000003</v>
      </c>
      <c r="E51" s="707">
        <v>256917.69199999998</v>
      </c>
      <c r="F51" s="707">
        <v>300582.23349899997</v>
      </c>
      <c r="G51" s="777">
        <v>32246.98800000004</v>
      </c>
      <c r="H51" s="781" t="s">
        <v>890</v>
      </c>
      <c r="I51" s="777">
        <v>14.330728912996962</v>
      </c>
      <c r="J51" s="781">
        <v>43651.74149899998</v>
      </c>
      <c r="K51" s="781" t="s">
        <v>891</v>
      </c>
      <c r="L51" s="783">
        <v>16.99055489685778</v>
      </c>
    </row>
    <row r="52" spans="1:12" ht="12.75">
      <c r="A52" s="860" t="s">
        <v>54</v>
      </c>
      <c r="B52" s="707">
        <v>38508.4</v>
      </c>
      <c r="C52" s="777">
        <v>58077.69720000001</v>
      </c>
      <c r="D52" s="777">
        <v>56822.455</v>
      </c>
      <c r="E52" s="777">
        <v>78034.00800000002</v>
      </c>
      <c r="F52" s="777">
        <v>67017.34199999999</v>
      </c>
      <c r="G52" s="777">
        <v>-1152.7422000000079</v>
      </c>
      <c r="H52" s="781" t="s">
        <v>890</v>
      </c>
      <c r="I52" s="777">
        <v>-1.9848276628984658</v>
      </c>
      <c r="J52" s="781">
        <v>-11003.866000000027</v>
      </c>
      <c r="K52" s="781" t="s">
        <v>891</v>
      </c>
      <c r="L52" s="783">
        <v>-14.101372314491426</v>
      </c>
    </row>
    <row r="53" spans="1:12" ht="12.75">
      <c r="A53" s="476" t="s">
        <v>455</v>
      </c>
      <c r="B53" s="707">
        <v>168238.5</v>
      </c>
      <c r="C53" s="707">
        <v>228907.745</v>
      </c>
      <c r="D53" s="707">
        <v>265339.439</v>
      </c>
      <c r="E53" s="707">
        <v>264887.766</v>
      </c>
      <c r="F53" s="846">
        <v>306206.079</v>
      </c>
      <c r="G53" s="777">
        <v>36431.69400000002</v>
      </c>
      <c r="H53" s="781"/>
      <c r="I53" s="777">
        <v>15.915448382928249</v>
      </c>
      <c r="J53" s="781">
        <v>41318.313000000024</v>
      </c>
      <c r="K53" s="777"/>
      <c r="L53" s="783">
        <v>15.59842254096402</v>
      </c>
    </row>
    <row r="54" spans="1:12" ht="12.75">
      <c r="A54" s="476" t="s">
        <v>71</v>
      </c>
      <c r="B54" s="707">
        <v>17269.7</v>
      </c>
      <c r="C54" s="707">
        <v>21557.16</v>
      </c>
      <c r="D54" s="707">
        <v>25088.192</v>
      </c>
      <c r="E54" s="707">
        <v>25088.138</v>
      </c>
      <c r="F54" s="846">
        <v>28247.224000000002</v>
      </c>
      <c r="G54" s="777">
        <v>3531.0319999999956</v>
      </c>
      <c r="H54" s="781"/>
      <c r="I54" s="777">
        <v>16.379857086926084</v>
      </c>
      <c r="J54" s="781">
        <v>3159.086000000003</v>
      </c>
      <c r="K54" s="777"/>
      <c r="L54" s="783">
        <v>12.591950825525606</v>
      </c>
    </row>
    <row r="55" spans="1:12" ht="12.75">
      <c r="A55" s="845" t="s">
        <v>477</v>
      </c>
      <c r="B55" s="332"/>
      <c r="C55" s="707"/>
      <c r="D55" s="707"/>
      <c r="E55" s="707">
        <v>0</v>
      </c>
      <c r="F55" s="846">
        <v>0</v>
      </c>
      <c r="G55" s="5"/>
      <c r="H55" s="479"/>
      <c r="I55" s="5"/>
      <c r="J55" s="479"/>
      <c r="K55" s="5"/>
      <c r="L55" s="303"/>
    </row>
    <row r="56" spans="1:12" ht="12.75">
      <c r="A56" s="879" t="s">
        <v>478</v>
      </c>
      <c r="B56" s="880"/>
      <c r="C56" s="322"/>
      <c r="D56" s="322"/>
      <c r="E56" s="322"/>
      <c r="F56" s="322"/>
      <c r="G56" s="322"/>
      <c r="H56" s="322"/>
      <c r="I56" s="322"/>
      <c r="J56" s="322"/>
      <c r="K56" s="322"/>
      <c r="L56" s="317"/>
    </row>
    <row r="57" spans="1:9" ht="12.75">
      <c r="A57" s="25"/>
      <c r="B57" s="24"/>
      <c r="C57" s="24"/>
      <c r="D57" s="24"/>
      <c r="E57" s="24"/>
      <c r="F57" s="24"/>
      <c r="G57" s="24"/>
      <c r="H57" s="24"/>
      <c r="I57" s="24"/>
    </row>
    <row r="58" spans="1:9" ht="12.75">
      <c r="A58" s="26"/>
      <c r="B58" s="27"/>
      <c r="C58" s="27"/>
      <c r="D58" s="27"/>
      <c r="E58" s="27"/>
      <c r="F58" s="28"/>
      <c r="G58" s="28"/>
      <c r="H58" s="29"/>
      <c r="I58" s="28"/>
    </row>
    <row r="59" spans="1:9" ht="12.75">
      <c r="A59" s="26"/>
      <c r="B59" s="30"/>
      <c r="C59" s="30"/>
      <c r="D59" s="30"/>
      <c r="E59" s="30"/>
      <c r="F59" s="28"/>
      <c r="G59" s="28"/>
      <c r="H59" s="29"/>
      <c r="I59" s="28"/>
    </row>
    <row r="60" spans="1:9" ht="12.75">
      <c r="A60" s="28"/>
      <c r="B60" s="28"/>
      <c r="C60" s="28"/>
      <c r="D60" s="28"/>
      <c r="E60" s="29"/>
      <c r="F60" s="28"/>
      <c r="G60" s="28"/>
      <c r="H60" s="29"/>
      <c r="I60" s="28"/>
    </row>
  </sheetData>
  <sheetProtection/>
  <mergeCells count="3">
    <mergeCell ref="A2:I2"/>
    <mergeCell ref="G4:L4"/>
    <mergeCell ref="G5:I5"/>
  </mergeCells>
  <printOptions/>
  <pageMargins left="0.75" right="0.75" top="1" bottom="1" header="0.5" footer="0.5"/>
  <pageSetup fitToHeight="1" fitToWidth="1" horizontalDpi="600" verticalDpi="600" orientation="portrait" scale="73" r:id="rId1"/>
</worksheet>
</file>

<file path=xl/worksheets/sheet29.xml><?xml version="1.0" encoding="utf-8"?>
<worksheet xmlns="http://schemas.openxmlformats.org/spreadsheetml/2006/main" xmlns:r="http://schemas.openxmlformats.org/officeDocument/2006/relationships">
  <sheetPr>
    <pageSetUpPr fitToPage="1"/>
  </sheetPr>
  <dimension ref="A2:F23"/>
  <sheetViews>
    <sheetView zoomScalePageLayoutView="0" workbookViewId="0" topLeftCell="A1">
      <selection activeCell="C2" sqref="C2"/>
    </sheetView>
  </sheetViews>
  <sheetFormatPr defaultColWidth="9.140625" defaultRowHeight="12.75"/>
  <cols>
    <col min="1" max="1" width="24.00390625" style="0" customWidth="1"/>
    <col min="2" max="2" width="15.8515625" style="0" customWidth="1"/>
    <col min="3" max="3" width="14.00390625" style="0" customWidth="1"/>
    <col min="4" max="4" width="15.7109375" style="0" customWidth="1"/>
    <col min="6" max="6" width="9.00390625" style="0" customWidth="1"/>
  </cols>
  <sheetData>
    <row r="2" ht="24.75" customHeight="1">
      <c r="C2" s="32" t="s">
        <v>915</v>
      </c>
    </row>
    <row r="3" spans="1:6" ht="19.5" customHeight="1">
      <c r="A3" s="1334" t="s">
        <v>392</v>
      </c>
      <c r="B3" s="1334"/>
      <c r="C3" s="1334"/>
      <c r="D3" s="1334"/>
      <c r="E3" s="1334"/>
      <c r="F3" s="1334"/>
    </row>
    <row r="4" spans="1:6" ht="12.75">
      <c r="A4" s="1031"/>
      <c r="B4" s="1339" t="s">
        <v>929</v>
      </c>
      <c r="C4" s="1340"/>
      <c r="D4" s="1341"/>
      <c r="E4" s="1335" t="s">
        <v>253</v>
      </c>
      <c r="F4" s="1336"/>
    </row>
    <row r="5" spans="1:6" ht="12.75">
      <c r="A5" s="1033" t="s">
        <v>308</v>
      </c>
      <c r="B5" s="1038">
        <v>2005</v>
      </c>
      <c r="C5" s="1034">
        <v>2006</v>
      </c>
      <c r="D5" s="1034">
        <v>2007</v>
      </c>
      <c r="E5" s="1337" t="s">
        <v>879</v>
      </c>
      <c r="F5" s="1337" t="s">
        <v>383</v>
      </c>
    </row>
    <row r="6" spans="1:6" ht="12.75">
      <c r="A6" s="1035"/>
      <c r="B6" s="1036">
        <v>1</v>
      </c>
      <c r="C6" s="1032">
        <v>2</v>
      </c>
      <c r="D6" s="1037">
        <v>3</v>
      </c>
      <c r="E6" s="1338"/>
      <c r="F6" s="1338"/>
    </row>
    <row r="7" spans="1:6" ht="12.75">
      <c r="A7" s="718" t="s">
        <v>385</v>
      </c>
      <c r="B7" s="718">
        <v>286.67</v>
      </c>
      <c r="C7" s="718">
        <v>386.83</v>
      </c>
      <c r="D7" s="718">
        <v>683.95</v>
      </c>
      <c r="E7" s="761">
        <f>C7/B7%-100</f>
        <v>34.93912861478353</v>
      </c>
      <c r="F7" s="761">
        <f>D7/C7%-100</f>
        <v>76.8089341571233</v>
      </c>
    </row>
    <row r="8" spans="1:6" ht="12.75">
      <c r="A8" s="718" t="s">
        <v>386</v>
      </c>
      <c r="B8" s="720" t="s">
        <v>212</v>
      </c>
      <c r="C8" s="721" t="s">
        <v>212</v>
      </c>
      <c r="D8" s="718">
        <v>175.08</v>
      </c>
      <c r="E8" s="762" t="s">
        <v>212</v>
      </c>
      <c r="F8" s="762" t="s">
        <v>212</v>
      </c>
    </row>
    <row r="9" spans="1:6" ht="12.75">
      <c r="A9" s="718" t="s">
        <v>925</v>
      </c>
      <c r="B9" s="718">
        <v>61365.89</v>
      </c>
      <c r="C9" s="723">
        <v>96763.74</v>
      </c>
      <c r="D9" s="719">
        <v>186301.28</v>
      </c>
      <c r="E9" s="761">
        <f>C9/B9%-100</f>
        <v>57.6832667138047</v>
      </c>
      <c r="F9" s="761">
        <f>D9/C9%-100</f>
        <v>92.53211998626756</v>
      </c>
    </row>
    <row r="10" spans="1:6" ht="21.75" customHeight="1">
      <c r="A10" s="724" t="s">
        <v>926</v>
      </c>
      <c r="B10" s="724">
        <v>16776</v>
      </c>
      <c r="C10" s="725">
        <v>19958</v>
      </c>
      <c r="D10" s="725">
        <v>21746</v>
      </c>
      <c r="E10" s="761">
        <f>C10/B10%-100</f>
        <v>18.967572722937533</v>
      </c>
      <c r="F10" s="761">
        <f>D10/C10%-100</f>
        <v>8.95881350836757</v>
      </c>
    </row>
    <row r="11" spans="1:6" ht="12.75">
      <c r="A11" s="726" t="s">
        <v>387</v>
      </c>
      <c r="B11" s="727">
        <v>125</v>
      </c>
      <c r="C11" s="718">
        <v>135</v>
      </c>
      <c r="D11" s="718">
        <v>135</v>
      </c>
      <c r="E11" s="762" t="s">
        <v>212</v>
      </c>
      <c r="F11" s="762" t="s">
        <v>212</v>
      </c>
    </row>
    <row r="12" spans="1:6" ht="12.75">
      <c r="A12" s="718" t="s">
        <v>262</v>
      </c>
      <c r="B12" s="718">
        <v>20</v>
      </c>
      <c r="C12" s="718">
        <v>21</v>
      </c>
      <c r="D12" s="718">
        <v>20</v>
      </c>
      <c r="E12" s="762" t="s">
        <v>212</v>
      </c>
      <c r="F12" s="762" t="s">
        <v>212</v>
      </c>
    </row>
    <row r="13" spans="1:6" ht="12.75">
      <c r="A13" s="726" t="s">
        <v>263</v>
      </c>
      <c r="B13" s="727">
        <v>91</v>
      </c>
      <c r="C13" s="718">
        <v>85</v>
      </c>
      <c r="D13" s="718">
        <v>94</v>
      </c>
      <c r="E13" s="762" t="s">
        <v>212</v>
      </c>
      <c r="F13" s="762" t="s">
        <v>212</v>
      </c>
    </row>
    <row r="14" spans="1:6" ht="12.75">
      <c r="A14" s="726" t="s">
        <v>264</v>
      </c>
      <c r="B14" s="727">
        <v>6976</v>
      </c>
      <c r="C14" s="718">
        <v>5838</v>
      </c>
      <c r="D14" s="718">
        <v>8698</v>
      </c>
      <c r="E14" s="761">
        <f>C14/B14%-100</f>
        <v>-16.31307339449542</v>
      </c>
      <c r="F14" s="761">
        <f>D14/C14%-100</f>
        <v>48.98937992463172</v>
      </c>
    </row>
    <row r="15" spans="1:6" ht="14.25" customHeight="1">
      <c r="A15" s="728" t="s">
        <v>880</v>
      </c>
      <c r="B15" s="729"/>
      <c r="C15" s="730"/>
      <c r="D15" s="730"/>
      <c r="E15" s="763"/>
      <c r="F15" s="764"/>
    </row>
    <row r="16" spans="1:6" ht="16.5" customHeight="1">
      <c r="A16" s="731" t="s">
        <v>388</v>
      </c>
      <c r="B16" s="732">
        <v>136.7</v>
      </c>
      <c r="C16" s="718">
        <v>836.33</v>
      </c>
      <c r="D16" s="718">
        <v>3833.04</v>
      </c>
      <c r="E16" s="761">
        <f>C16/B16%-100</f>
        <v>511.79956108266276</v>
      </c>
      <c r="F16" s="761">
        <f>D16/C16%-100</f>
        <v>358.3166931713558</v>
      </c>
    </row>
    <row r="17" spans="1:6" ht="12" customHeight="1">
      <c r="A17" s="726" t="s">
        <v>927</v>
      </c>
      <c r="B17" s="727">
        <v>9.9</v>
      </c>
      <c r="C17" s="718">
        <v>327.92</v>
      </c>
      <c r="D17" s="718">
        <v>1432.06</v>
      </c>
      <c r="E17" s="761">
        <f>C17/B17%-100</f>
        <v>3212.3232323232323</v>
      </c>
      <c r="F17" s="761">
        <f>D17/C17%-100</f>
        <v>336.7101732129787</v>
      </c>
    </row>
    <row r="18" spans="1:6" ht="24.75" customHeight="1">
      <c r="A18" s="731" t="s">
        <v>389</v>
      </c>
      <c r="B18" s="732">
        <v>0.32</v>
      </c>
      <c r="C18" s="719">
        <f>C17/C9%</f>
        <v>0.3388872732699253</v>
      </c>
      <c r="D18" s="719">
        <f>D17/D9%</f>
        <v>0.7686796354807653</v>
      </c>
      <c r="E18" s="722" t="s">
        <v>212</v>
      </c>
      <c r="F18" s="722" t="s">
        <v>212</v>
      </c>
    </row>
    <row r="19" spans="1:6" ht="23.25" customHeight="1">
      <c r="A19" s="731" t="s">
        <v>390</v>
      </c>
      <c r="B19" s="733">
        <f>B9/B21*100</f>
        <v>10.411374386676892</v>
      </c>
      <c r="C19" s="733">
        <f>C9/C21*100</f>
        <v>14.96804023085407</v>
      </c>
      <c r="D19" s="733">
        <f>D9/D21*100</f>
        <v>25.894022872201433</v>
      </c>
      <c r="E19" s="722" t="s">
        <v>212</v>
      </c>
      <c r="F19" s="722" t="s">
        <v>212</v>
      </c>
    </row>
    <row r="20" spans="1:6" ht="20.25" customHeight="1">
      <c r="A20" s="734" t="s">
        <v>391</v>
      </c>
      <c r="B20" s="735">
        <v>24.5</v>
      </c>
      <c r="C20" s="718">
        <v>35.3</v>
      </c>
      <c r="D20" s="718">
        <v>85.6</v>
      </c>
      <c r="E20" s="722" t="s">
        <v>212</v>
      </c>
      <c r="F20" s="722" t="s">
        <v>212</v>
      </c>
    </row>
    <row r="21" spans="1:6" ht="18.75" customHeight="1">
      <c r="A21" s="731" t="s">
        <v>928</v>
      </c>
      <c r="B21" s="1039">
        <v>589412</v>
      </c>
      <c r="C21" s="1040">
        <v>646469</v>
      </c>
      <c r="D21" s="1040">
        <v>719476</v>
      </c>
      <c r="E21" s="722" t="s">
        <v>212</v>
      </c>
      <c r="F21" s="722" t="s">
        <v>212</v>
      </c>
    </row>
    <row r="22" spans="1:3" ht="12.75">
      <c r="A22" s="736" t="s">
        <v>481</v>
      </c>
      <c r="B22" s="736"/>
      <c r="C22" s="737"/>
    </row>
    <row r="23" spans="1:3" ht="12.75">
      <c r="A23" s="738" t="s">
        <v>482</v>
      </c>
      <c r="B23" s="738"/>
      <c r="C23" s="33"/>
    </row>
  </sheetData>
  <sheetProtection/>
  <mergeCells count="5">
    <mergeCell ref="A3:F3"/>
    <mergeCell ref="E4:F4"/>
    <mergeCell ref="E5:E6"/>
    <mergeCell ref="F5:F6"/>
    <mergeCell ref="B4:D4"/>
  </mergeCells>
  <printOptions/>
  <pageMargins left="0.75" right="0.75" top="1" bottom="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L132"/>
  <sheetViews>
    <sheetView zoomScalePageLayoutView="0" workbookViewId="0" topLeftCell="A1">
      <selection activeCell="C7" sqref="C7"/>
    </sheetView>
  </sheetViews>
  <sheetFormatPr defaultColWidth="9.140625" defaultRowHeight="12.75"/>
  <cols>
    <col min="1" max="1" width="28.7109375" style="0" customWidth="1"/>
    <col min="2" max="2" width="7.8515625" style="0" customWidth="1"/>
    <col min="3" max="3" width="7.57421875" style="0" bestFit="1" customWidth="1"/>
    <col min="4" max="4" width="8.8515625" style="0" bestFit="1" customWidth="1"/>
    <col min="5" max="5" width="8.00390625" style="0" bestFit="1" customWidth="1"/>
    <col min="6" max="6" width="9.28125" style="0" hidden="1" customWidth="1"/>
    <col min="7" max="7" width="8.8515625" style="0" bestFit="1" customWidth="1"/>
    <col min="8" max="8" width="9.00390625" style="0" bestFit="1" customWidth="1"/>
    <col min="9" max="12" width="8.421875" style="0" customWidth="1"/>
  </cols>
  <sheetData>
    <row r="1" spans="1:12" s="31" customFormat="1" ht="19.5" customHeight="1">
      <c r="A1" s="1175" t="s">
        <v>72</v>
      </c>
      <c r="B1" s="1175"/>
      <c r="C1" s="1175"/>
      <c r="D1" s="1175"/>
      <c r="E1" s="1175"/>
      <c r="F1" s="1175"/>
      <c r="G1" s="1175"/>
      <c r="H1" s="1175"/>
      <c r="I1" s="1175"/>
      <c r="J1" s="1175"/>
      <c r="K1" s="1175"/>
      <c r="L1" s="1175"/>
    </row>
    <row r="2" spans="1:12" ht="24.75" customHeight="1">
      <c r="A2" s="400" t="s">
        <v>897</v>
      </c>
      <c r="B2" s="48"/>
      <c r="C2" s="48"/>
      <c r="D2" s="48"/>
      <c r="E2" s="48"/>
      <c r="F2" s="48"/>
      <c r="G2" s="48"/>
      <c r="H2" s="48"/>
      <c r="I2" s="48"/>
      <c r="J2" s="48"/>
      <c r="K2" s="48"/>
      <c r="L2" s="48"/>
    </row>
    <row r="3" spans="1:12" ht="18" customHeight="1">
      <c r="A3" s="49" t="s">
        <v>74</v>
      </c>
      <c r="B3" s="49"/>
      <c r="C3" s="48"/>
      <c r="D3" s="48"/>
      <c r="E3" s="48"/>
      <c r="F3" s="48"/>
      <c r="G3" s="48"/>
      <c r="H3" s="48"/>
      <c r="I3" s="48"/>
      <c r="J3" s="48"/>
      <c r="K3" s="48"/>
      <c r="L3" s="48"/>
    </row>
    <row r="4" spans="1:12" ht="18" customHeight="1">
      <c r="A4" s="48"/>
      <c r="B4" s="1186" t="s">
        <v>1008</v>
      </c>
      <c r="C4" s="1186"/>
      <c r="D4" s="1186"/>
      <c r="E4" s="1186"/>
      <c r="F4" s="1186"/>
      <c r="G4" s="1186"/>
      <c r="H4" s="48"/>
      <c r="I4" s="48"/>
      <c r="J4" s="48"/>
      <c r="K4" s="48"/>
      <c r="L4" s="48"/>
    </row>
    <row r="5" spans="1:12" ht="17.25" customHeight="1" thickBot="1">
      <c r="A5" s="401"/>
      <c r="B5" s="402"/>
      <c r="C5" s="403"/>
      <c r="D5" s="403"/>
      <c r="E5" s="403"/>
      <c r="F5" s="403"/>
      <c r="G5" s="403"/>
      <c r="H5" s="402"/>
      <c r="I5" s="402"/>
      <c r="J5" s="402"/>
      <c r="K5" s="402"/>
      <c r="L5" s="402"/>
    </row>
    <row r="6" spans="1:12" ht="13.5" thickTop="1">
      <c r="A6" s="404"/>
      <c r="B6" s="405" t="s">
        <v>75</v>
      </c>
      <c r="C6" s="406" t="s">
        <v>76</v>
      </c>
      <c r="D6" s="1180" t="s">
        <v>1</v>
      </c>
      <c r="E6" s="1181"/>
      <c r="F6" s="1180" t="s">
        <v>77</v>
      </c>
      <c r="G6" s="1182"/>
      <c r="H6" s="1181"/>
      <c r="I6" s="407"/>
      <c r="J6" s="408" t="s">
        <v>253</v>
      </c>
      <c r="K6" s="407"/>
      <c r="L6" s="409"/>
    </row>
    <row r="7" spans="1:12" ht="12.75">
      <c r="A7" s="410" t="s">
        <v>493</v>
      </c>
      <c r="B7" s="411" t="s">
        <v>78</v>
      </c>
      <c r="C7" s="412" t="s">
        <v>494</v>
      </c>
      <c r="D7" s="412" t="s">
        <v>436</v>
      </c>
      <c r="E7" s="412" t="s">
        <v>494</v>
      </c>
      <c r="F7" s="412" t="s">
        <v>408</v>
      </c>
      <c r="G7" s="412" t="s">
        <v>436</v>
      </c>
      <c r="H7" s="412" t="s">
        <v>494</v>
      </c>
      <c r="I7" s="413" t="s">
        <v>79</v>
      </c>
      <c r="J7" s="413" t="s">
        <v>79</v>
      </c>
      <c r="K7" s="413" t="s">
        <v>80</v>
      </c>
      <c r="L7" s="414" t="s">
        <v>80</v>
      </c>
    </row>
    <row r="8" spans="1:12" ht="12.75">
      <c r="A8" s="415">
        <v>1</v>
      </c>
      <c r="B8" s="416">
        <v>2</v>
      </c>
      <c r="C8" s="417" t="s">
        <v>81</v>
      </c>
      <c r="D8" s="417">
        <v>4</v>
      </c>
      <c r="E8" s="417">
        <v>5</v>
      </c>
      <c r="F8" s="417">
        <v>6</v>
      </c>
      <c r="G8" s="417">
        <v>7</v>
      </c>
      <c r="H8" s="418">
        <v>8</v>
      </c>
      <c r="I8" s="417" t="s">
        <v>82</v>
      </c>
      <c r="J8" s="417" t="s">
        <v>83</v>
      </c>
      <c r="K8" s="417" t="s">
        <v>84</v>
      </c>
      <c r="L8" s="419" t="s">
        <v>85</v>
      </c>
    </row>
    <row r="9" spans="1:12" ht="12.75">
      <c r="A9" s="420"/>
      <c r="B9" s="421"/>
      <c r="C9" s="422"/>
      <c r="D9" s="422"/>
      <c r="E9" s="422"/>
      <c r="F9" s="422"/>
      <c r="G9" s="422"/>
      <c r="H9" s="423"/>
      <c r="I9" s="422"/>
      <c r="J9" s="422"/>
      <c r="K9" s="422"/>
      <c r="L9" s="424"/>
    </row>
    <row r="10" spans="1:12" ht="12.75">
      <c r="A10" s="425" t="s">
        <v>320</v>
      </c>
      <c r="B10" s="426">
        <v>100</v>
      </c>
      <c r="C10" s="427">
        <v>166.8</v>
      </c>
      <c r="D10" s="427">
        <v>179.6</v>
      </c>
      <c r="E10" s="427">
        <v>180.6</v>
      </c>
      <c r="F10" s="427">
        <v>187.3</v>
      </c>
      <c r="G10" s="427">
        <v>187.6</v>
      </c>
      <c r="H10" s="428">
        <v>189.8</v>
      </c>
      <c r="I10" s="429">
        <f>E10/C10*100-100</f>
        <v>8.273381294964025</v>
      </c>
      <c r="J10" s="429">
        <f>E10/D10*100-100</f>
        <v>0.5567928730512222</v>
      </c>
      <c r="K10" s="429">
        <f>H10/E10*100-100</f>
        <v>5.094130675526046</v>
      </c>
      <c r="L10" s="430">
        <f>H10/G10*100-100</f>
        <v>1.1727078891258031</v>
      </c>
    </row>
    <row r="11" spans="1:12" ht="12.75">
      <c r="A11" s="431"/>
      <c r="B11" s="432"/>
      <c r="C11" s="433"/>
      <c r="D11" s="433"/>
      <c r="E11" s="433"/>
      <c r="F11" s="433"/>
      <c r="G11" s="433"/>
      <c r="H11" s="434"/>
      <c r="I11" s="435"/>
      <c r="J11" s="435"/>
      <c r="K11" s="435"/>
      <c r="L11" s="436"/>
    </row>
    <row r="12" spans="1:12" ht="12.75">
      <c r="A12" s="425" t="s">
        <v>321</v>
      </c>
      <c r="B12" s="426">
        <v>53.2</v>
      </c>
      <c r="C12" s="427">
        <v>160.3</v>
      </c>
      <c r="D12" s="427">
        <v>170.9</v>
      </c>
      <c r="E12" s="427">
        <v>172.9</v>
      </c>
      <c r="F12" s="427">
        <v>180.2</v>
      </c>
      <c r="G12" s="427">
        <v>180.8</v>
      </c>
      <c r="H12" s="428">
        <v>184.8</v>
      </c>
      <c r="I12" s="429">
        <f>E12/C12*100-100</f>
        <v>7.860262008733628</v>
      </c>
      <c r="J12" s="429">
        <f>E12/D12*100-100</f>
        <v>1.1702750146284302</v>
      </c>
      <c r="K12" s="429">
        <f>H12/E12*100-100</f>
        <v>6.882591093117412</v>
      </c>
      <c r="L12" s="430">
        <f>H12/G12*100-100</f>
        <v>2.212389380530965</v>
      </c>
    </row>
    <row r="13" spans="1:12" ht="12.75">
      <c r="A13" s="54"/>
      <c r="B13" s="432"/>
      <c r="C13" s="433"/>
      <c r="D13" s="433"/>
      <c r="E13" s="433"/>
      <c r="F13" s="433"/>
      <c r="G13" s="433"/>
      <c r="H13" s="434"/>
      <c r="I13" s="437"/>
      <c r="J13" s="437"/>
      <c r="K13" s="437"/>
      <c r="L13" s="438"/>
    </row>
    <row r="14" spans="1:12" ht="12.75">
      <c r="A14" s="431" t="s">
        <v>86</v>
      </c>
      <c r="B14" s="439">
        <v>18</v>
      </c>
      <c r="C14" s="433">
        <v>151.8</v>
      </c>
      <c r="D14" s="433">
        <v>170</v>
      </c>
      <c r="E14" s="433">
        <v>170.1</v>
      </c>
      <c r="F14" s="433">
        <v>177.8</v>
      </c>
      <c r="G14" s="433">
        <v>178.5</v>
      </c>
      <c r="H14" s="434">
        <v>180.8</v>
      </c>
      <c r="I14" s="437">
        <f aca="true" t="shared" si="0" ref="I14:I34">E14/C14*100-100</f>
        <v>12.055335968379438</v>
      </c>
      <c r="J14" s="437">
        <f aca="true" t="shared" si="1" ref="J14:J34">E14/D14*100-100</f>
        <v>0.05882352941175384</v>
      </c>
      <c r="K14" s="437">
        <f aca="true" t="shared" si="2" ref="K14:K34">H14/E14*100-100</f>
        <v>6.290417401528515</v>
      </c>
      <c r="L14" s="438">
        <f aca="true" t="shared" si="3" ref="L14:L34">H14/G14*100-100</f>
        <v>1.2885154061624604</v>
      </c>
    </row>
    <row r="15" spans="1:12" ht="12.75">
      <c r="A15" s="431" t="s">
        <v>322</v>
      </c>
      <c r="B15" s="439" t="s">
        <v>87</v>
      </c>
      <c r="C15" s="433">
        <v>150.2</v>
      </c>
      <c r="D15" s="433">
        <v>166.7</v>
      </c>
      <c r="E15" s="433">
        <v>166.7</v>
      </c>
      <c r="F15" s="433">
        <v>170.2</v>
      </c>
      <c r="G15" s="433">
        <v>172</v>
      </c>
      <c r="H15" s="434">
        <v>175.1</v>
      </c>
      <c r="I15" s="437">
        <f t="shared" si="0"/>
        <v>10.985352862849538</v>
      </c>
      <c r="J15" s="437">
        <f t="shared" si="1"/>
        <v>0</v>
      </c>
      <c r="K15" s="437">
        <f t="shared" si="2"/>
        <v>5.038992201559694</v>
      </c>
      <c r="L15" s="438">
        <f t="shared" si="3"/>
        <v>1.8023255813953512</v>
      </c>
    </row>
    <row r="16" spans="1:12" ht="12.75" hidden="1">
      <c r="A16" s="431" t="s">
        <v>323</v>
      </c>
      <c r="B16" s="440">
        <v>1.79</v>
      </c>
      <c r="C16" s="433">
        <v>173</v>
      </c>
      <c r="D16" s="433">
        <v>217.9</v>
      </c>
      <c r="E16" s="433">
        <v>214.6</v>
      </c>
      <c r="F16" s="433">
        <v>240.9</v>
      </c>
      <c r="G16" s="433">
        <v>231.4</v>
      </c>
      <c r="H16" s="434">
        <v>230</v>
      </c>
      <c r="I16" s="437">
        <f t="shared" si="0"/>
        <v>24.046242774566466</v>
      </c>
      <c r="J16" s="437">
        <f t="shared" si="1"/>
        <v>-1.5144561725562227</v>
      </c>
      <c r="K16" s="437">
        <f t="shared" si="2"/>
        <v>7.176141658900278</v>
      </c>
      <c r="L16" s="438">
        <f t="shared" si="3"/>
        <v>-0.605012964563528</v>
      </c>
    </row>
    <row r="17" spans="1:12" ht="12.75" hidden="1">
      <c r="A17" s="431" t="s">
        <v>324</v>
      </c>
      <c r="B17" s="440">
        <v>2.05</v>
      </c>
      <c r="C17" s="433">
        <v>144.3</v>
      </c>
      <c r="D17" s="433">
        <v>152.3</v>
      </c>
      <c r="E17" s="433">
        <v>154.6</v>
      </c>
      <c r="F17" s="433">
        <v>173.9</v>
      </c>
      <c r="G17" s="433">
        <v>174.2</v>
      </c>
      <c r="H17" s="434">
        <v>175</v>
      </c>
      <c r="I17" s="437">
        <f t="shared" si="0"/>
        <v>7.137907137907121</v>
      </c>
      <c r="J17" s="437">
        <f t="shared" si="1"/>
        <v>1.5101772816808818</v>
      </c>
      <c r="K17" s="437">
        <f t="shared" si="2"/>
        <v>13.19534282018111</v>
      </c>
      <c r="L17" s="438">
        <f t="shared" si="3"/>
        <v>0.45924225028703347</v>
      </c>
    </row>
    <row r="18" spans="1:12" ht="12.75">
      <c r="A18" s="431" t="s">
        <v>88</v>
      </c>
      <c r="B18" s="440">
        <v>2.73</v>
      </c>
      <c r="C18" s="433">
        <v>134</v>
      </c>
      <c r="D18" s="433">
        <v>172</v>
      </c>
      <c r="E18" s="433">
        <v>171.2</v>
      </c>
      <c r="F18" s="433">
        <v>182.8</v>
      </c>
      <c r="G18" s="433">
        <v>185.8</v>
      </c>
      <c r="H18" s="434">
        <v>189.2</v>
      </c>
      <c r="I18" s="437">
        <f t="shared" si="0"/>
        <v>27.761194029850728</v>
      </c>
      <c r="J18" s="437">
        <f t="shared" si="1"/>
        <v>-0.4651162790697754</v>
      </c>
      <c r="K18" s="437">
        <f t="shared" si="2"/>
        <v>10.514018691588788</v>
      </c>
      <c r="L18" s="438">
        <f t="shared" si="3"/>
        <v>1.8299246501614448</v>
      </c>
    </row>
    <row r="19" spans="1:12" ht="12.75">
      <c r="A19" s="431" t="s">
        <v>325</v>
      </c>
      <c r="B19" s="440">
        <v>7.89</v>
      </c>
      <c r="C19" s="433">
        <v>158</v>
      </c>
      <c r="D19" s="433">
        <v>149.6</v>
      </c>
      <c r="E19" s="433">
        <v>160.9</v>
      </c>
      <c r="F19" s="433">
        <v>161.8</v>
      </c>
      <c r="G19" s="433">
        <v>164</v>
      </c>
      <c r="H19" s="434">
        <v>182.4</v>
      </c>
      <c r="I19" s="437">
        <f t="shared" si="0"/>
        <v>1.8354430379746987</v>
      </c>
      <c r="J19" s="437">
        <f t="shared" si="1"/>
        <v>7.553475935828885</v>
      </c>
      <c r="K19" s="437">
        <f t="shared" si="2"/>
        <v>13.362336855189554</v>
      </c>
      <c r="L19" s="438">
        <f t="shared" si="3"/>
        <v>11.219512195121965</v>
      </c>
    </row>
    <row r="20" spans="1:12" ht="12.75" hidden="1">
      <c r="A20" s="431" t="s">
        <v>89</v>
      </c>
      <c r="B20" s="440">
        <v>6.25</v>
      </c>
      <c r="C20" s="433">
        <v>152.4</v>
      </c>
      <c r="D20" s="433">
        <v>139.9</v>
      </c>
      <c r="E20" s="433">
        <v>153.6</v>
      </c>
      <c r="F20" s="433">
        <v>153.7</v>
      </c>
      <c r="G20" s="433">
        <v>155.9</v>
      </c>
      <c r="H20" s="434">
        <v>178.5</v>
      </c>
      <c r="I20" s="437">
        <f t="shared" si="0"/>
        <v>0.7874015748031411</v>
      </c>
      <c r="J20" s="437">
        <f t="shared" si="1"/>
        <v>9.79270907791279</v>
      </c>
      <c r="K20" s="437">
        <f t="shared" si="2"/>
        <v>16.2109375</v>
      </c>
      <c r="L20" s="438">
        <f t="shared" si="3"/>
        <v>14.496472097498398</v>
      </c>
    </row>
    <row r="21" spans="1:12" ht="12.75" hidden="1">
      <c r="A21" s="431" t="s">
        <v>326</v>
      </c>
      <c r="B21" s="440">
        <v>5.15</v>
      </c>
      <c r="C21" s="433">
        <v>155.2</v>
      </c>
      <c r="D21" s="433">
        <v>138.1</v>
      </c>
      <c r="E21" s="433">
        <v>150.9</v>
      </c>
      <c r="F21" s="433">
        <v>153.9</v>
      </c>
      <c r="G21" s="433">
        <v>155.6</v>
      </c>
      <c r="H21" s="434">
        <v>180.8</v>
      </c>
      <c r="I21" s="437">
        <f t="shared" si="0"/>
        <v>-2.7706185567010237</v>
      </c>
      <c r="J21" s="437">
        <f t="shared" si="1"/>
        <v>9.26864590876177</v>
      </c>
      <c r="K21" s="437">
        <f t="shared" si="2"/>
        <v>19.81444665341286</v>
      </c>
      <c r="L21" s="438">
        <f t="shared" si="3"/>
        <v>16.19537275064269</v>
      </c>
    </row>
    <row r="22" spans="1:12" ht="12.75" hidden="1">
      <c r="A22" s="431" t="s">
        <v>327</v>
      </c>
      <c r="B22" s="440">
        <v>1.1</v>
      </c>
      <c r="C22" s="433">
        <v>148.8</v>
      </c>
      <c r="D22" s="433">
        <v>165.4</v>
      </c>
      <c r="E22" s="433">
        <v>188.3</v>
      </c>
      <c r="F22" s="433">
        <v>162.5</v>
      </c>
      <c r="G22" s="433">
        <v>174.1</v>
      </c>
      <c r="H22" s="434">
        <v>183.6</v>
      </c>
      <c r="I22" s="437">
        <f t="shared" si="0"/>
        <v>26.54569892473117</v>
      </c>
      <c r="J22" s="437">
        <f t="shared" si="1"/>
        <v>13.845223700120911</v>
      </c>
      <c r="K22" s="437">
        <f t="shared" si="2"/>
        <v>-2.4960169941582677</v>
      </c>
      <c r="L22" s="438">
        <f t="shared" si="3"/>
        <v>5.456634118322796</v>
      </c>
    </row>
    <row r="23" spans="1:12" ht="12.75" hidden="1">
      <c r="A23" s="431" t="s">
        <v>90</v>
      </c>
      <c r="B23" s="440">
        <v>1.65</v>
      </c>
      <c r="C23" s="433">
        <v>179.1</v>
      </c>
      <c r="D23" s="433">
        <v>186.7</v>
      </c>
      <c r="E23" s="433">
        <v>187.8</v>
      </c>
      <c r="F23" s="433">
        <v>192.6</v>
      </c>
      <c r="G23" s="433">
        <v>194.7</v>
      </c>
      <c r="H23" s="434">
        <v>195.3</v>
      </c>
      <c r="I23" s="437">
        <f t="shared" si="0"/>
        <v>4.857621440536036</v>
      </c>
      <c r="J23" s="437">
        <f t="shared" si="1"/>
        <v>0.5891805034815292</v>
      </c>
      <c r="K23" s="437">
        <f t="shared" si="2"/>
        <v>3.993610223642179</v>
      </c>
      <c r="L23" s="438">
        <f t="shared" si="3"/>
        <v>0.3081664098613288</v>
      </c>
    </row>
    <row r="24" spans="1:12" ht="12.75" hidden="1">
      <c r="A24" s="431" t="s">
        <v>328</v>
      </c>
      <c r="B24" s="440">
        <v>1.59</v>
      </c>
      <c r="C24" s="433">
        <v>177.7</v>
      </c>
      <c r="D24" s="433">
        <v>185.5</v>
      </c>
      <c r="E24" s="433">
        <v>187</v>
      </c>
      <c r="F24" s="433">
        <v>193.6</v>
      </c>
      <c r="G24" s="433">
        <v>196.1</v>
      </c>
      <c r="H24" s="434">
        <v>196.9</v>
      </c>
      <c r="I24" s="437">
        <f t="shared" si="0"/>
        <v>5.233539673607197</v>
      </c>
      <c r="J24" s="437">
        <f t="shared" si="1"/>
        <v>0.8086253369272214</v>
      </c>
      <c r="K24" s="437">
        <f t="shared" si="2"/>
        <v>5.294117647058826</v>
      </c>
      <c r="L24" s="438">
        <f t="shared" si="3"/>
        <v>0.40795512493625097</v>
      </c>
    </row>
    <row r="25" spans="1:12" ht="12.75" hidden="1">
      <c r="A25" s="431" t="s">
        <v>329</v>
      </c>
      <c r="B25" s="432">
        <v>0.05</v>
      </c>
      <c r="C25" s="433">
        <v>212.6</v>
      </c>
      <c r="D25" s="433">
        <v>213.6</v>
      </c>
      <c r="E25" s="433">
        <v>208.3</v>
      </c>
      <c r="F25" s="433">
        <v>160.5</v>
      </c>
      <c r="G25" s="433">
        <v>154</v>
      </c>
      <c r="H25" s="434">
        <v>150.5</v>
      </c>
      <c r="I25" s="437">
        <f t="shared" si="0"/>
        <v>-2.022577610536217</v>
      </c>
      <c r="J25" s="437">
        <f t="shared" si="1"/>
        <v>-2.4812734082396872</v>
      </c>
      <c r="K25" s="437">
        <f t="shared" si="2"/>
        <v>-27.748439750360063</v>
      </c>
      <c r="L25" s="438">
        <f t="shared" si="3"/>
        <v>-2.2727272727272663</v>
      </c>
    </row>
    <row r="26" spans="1:12" ht="12.75">
      <c r="A26" s="431" t="s">
        <v>91</v>
      </c>
      <c r="B26" s="439">
        <v>1.85</v>
      </c>
      <c r="C26" s="433">
        <v>147.4</v>
      </c>
      <c r="D26" s="433">
        <v>156.8</v>
      </c>
      <c r="E26" s="433">
        <v>159.9</v>
      </c>
      <c r="F26" s="433">
        <v>187.3</v>
      </c>
      <c r="G26" s="433">
        <v>190.4</v>
      </c>
      <c r="H26" s="434">
        <v>187.8</v>
      </c>
      <c r="I26" s="437">
        <f t="shared" si="0"/>
        <v>8.480325644504745</v>
      </c>
      <c r="J26" s="437">
        <f t="shared" si="1"/>
        <v>1.9770408163265216</v>
      </c>
      <c r="K26" s="437">
        <f t="shared" si="2"/>
        <v>17.448405253283312</v>
      </c>
      <c r="L26" s="438">
        <f t="shared" si="3"/>
        <v>-1.3655462184873954</v>
      </c>
    </row>
    <row r="27" spans="1:12" ht="12.75">
      <c r="A27" s="431" t="s">
        <v>92</v>
      </c>
      <c r="B27" s="439">
        <v>5.21</v>
      </c>
      <c r="C27" s="433">
        <v>172</v>
      </c>
      <c r="D27" s="433">
        <v>183</v>
      </c>
      <c r="E27" s="433">
        <v>183.9</v>
      </c>
      <c r="F27" s="433">
        <v>193.2</v>
      </c>
      <c r="G27" s="433">
        <v>190.8</v>
      </c>
      <c r="H27" s="434">
        <v>190.1</v>
      </c>
      <c r="I27" s="437">
        <f t="shared" si="0"/>
        <v>6.918604651162781</v>
      </c>
      <c r="J27" s="437">
        <f t="shared" si="1"/>
        <v>0.491803278688522</v>
      </c>
      <c r="K27" s="437">
        <f t="shared" si="2"/>
        <v>3.3713974986405475</v>
      </c>
      <c r="L27" s="438">
        <f t="shared" si="3"/>
        <v>-0.36687631027254497</v>
      </c>
    </row>
    <row r="28" spans="1:12" ht="12.75">
      <c r="A28" s="431" t="s">
        <v>93</v>
      </c>
      <c r="B28" s="439">
        <v>4.05</v>
      </c>
      <c r="C28" s="433">
        <v>154.5</v>
      </c>
      <c r="D28" s="433">
        <v>160.2</v>
      </c>
      <c r="E28" s="433">
        <v>163.7</v>
      </c>
      <c r="F28" s="433">
        <v>169.4</v>
      </c>
      <c r="G28" s="433">
        <v>169.9</v>
      </c>
      <c r="H28" s="434">
        <v>177.9</v>
      </c>
      <c r="I28" s="437">
        <f t="shared" si="0"/>
        <v>5.954692556634299</v>
      </c>
      <c r="J28" s="437">
        <f t="shared" si="1"/>
        <v>2.184769038701617</v>
      </c>
      <c r="K28" s="437">
        <f t="shared" si="2"/>
        <v>8.674404398289568</v>
      </c>
      <c r="L28" s="438">
        <f t="shared" si="3"/>
        <v>4.7086521483225425</v>
      </c>
    </row>
    <row r="29" spans="1:12" ht="12.75">
      <c r="A29" s="431" t="s">
        <v>94</v>
      </c>
      <c r="B29" s="439">
        <v>3.07</v>
      </c>
      <c r="C29" s="433">
        <v>148.2</v>
      </c>
      <c r="D29" s="433">
        <v>149.6</v>
      </c>
      <c r="E29" s="433">
        <v>148.4</v>
      </c>
      <c r="F29" s="433">
        <v>163.9</v>
      </c>
      <c r="G29" s="433">
        <v>163.2</v>
      </c>
      <c r="H29" s="434">
        <v>163.4</v>
      </c>
      <c r="I29" s="437">
        <f t="shared" si="0"/>
        <v>0.1349527665317254</v>
      </c>
      <c r="J29" s="437">
        <f t="shared" si="1"/>
        <v>-0.8021390374331503</v>
      </c>
      <c r="K29" s="437">
        <f t="shared" si="2"/>
        <v>10.107816711590289</v>
      </c>
      <c r="L29" s="438">
        <f t="shared" si="3"/>
        <v>0.12254901960784537</v>
      </c>
    </row>
    <row r="30" spans="1:12" ht="12.75">
      <c r="A30" s="431" t="s">
        <v>95</v>
      </c>
      <c r="B30" s="439">
        <v>1.21</v>
      </c>
      <c r="C30" s="433">
        <v>158.4</v>
      </c>
      <c r="D30" s="433">
        <v>167.4</v>
      </c>
      <c r="E30" s="433">
        <v>164.7</v>
      </c>
      <c r="F30" s="433">
        <v>140.9</v>
      </c>
      <c r="G30" s="433">
        <v>137.2</v>
      </c>
      <c r="H30" s="434">
        <v>134.9</v>
      </c>
      <c r="I30" s="437">
        <f t="shared" si="0"/>
        <v>3.9772727272727053</v>
      </c>
      <c r="J30" s="437">
        <f t="shared" si="1"/>
        <v>-1.6129032258064626</v>
      </c>
      <c r="K30" s="437">
        <f t="shared" si="2"/>
        <v>-18.093503339404975</v>
      </c>
      <c r="L30" s="438">
        <f t="shared" si="3"/>
        <v>-1.6763848396501402</v>
      </c>
    </row>
    <row r="31" spans="1:12" ht="12.75">
      <c r="A31" s="431" t="s">
        <v>96</v>
      </c>
      <c r="B31" s="440">
        <v>2.28</v>
      </c>
      <c r="C31" s="433">
        <v>167.4</v>
      </c>
      <c r="D31" s="433">
        <v>183.7</v>
      </c>
      <c r="E31" s="433">
        <v>183.8</v>
      </c>
      <c r="F31" s="433">
        <v>187.9</v>
      </c>
      <c r="G31" s="433">
        <v>188</v>
      </c>
      <c r="H31" s="434">
        <v>188</v>
      </c>
      <c r="I31" s="437">
        <f t="shared" si="0"/>
        <v>9.796893667861411</v>
      </c>
      <c r="J31" s="437">
        <f t="shared" si="1"/>
        <v>0.05443658138271701</v>
      </c>
      <c r="K31" s="437">
        <f t="shared" si="2"/>
        <v>2.2850924918389524</v>
      </c>
      <c r="L31" s="438">
        <f t="shared" si="3"/>
        <v>0</v>
      </c>
    </row>
    <row r="32" spans="1:12" ht="12.75" hidden="1">
      <c r="A32" s="431" t="s">
        <v>97</v>
      </c>
      <c r="B32" s="440">
        <v>0.75</v>
      </c>
      <c r="C32" s="433">
        <v>141.1</v>
      </c>
      <c r="D32" s="433">
        <v>142.3</v>
      </c>
      <c r="E32" s="433">
        <v>142.6</v>
      </c>
      <c r="F32" s="433">
        <v>144.4</v>
      </c>
      <c r="G32" s="433">
        <v>144.5</v>
      </c>
      <c r="H32" s="434">
        <v>144.8</v>
      </c>
      <c r="I32" s="437">
        <f t="shared" si="0"/>
        <v>1.06307583274274</v>
      </c>
      <c r="J32" s="437">
        <f t="shared" si="1"/>
        <v>0.210822206605755</v>
      </c>
      <c r="K32" s="437">
        <f t="shared" si="2"/>
        <v>1.542776998597489</v>
      </c>
      <c r="L32" s="438">
        <f t="shared" si="3"/>
        <v>0.20761245674741247</v>
      </c>
    </row>
    <row r="33" spans="1:12" ht="12.75" hidden="1">
      <c r="A33" s="431" t="s">
        <v>98</v>
      </c>
      <c r="B33" s="440">
        <v>1.53</v>
      </c>
      <c r="C33" s="433">
        <v>177.9</v>
      </c>
      <c r="D33" s="433">
        <v>199.9</v>
      </c>
      <c r="E33" s="433">
        <v>199.9</v>
      </c>
      <c r="F33" s="433">
        <v>205.3</v>
      </c>
      <c r="G33" s="433">
        <v>205.3</v>
      </c>
      <c r="H33" s="434">
        <v>205.3</v>
      </c>
      <c r="I33" s="437">
        <f t="shared" si="0"/>
        <v>12.366498032602593</v>
      </c>
      <c r="J33" s="437">
        <f t="shared" si="1"/>
        <v>0</v>
      </c>
      <c r="K33" s="437">
        <f t="shared" si="2"/>
        <v>2.701350675337679</v>
      </c>
      <c r="L33" s="438">
        <f t="shared" si="3"/>
        <v>0</v>
      </c>
    </row>
    <row r="34" spans="1:12" ht="12.75">
      <c r="A34" s="431" t="s">
        <v>99</v>
      </c>
      <c r="B34" s="440">
        <v>6.91</v>
      </c>
      <c r="C34" s="433">
        <v>199.9</v>
      </c>
      <c r="D34" s="433">
        <v>206.6</v>
      </c>
      <c r="E34" s="433">
        <v>206.6</v>
      </c>
      <c r="F34" s="433">
        <v>214.5</v>
      </c>
      <c r="G34" s="433">
        <v>214.9</v>
      </c>
      <c r="H34" s="434">
        <v>215</v>
      </c>
      <c r="I34" s="437">
        <f t="shared" si="0"/>
        <v>3.351675837918961</v>
      </c>
      <c r="J34" s="437">
        <f t="shared" si="1"/>
        <v>0</v>
      </c>
      <c r="K34" s="437">
        <f t="shared" si="2"/>
        <v>4.0658276863504454</v>
      </c>
      <c r="L34" s="438">
        <f t="shared" si="3"/>
        <v>0.046533271288964784</v>
      </c>
    </row>
    <row r="35" spans="1:12" ht="12.75">
      <c r="A35" s="54"/>
      <c r="B35" s="440"/>
      <c r="C35" s="433"/>
      <c r="D35" s="433"/>
      <c r="E35" s="433"/>
      <c r="F35" s="433"/>
      <c r="G35" s="433"/>
      <c r="H35" s="434"/>
      <c r="I35" s="435"/>
      <c r="J35" s="435"/>
      <c r="K35" s="435"/>
      <c r="L35" s="436"/>
    </row>
    <row r="36" spans="1:12" ht="12.75">
      <c r="A36" s="441" t="s">
        <v>330</v>
      </c>
      <c r="B36" s="426">
        <v>46.8</v>
      </c>
      <c r="C36" s="427">
        <v>174.4</v>
      </c>
      <c r="D36" s="427">
        <v>189.5</v>
      </c>
      <c r="E36" s="427">
        <v>189.6</v>
      </c>
      <c r="F36" s="427">
        <v>195.4</v>
      </c>
      <c r="G36" s="427">
        <v>195.4</v>
      </c>
      <c r="H36" s="428">
        <v>195.4</v>
      </c>
      <c r="I36" s="429">
        <f>E36/C36*100-100</f>
        <v>8.715596330275233</v>
      </c>
      <c r="J36" s="429">
        <f>E36/D36*100-100</f>
        <v>0.052770448548812965</v>
      </c>
      <c r="K36" s="429">
        <f>H36/E36*100-100</f>
        <v>3.0590717299578074</v>
      </c>
      <c r="L36" s="430">
        <f>H36/G36*100-100</f>
        <v>0</v>
      </c>
    </row>
    <row r="37" spans="1:12" ht="12.75">
      <c r="A37" s="54"/>
      <c r="B37" s="439"/>
      <c r="C37" s="433"/>
      <c r="D37" s="433"/>
      <c r="E37" s="433"/>
      <c r="F37" s="433"/>
      <c r="G37" s="433"/>
      <c r="H37" s="434"/>
      <c r="I37" s="437"/>
      <c r="J37" s="437"/>
      <c r="K37" s="437"/>
      <c r="L37" s="438"/>
    </row>
    <row r="38" spans="1:12" ht="12.75">
      <c r="A38" s="431" t="s">
        <v>100</v>
      </c>
      <c r="B38" s="439">
        <v>8.92</v>
      </c>
      <c r="C38" s="433">
        <v>143.1</v>
      </c>
      <c r="D38" s="433">
        <v>145.7</v>
      </c>
      <c r="E38" s="433">
        <v>145.9</v>
      </c>
      <c r="F38" s="433">
        <v>149.3</v>
      </c>
      <c r="G38" s="433">
        <v>149.3</v>
      </c>
      <c r="H38" s="434">
        <v>149.3</v>
      </c>
      <c r="I38" s="437">
        <f aca="true" t="shared" si="4" ref="I38:I62">E38/C38*100-100</f>
        <v>1.9566736547868686</v>
      </c>
      <c r="J38" s="437">
        <f aca="true" t="shared" si="5" ref="J38:J62">E38/D38*100-100</f>
        <v>0.1372683596431159</v>
      </c>
      <c r="K38" s="437">
        <f aca="true" t="shared" si="6" ref="K38:K62">H38/E38*100-100</f>
        <v>2.3303632625085697</v>
      </c>
      <c r="L38" s="438">
        <f aca="true" t="shared" si="7" ref="L38:L62">H38/G38*100-100</f>
        <v>0</v>
      </c>
    </row>
    <row r="39" spans="1:12" ht="12.75">
      <c r="A39" s="431" t="s">
        <v>331</v>
      </c>
      <c r="B39" s="439" t="s">
        <v>101</v>
      </c>
      <c r="C39" s="433">
        <v>131.6</v>
      </c>
      <c r="D39" s="433">
        <v>134</v>
      </c>
      <c r="E39" s="433">
        <v>134.2</v>
      </c>
      <c r="F39" s="433">
        <v>134.5</v>
      </c>
      <c r="G39" s="433">
        <v>134.5</v>
      </c>
      <c r="H39" s="434">
        <v>134.6</v>
      </c>
      <c r="I39" s="437">
        <f t="shared" si="4"/>
        <v>1.9756838905774998</v>
      </c>
      <c r="J39" s="437">
        <f t="shared" si="5"/>
        <v>0.14925373134326492</v>
      </c>
      <c r="K39" s="437">
        <f t="shared" si="6"/>
        <v>0.2980625931445502</v>
      </c>
      <c r="L39" s="438">
        <f t="shared" si="7"/>
        <v>0.07434944237918728</v>
      </c>
    </row>
    <row r="40" spans="1:12" ht="12.75">
      <c r="A40" s="431" t="s">
        <v>332</v>
      </c>
      <c r="B40" s="439" t="s">
        <v>102</v>
      </c>
      <c r="C40" s="433">
        <v>142.6</v>
      </c>
      <c r="D40" s="433">
        <v>144.8</v>
      </c>
      <c r="E40" s="433">
        <v>145</v>
      </c>
      <c r="F40" s="433">
        <v>149</v>
      </c>
      <c r="G40" s="433">
        <v>148.9</v>
      </c>
      <c r="H40" s="434">
        <v>149</v>
      </c>
      <c r="I40" s="437">
        <f t="shared" si="4"/>
        <v>1.6830294530154362</v>
      </c>
      <c r="J40" s="437">
        <f t="shared" si="5"/>
        <v>0.1381215469613153</v>
      </c>
      <c r="K40" s="437">
        <f t="shared" si="6"/>
        <v>2.7586206896551744</v>
      </c>
      <c r="L40" s="438">
        <f t="shared" si="7"/>
        <v>0.06715916722632187</v>
      </c>
    </row>
    <row r="41" spans="1:12" ht="12.75" hidden="1">
      <c r="A41" s="431" t="s">
        <v>333</v>
      </c>
      <c r="B41" s="440">
        <v>0.89</v>
      </c>
      <c r="C41" s="433">
        <v>181.2</v>
      </c>
      <c r="D41" s="433">
        <v>187.5</v>
      </c>
      <c r="E41" s="433">
        <v>187.5</v>
      </c>
      <c r="F41" s="433">
        <v>194.8</v>
      </c>
      <c r="G41" s="433">
        <v>194.8</v>
      </c>
      <c r="H41" s="434">
        <v>194.8</v>
      </c>
      <c r="I41" s="437">
        <f t="shared" si="4"/>
        <v>3.476821192052995</v>
      </c>
      <c r="J41" s="437">
        <f t="shared" si="5"/>
        <v>0</v>
      </c>
      <c r="K41" s="437">
        <f t="shared" si="6"/>
        <v>3.893333333333345</v>
      </c>
      <c r="L41" s="438">
        <f t="shared" si="7"/>
        <v>0</v>
      </c>
    </row>
    <row r="42" spans="1:12" ht="12.75">
      <c r="A42" s="431" t="s">
        <v>103</v>
      </c>
      <c r="B42" s="440">
        <v>2.2</v>
      </c>
      <c r="C42" s="433">
        <v>134.9</v>
      </c>
      <c r="D42" s="433">
        <v>139.5</v>
      </c>
      <c r="E42" s="433">
        <v>139.5</v>
      </c>
      <c r="F42" s="433">
        <v>146.7</v>
      </c>
      <c r="G42" s="433">
        <v>146.7</v>
      </c>
      <c r="H42" s="434">
        <v>146.7</v>
      </c>
      <c r="I42" s="437">
        <f t="shared" si="4"/>
        <v>3.4099332839140146</v>
      </c>
      <c r="J42" s="437">
        <f t="shared" si="5"/>
        <v>0</v>
      </c>
      <c r="K42" s="437">
        <f t="shared" si="6"/>
        <v>5.161290322580641</v>
      </c>
      <c r="L42" s="438">
        <f t="shared" si="7"/>
        <v>0</v>
      </c>
    </row>
    <row r="43" spans="1:12" ht="12.75">
      <c r="A43" s="431" t="s">
        <v>104</v>
      </c>
      <c r="B43" s="440">
        <v>14.87</v>
      </c>
      <c r="C43" s="433">
        <v>186.2</v>
      </c>
      <c r="D43" s="433">
        <v>211.7</v>
      </c>
      <c r="E43" s="433">
        <v>211.7</v>
      </c>
      <c r="F43" s="433">
        <v>217.1</v>
      </c>
      <c r="G43" s="433">
        <v>217.1</v>
      </c>
      <c r="H43" s="434">
        <v>217.2</v>
      </c>
      <c r="I43" s="437">
        <f t="shared" si="4"/>
        <v>13.694951664876484</v>
      </c>
      <c r="J43" s="437">
        <f t="shared" si="5"/>
        <v>0</v>
      </c>
      <c r="K43" s="437">
        <f t="shared" si="6"/>
        <v>2.5980160604629248</v>
      </c>
      <c r="L43" s="438">
        <f t="shared" si="7"/>
        <v>0.0460617227084299</v>
      </c>
    </row>
    <row r="44" spans="1:12" ht="12.75" hidden="1">
      <c r="A44" s="431" t="s">
        <v>334</v>
      </c>
      <c r="B44" s="440">
        <v>3.5</v>
      </c>
      <c r="C44" s="433">
        <v>138.2</v>
      </c>
      <c r="D44" s="433">
        <v>143.1</v>
      </c>
      <c r="E44" s="433">
        <v>143.1</v>
      </c>
      <c r="F44" s="433">
        <v>152.2</v>
      </c>
      <c r="G44" s="433">
        <v>152</v>
      </c>
      <c r="H44" s="434">
        <v>152</v>
      </c>
      <c r="I44" s="437">
        <f t="shared" si="4"/>
        <v>3.545586107091168</v>
      </c>
      <c r="J44" s="437">
        <f t="shared" si="5"/>
        <v>0</v>
      </c>
      <c r="K44" s="437">
        <f t="shared" si="6"/>
        <v>6.219426974143943</v>
      </c>
      <c r="L44" s="438">
        <f t="shared" si="7"/>
        <v>0</v>
      </c>
    </row>
    <row r="45" spans="1:12" ht="12.75" hidden="1">
      <c r="A45" s="431" t="s">
        <v>335</v>
      </c>
      <c r="B45" s="440">
        <v>4.19</v>
      </c>
      <c r="C45" s="433">
        <v>154.9</v>
      </c>
      <c r="D45" s="433">
        <v>161.8</v>
      </c>
      <c r="E45" s="433">
        <v>161.8</v>
      </c>
      <c r="F45" s="433">
        <v>168.5</v>
      </c>
      <c r="G45" s="433">
        <v>168.5</v>
      </c>
      <c r="H45" s="434">
        <v>168.5</v>
      </c>
      <c r="I45" s="437">
        <f t="shared" si="4"/>
        <v>4.454486765655275</v>
      </c>
      <c r="J45" s="437">
        <f t="shared" si="5"/>
        <v>0</v>
      </c>
      <c r="K45" s="437">
        <f t="shared" si="6"/>
        <v>4.140914709517915</v>
      </c>
      <c r="L45" s="438">
        <f t="shared" si="7"/>
        <v>0</v>
      </c>
    </row>
    <row r="46" spans="1:12" ht="12.75" hidden="1">
      <c r="A46" s="431" t="s">
        <v>336</v>
      </c>
      <c r="B46" s="440">
        <v>1.26</v>
      </c>
      <c r="C46" s="433">
        <v>143.5</v>
      </c>
      <c r="D46" s="433">
        <v>144.2</v>
      </c>
      <c r="E46" s="433">
        <v>144.1</v>
      </c>
      <c r="F46" s="433">
        <v>158</v>
      </c>
      <c r="G46" s="433">
        <v>158.3</v>
      </c>
      <c r="H46" s="434">
        <v>160</v>
      </c>
      <c r="I46" s="437">
        <f t="shared" si="4"/>
        <v>0.41811846689894594</v>
      </c>
      <c r="J46" s="437">
        <f t="shared" si="5"/>
        <v>-0.06934812760054854</v>
      </c>
      <c r="K46" s="437">
        <f t="shared" si="6"/>
        <v>11.034004163775151</v>
      </c>
      <c r="L46" s="438">
        <f t="shared" si="7"/>
        <v>1.0739102969046002</v>
      </c>
    </row>
    <row r="47" spans="1:12" ht="12.75">
      <c r="A47" s="431" t="s">
        <v>337</v>
      </c>
      <c r="B47" s="439" t="s">
        <v>105</v>
      </c>
      <c r="C47" s="433">
        <v>246</v>
      </c>
      <c r="D47" s="433">
        <v>300.8</v>
      </c>
      <c r="E47" s="433">
        <v>300.8</v>
      </c>
      <c r="F47" s="433">
        <v>301.9</v>
      </c>
      <c r="G47" s="433">
        <v>301.9</v>
      </c>
      <c r="H47" s="434">
        <v>301.9</v>
      </c>
      <c r="I47" s="437">
        <f t="shared" si="4"/>
        <v>22.27642276422766</v>
      </c>
      <c r="J47" s="437">
        <f t="shared" si="5"/>
        <v>0</v>
      </c>
      <c r="K47" s="437">
        <f t="shared" si="6"/>
        <v>0.36569148936169427</v>
      </c>
      <c r="L47" s="438">
        <f t="shared" si="7"/>
        <v>0</v>
      </c>
    </row>
    <row r="48" spans="1:12" ht="12.75">
      <c r="A48" s="431" t="s">
        <v>338</v>
      </c>
      <c r="B48" s="440">
        <v>4.03</v>
      </c>
      <c r="C48" s="433">
        <v>209.9</v>
      </c>
      <c r="D48" s="433">
        <v>253.6</v>
      </c>
      <c r="E48" s="433">
        <v>253.6</v>
      </c>
      <c r="F48" s="433">
        <v>255.1</v>
      </c>
      <c r="G48" s="433">
        <v>255.1</v>
      </c>
      <c r="H48" s="434">
        <v>255.1</v>
      </c>
      <c r="I48" s="437">
        <f t="shared" si="4"/>
        <v>20.81943782753693</v>
      </c>
      <c r="J48" s="437">
        <f t="shared" si="5"/>
        <v>0</v>
      </c>
      <c r="K48" s="437">
        <f t="shared" si="6"/>
        <v>0.5914826498422769</v>
      </c>
      <c r="L48" s="438">
        <f t="shared" si="7"/>
        <v>0</v>
      </c>
    </row>
    <row r="49" spans="1:12" ht="12.75" hidden="1">
      <c r="A49" s="431" t="s">
        <v>339</v>
      </c>
      <c r="B49" s="440">
        <v>3.61</v>
      </c>
      <c r="C49" s="433">
        <v>219.6</v>
      </c>
      <c r="D49" s="433">
        <v>268.4</v>
      </c>
      <c r="E49" s="433">
        <v>268.4</v>
      </c>
      <c r="F49" s="433">
        <v>270.1</v>
      </c>
      <c r="G49" s="433">
        <v>270.1</v>
      </c>
      <c r="H49" s="434">
        <v>270.1</v>
      </c>
      <c r="I49" s="437">
        <f t="shared" si="4"/>
        <v>22.222222222222214</v>
      </c>
      <c r="J49" s="437">
        <f t="shared" si="5"/>
        <v>0</v>
      </c>
      <c r="K49" s="437">
        <f t="shared" si="6"/>
        <v>0.6333830104322118</v>
      </c>
      <c r="L49" s="438">
        <f t="shared" si="7"/>
        <v>0</v>
      </c>
    </row>
    <row r="50" spans="1:12" ht="12.75" hidden="1">
      <c r="A50" s="431" t="s">
        <v>340</v>
      </c>
      <c r="B50" s="440">
        <v>2.54</v>
      </c>
      <c r="C50" s="433">
        <v>236.6</v>
      </c>
      <c r="D50" s="433">
        <v>300.3</v>
      </c>
      <c r="E50" s="433">
        <v>300.3</v>
      </c>
      <c r="F50" s="433">
        <v>302.5</v>
      </c>
      <c r="G50" s="433">
        <v>302.5</v>
      </c>
      <c r="H50" s="434">
        <v>302.5</v>
      </c>
      <c r="I50" s="437">
        <f t="shared" si="4"/>
        <v>26.923076923076934</v>
      </c>
      <c r="J50" s="437">
        <f t="shared" si="5"/>
        <v>0</v>
      </c>
      <c r="K50" s="437">
        <f t="shared" si="6"/>
        <v>0.73260073260073</v>
      </c>
      <c r="L50" s="438">
        <f t="shared" si="7"/>
        <v>0</v>
      </c>
    </row>
    <row r="51" spans="1:12" ht="12.75" hidden="1">
      <c r="A51" s="431" t="s">
        <v>341</v>
      </c>
      <c r="B51" s="440">
        <v>1.07</v>
      </c>
      <c r="C51" s="433">
        <v>173.8</v>
      </c>
      <c r="D51" s="433">
        <v>183</v>
      </c>
      <c r="E51" s="433">
        <v>183</v>
      </c>
      <c r="F51" s="433">
        <v>184.6</v>
      </c>
      <c r="G51" s="433">
        <v>184.6</v>
      </c>
      <c r="H51" s="434">
        <v>184.6</v>
      </c>
      <c r="I51" s="437">
        <f t="shared" si="4"/>
        <v>5.293440736478701</v>
      </c>
      <c r="J51" s="437">
        <f t="shared" si="5"/>
        <v>0</v>
      </c>
      <c r="K51" s="437">
        <f t="shared" si="6"/>
        <v>0.8743169398907042</v>
      </c>
      <c r="L51" s="438">
        <f t="shared" si="7"/>
        <v>0</v>
      </c>
    </row>
    <row r="52" spans="1:12" ht="12.75" hidden="1">
      <c r="A52" s="431" t="s">
        <v>342</v>
      </c>
      <c r="B52" s="440">
        <v>0.42</v>
      </c>
      <c r="C52" s="433">
        <v>126.6</v>
      </c>
      <c r="D52" s="433">
        <v>126.6</v>
      </c>
      <c r="E52" s="433">
        <v>126.6</v>
      </c>
      <c r="F52" s="433">
        <v>126.6</v>
      </c>
      <c r="G52" s="433">
        <v>126.6</v>
      </c>
      <c r="H52" s="434">
        <v>126.6</v>
      </c>
      <c r="I52" s="437">
        <f t="shared" si="4"/>
        <v>0</v>
      </c>
      <c r="J52" s="437">
        <f t="shared" si="5"/>
        <v>0</v>
      </c>
      <c r="K52" s="437">
        <f t="shared" si="6"/>
        <v>0</v>
      </c>
      <c r="L52" s="438">
        <f t="shared" si="7"/>
        <v>0</v>
      </c>
    </row>
    <row r="53" spans="1:12" ht="12.75">
      <c r="A53" s="431" t="s">
        <v>106</v>
      </c>
      <c r="B53" s="440">
        <v>8.03</v>
      </c>
      <c r="C53" s="433">
        <v>172.7</v>
      </c>
      <c r="D53" s="433">
        <v>177.7</v>
      </c>
      <c r="E53" s="433">
        <v>177.7</v>
      </c>
      <c r="F53" s="433">
        <v>183.2</v>
      </c>
      <c r="G53" s="433">
        <v>183.2</v>
      </c>
      <c r="H53" s="434">
        <v>183.2</v>
      </c>
      <c r="I53" s="437">
        <f t="shared" si="4"/>
        <v>2.8951939779965414</v>
      </c>
      <c r="J53" s="437">
        <f t="shared" si="5"/>
        <v>0</v>
      </c>
      <c r="K53" s="437">
        <f t="shared" si="6"/>
        <v>3.0951041080472805</v>
      </c>
      <c r="L53" s="438">
        <f t="shared" si="7"/>
        <v>0</v>
      </c>
    </row>
    <row r="54" spans="1:12" ht="12.75" hidden="1">
      <c r="A54" s="431" t="s">
        <v>343</v>
      </c>
      <c r="B54" s="440">
        <v>6.21</v>
      </c>
      <c r="C54" s="433">
        <v>177.7</v>
      </c>
      <c r="D54" s="433">
        <v>183.4</v>
      </c>
      <c r="E54" s="433">
        <v>183.4</v>
      </c>
      <c r="F54" s="433">
        <v>189.4</v>
      </c>
      <c r="G54" s="433">
        <v>189.4</v>
      </c>
      <c r="H54" s="434">
        <v>189.4</v>
      </c>
      <c r="I54" s="437">
        <f t="shared" si="4"/>
        <v>3.2076533483399032</v>
      </c>
      <c r="J54" s="437">
        <f t="shared" si="5"/>
        <v>0</v>
      </c>
      <c r="K54" s="437">
        <f t="shared" si="6"/>
        <v>3.271537622682658</v>
      </c>
      <c r="L54" s="438">
        <f t="shared" si="7"/>
        <v>0</v>
      </c>
    </row>
    <row r="55" spans="1:12" ht="12.75" hidden="1">
      <c r="A55" s="431" t="s">
        <v>344</v>
      </c>
      <c r="B55" s="440">
        <v>1.82</v>
      </c>
      <c r="C55" s="433">
        <v>155.4</v>
      </c>
      <c r="D55" s="433">
        <v>157.8</v>
      </c>
      <c r="E55" s="433">
        <v>157.8</v>
      </c>
      <c r="F55" s="433">
        <v>161.5</v>
      </c>
      <c r="G55" s="433">
        <v>161.5</v>
      </c>
      <c r="H55" s="434">
        <v>161.5</v>
      </c>
      <c r="I55" s="437">
        <f t="shared" si="4"/>
        <v>1.5444015444015378</v>
      </c>
      <c r="J55" s="437">
        <f t="shared" si="5"/>
        <v>0</v>
      </c>
      <c r="K55" s="437">
        <f t="shared" si="6"/>
        <v>2.344740177439803</v>
      </c>
      <c r="L55" s="438">
        <f t="shared" si="7"/>
        <v>0</v>
      </c>
    </row>
    <row r="56" spans="1:12" ht="12.75">
      <c r="A56" s="431" t="s">
        <v>107</v>
      </c>
      <c r="B56" s="440">
        <v>7.09</v>
      </c>
      <c r="C56" s="433">
        <v>191.2</v>
      </c>
      <c r="D56" s="433">
        <v>200.2</v>
      </c>
      <c r="E56" s="433">
        <v>200.3</v>
      </c>
      <c r="F56" s="433">
        <v>212.1</v>
      </c>
      <c r="G56" s="433">
        <v>212</v>
      </c>
      <c r="H56" s="434">
        <v>212</v>
      </c>
      <c r="I56" s="437">
        <f t="shared" si="4"/>
        <v>4.759414225941441</v>
      </c>
      <c r="J56" s="437">
        <f t="shared" si="5"/>
        <v>0.049950049950055586</v>
      </c>
      <c r="K56" s="437">
        <f t="shared" si="6"/>
        <v>5.841238142785812</v>
      </c>
      <c r="L56" s="438">
        <f t="shared" si="7"/>
        <v>0</v>
      </c>
    </row>
    <row r="57" spans="1:12" ht="12.75" hidden="1">
      <c r="A57" s="431" t="s">
        <v>345</v>
      </c>
      <c r="B57" s="440">
        <v>4.78</v>
      </c>
      <c r="C57" s="433">
        <v>210.6</v>
      </c>
      <c r="D57" s="433">
        <v>221.2</v>
      </c>
      <c r="E57" s="433">
        <v>221.2</v>
      </c>
      <c r="F57" s="433">
        <v>237</v>
      </c>
      <c r="G57" s="433">
        <v>237</v>
      </c>
      <c r="H57" s="434">
        <v>237</v>
      </c>
      <c r="I57" s="437">
        <f t="shared" si="4"/>
        <v>5.033238366571709</v>
      </c>
      <c r="J57" s="437">
        <f t="shared" si="5"/>
        <v>0</v>
      </c>
      <c r="K57" s="437">
        <f t="shared" si="6"/>
        <v>7.142857142857139</v>
      </c>
      <c r="L57" s="438">
        <f t="shared" si="7"/>
        <v>0</v>
      </c>
    </row>
    <row r="58" spans="1:12" ht="12.75" hidden="1">
      <c r="A58" s="431" t="s">
        <v>346</v>
      </c>
      <c r="B58" s="440">
        <v>1.63</v>
      </c>
      <c r="C58" s="433">
        <v>144.2</v>
      </c>
      <c r="D58" s="433">
        <v>149.7</v>
      </c>
      <c r="E58" s="433">
        <v>149.7</v>
      </c>
      <c r="F58" s="433">
        <v>149.5</v>
      </c>
      <c r="G58" s="433">
        <v>149.5</v>
      </c>
      <c r="H58" s="434">
        <v>149.5</v>
      </c>
      <c r="I58" s="437">
        <f t="shared" si="4"/>
        <v>3.8141470180305106</v>
      </c>
      <c r="J58" s="437">
        <f t="shared" si="5"/>
        <v>0</v>
      </c>
      <c r="K58" s="437">
        <f t="shared" si="6"/>
        <v>-0.13360053440213449</v>
      </c>
      <c r="L58" s="438">
        <f t="shared" si="7"/>
        <v>0</v>
      </c>
    </row>
    <row r="59" spans="1:12" ht="12.75" hidden="1">
      <c r="A59" s="431" t="s">
        <v>347</v>
      </c>
      <c r="B59" s="440">
        <v>0.68</v>
      </c>
      <c r="C59" s="433">
        <v>175.6</v>
      </c>
      <c r="D59" s="433">
        <v>180</v>
      </c>
      <c r="E59" s="433">
        <v>181.2</v>
      </c>
      <c r="F59" s="433">
        <v>194.3</v>
      </c>
      <c r="G59" s="433">
        <v>193.9</v>
      </c>
      <c r="H59" s="434">
        <v>193.9</v>
      </c>
      <c r="I59" s="437">
        <f t="shared" si="4"/>
        <v>3.1890660592255102</v>
      </c>
      <c r="J59" s="437">
        <f t="shared" si="5"/>
        <v>0.6666666666666572</v>
      </c>
      <c r="K59" s="437">
        <f t="shared" si="6"/>
        <v>7.00883002207506</v>
      </c>
      <c r="L59" s="438">
        <f t="shared" si="7"/>
        <v>0</v>
      </c>
    </row>
    <row r="60" spans="1:12" ht="12.75">
      <c r="A60" s="442" t="s">
        <v>108</v>
      </c>
      <c r="B60" s="443">
        <v>1.66</v>
      </c>
      <c r="C60" s="444">
        <v>159.7</v>
      </c>
      <c r="D60" s="444">
        <v>164.6</v>
      </c>
      <c r="E60" s="444">
        <v>164.6</v>
      </c>
      <c r="F60" s="444">
        <v>173.2</v>
      </c>
      <c r="G60" s="444">
        <v>173.2</v>
      </c>
      <c r="H60" s="445">
        <v>173.2</v>
      </c>
      <c r="I60" s="446">
        <f t="shared" si="4"/>
        <v>3.0682529743268674</v>
      </c>
      <c r="J60" s="446">
        <f t="shared" si="5"/>
        <v>0</v>
      </c>
      <c r="K60" s="446">
        <f t="shared" si="6"/>
        <v>5.2247873633049835</v>
      </c>
      <c r="L60" s="447">
        <f t="shared" si="7"/>
        <v>0</v>
      </c>
    </row>
    <row r="61" spans="1:12" ht="12.75">
      <c r="A61" s="448" t="s">
        <v>849</v>
      </c>
      <c r="B61" s="440">
        <v>2.7129871270971364</v>
      </c>
      <c r="C61" s="433">
        <v>339.6</v>
      </c>
      <c r="D61" s="433">
        <v>448.7</v>
      </c>
      <c r="E61" s="433">
        <v>448.7</v>
      </c>
      <c r="F61" s="433">
        <v>449.1</v>
      </c>
      <c r="G61" s="433">
        <v>449.1</v>
      </c>
      <c r="H61" s="434">
        <v>449.1</v>
      </c>
      <c r="I61" s="437">
        <f t="shared" si="4"/>
        <v>32.12603062426382</v>
      </c>
      <c r="J61" s="437">
        <f t="shared" si="5"/>
        <v>0</v>
      </c>
      <c r="K61" s="437">
        <f t="shared" si="6"/>
        <v>0.08914642299977515</v>
      </c>
      <c r="L61" s="438">
        <f t="shared" si="7"/>
        <v>0</v>
      </c>
    </row>
    <row r="62" spans="1:12" ht="13.5" thickBot="1">
      <c r="A62" s="449" t="s">
        <v>850</v>
      </c>
      <c r="B62" s="450">
        <v>97.28701000738475</v>
      </c>
      <c r="C62" s="451">
        <v>162.2</v>
      </c>
      <c r="D62" s="451">
        <v>172.3</v>
      </c>
      <c r="E62" s="451">
        <v>173.4</v>
      </c>
      <c r="F62" s="451">
        <v>180.2</v>
      </c>
      <c r="G62" s="451">
        <v>180.5</v>
      </c>
      <c r="H62" s="452">
        <v>182.7</v>
      </c>
      <c r="I62" s="453">
        <f t="shared" si="4"/>
        <v>6.905055487053019</v>
      </c>
      <c r="J62" s="453">
        <f t="shared" si="5"/>
        <v>0.6384213580963376</v>
      </c>
      <c r="K62" s="453">
        <f t="shared" si="6"/>
        <v>5.36332179930794</v>
      </c>
      <c r="L62" s="454">
        <f t="shared" si="7"/>
        <v>1.218836565096936</v>
      </c>
    </row>
    <row r="63" spans="1:12" ht="13.5" thickTop="1">
      <c r="A63" s="1183" t="s">
        <v>109</v>
      </c>
      <c r="B63" s="1184"/>
      <c r="C63" s="1184"/>
      <c r="D63" s="1184"/>
      <c r="E63" s="1184"/>
      <c r="F63" s="1184"/>
      <c r="G63" s="1184"/>
      <c r="H63" s="1184"/>
      <c r="I63" s="1184"/>
      <c r="J63" s="1184"/>
      <c r="K63" s="1184"/>
      <c r="L63" s="1185"/>
    </row>
    <row r="64" spans="1:12" ht="12.75">
      <c r="A64" s="475" t="s">
        <v>185</v>
      </c>
      <c r="B64" s="455">
        <v>100</v>
      </c>
      <c r="C64" s="456">
        <v>160.5</v>
      </c>
      <c r="D64" s="456">
        <v>171.2</v>
      </c>
      <c r="E64" s="456">
        <v>172.2</v>
      </c>
      <c r="F64" s="456">
        <v>179.4</v>
      </c>
      <c r="G64" s="456">
        <v>179.6</v>
      </c>
      <c r="H64" s="457">
        <v>181</v>
      </c>
      <c r="I64" s="458">
        <f aca="true" t="shared" si="8" ref="I64:I74">E64/C64*100-100</f>
        <v>7.289719626168221</v>
      </c>
      <c r="J64" s="458">
        <f aca="true" t="shared" si="9" ref="J64:J74">E64/D64*100-100</f>
        <v>0.5841121495327144</v>
      </c>
      <c r="K64" s="458">
        <f aca="true" t="shared" si="10" ref="K64:K74">H64/E64*100-100</f>
        <v>5.110336817653888</v>
      </c>
      <c r="L64" s="459">
        <f aca="true" t="shared" si="11" ref="L64:L74">H64/G64*100-100</f>
        <v>0.7795100222717224</v>
      </c>
    </row>
    <row r="65" spans="1:12" ht="12.75">
      <c r="A65" s="476" t="s">
        <v>857</v>
      </c>
      <c r="B65" s="439">
        <v>51.53</v>
      </c>
      <c r="C65" s="433">
        <v>154.2</v>
      </c>
      <c r="D65" s="433">
        <v>161.9</v>
      </c>
      <c r="E65" s="433">
        <v>163.8</v>
      </c>
      <c r="F65" s="433">
        <v>170.6</v>
      </c>
      <c r="G65" s="433">
        <v>171.1</v>
      </c>
      <c r="H65" s="434">
        <v>173.8</v>
      </c>
      <c r="I65" s="437">
        <f t="shared" si="8"/>
        <v>6.225680933852161</v>
      </c>
      <c r="J65" s="437">
        <f t="shared" si="9"/>
        <v>1.1735639283508448</v>
      </c>
      <c r="K65" s="437">
        <f t="shared" si="10"/>
        <v>6.105006105006112</v>
      </c>
      <c r="L65" s="438">
        <f t="shared" si="11"/>
        <v>1.5780245470485141</v>
      </c>
    </row>
    <row r="66" spans="1:12" ht="12.75">
      <c r="A66" s="476" t="s">
        <v>858</v>
      </c>
      <c r="B66" s="460">
        <v>48.47</v>
      </c>
      <c r="C66" s="444">
        <v>167.2</v>
      </c>
      <c r="D66" s="444">
        <v>181</v>
      </c>
      <c r="E66" s="444">
        <v>181.1</v>
      </c>
      <c r="F66" s="444">
        <v>188.7</v>
      </c>
      <c r="G66" s="444">
        <v>188.7</v>
      </c>
      <c r="H66" s="445">
        <v>188.8</v>
      </c>
      <c r="I66" s="446">
        <f t="shared" si="8"/>
        <v>8.313397129186612</v>
      </c>
      <c r="J66" s="446">
        <f t="shared" si="9"/>
        <v>0.05524861878451759</v>
      </c>
      <c r="K66" s="446">
        <f t="shared" si="10"/>
        <v>4.251794588625074</v>
      </c>
      <c r="L66" s="447">
        <f t="shared" si="11"/>
        <v>0.05299417064124157</v>
      </c>
    </row>
    <row r="67" spans="1:12" ht="12.75">
      <c r="A67" s="476" t="s">
        <v>859</v>
      </c>
      <c r="B67" s="461">
        <v>81.26</v>
      </c>
      <c r="C67" s="433">
        <v>156.7</v>
      </c>
      <c r="D67" s="433">
        <v>165.7</v>
      </c>
      <c r="E67" s="433">
        <v>167</v>
      </c>
      <c r="F67" s="433">
        <v>173.2</v>
      </c>
      <c r="G67" s="433">
        <v>173.7</v>
      </c>
      <c r="H67" s="434">
        <v>175.3</v>
      </c>
      <c r="I67" s="437">
        <f t="shared" si="8"/>
        <v>6.57306955966817</v>
      </c>
      <c r="J67" s="437">
        <f t="shared" si="9"/>
        <v>0.7845503922752073</v>
      </c>
      <c r="K67" s="437">
        <f t="shared" si="10"/>
        <v>4.970059880239532</v>
      </c>
      <c r="L67" s="438">
        <f t="shared" si="11"/>
        <v>0.921128382268293</v>
      </c>
    </row>
    <row r="68" spans="1:12" ht="12.75">
      <c r="A68" s="476" t="s">
        <v>860</v>
      </c>
      <c r="B68" s="462">
        <v>18.74</v>
      </c>
      <c r="C68" s="444">
        <v>176.8</v>
      </c>
      <c r="D68" s="444">
        <v>195</v>
      </c>
      <c r="E68" s="444">
        <v>194.7</v>
      </c>
      <c r="F68" s="444">
        <v>205.9</v>
      </c>
      <c r="G68" s="444">
        <v>205.3</v>
      </c>
      <c r="H68" s="445">
        <v>205.7</v>
      </c>
      <c r="I68" s="446">
        <f t="shared" si="8"/>
        <v>10.124434389140262</v>
      </c>
      <c r="J68" s="446">
        <f t="shared" si="9"/>
        <v>-0.1538461538461604</v>
      </c>
      <c r="K68" s="446">
        <f t="shared" si="10"/>
        <v>5.649717514124291</v>
      </c>
      <c r="L68" s="447">
        <f t="shared" si="11"/>
        <v>0.19483682415975068</v>
      </c>
    </row>
    <row r="69" spans="1:12" ht="12.75">
      <c r="A69" s="476" t="s">
        <v>861</v>
      </c>
      <c r="B69" s="461">
        <v>68.86</v>
      </c>
      <c r="C69" s="433">
        <v>157</v>
      </c>
      <c r="D69" s="433">
        <v>167.1</v>
      </c>
      <c r="E69" s="433">
        <v>168.4</v>
      </c>
      <c r="F69" s="433">
        <v>175.3</v>
      </c>
      <c r="G69" s="433">
        <v>175.8</v>
      </c>
      <c r="H69" s="434">
        <v>177.7</v>
      </c>
      <c r="I69" s="437">
        <f t="shared" si="8"/>
        <v>7.261146496815286</v>
      </c>
      <c r="J69" s="437">
        <f t="shared" si="9"/>
        <v>0.7779772591262741</v>
      </c>
      <c r="K69" s="437">
        <f t="shared" si="10"/>
        <v>5.522565320665066</v>
      </c>
      <c r="L69" s="438">
        <f t="shared" si="11"/>
        <v>1.0807736063708688</v>
      </c>
    </row>
    <row r="70" spans="1:12" ht="12.75">
      <c r="A70" s="476" t="s">
        <v>862</v>
      </c>
      <c r="B70" s="462">
        <v>31.14</v>
      </c>
      <c r="C70" s="444">
        <v>168.2</v>
      </c>
      <c r="D70" s="444">
        <v>180.1</v>
      </c>
      <c r="E70" s="444">
        <v>180.6</v>
      </c>
      <c r="F70" s="444">
        <v>188.4</v>
      </c>
      <c r="G70" s="444">
        <v>188.2</v>
      </c>
      <c r="H70" s="445">
        <v>188.4</v>
      </c>
      <c r="I70" s="446">
        <f t="shared" si="8"/>
        <v>7.372175980975044</v>
      </c>
      <c r="J70" s="446">
        <f t="shared" si="9"/>
        <v>0.2776235424764053</v>
      </c>
      <c r="K70" s="446">
        <f t="shared" si="10"/>
        <v>4.318936877076425</v>
      </c>
      <c r="L70" s="447">
        <f t="shared" si="11"/>
        <v>0.10626992561107329</v>
      </c>
    </row>
    <row r="71" spans="1:12" ht="12.75">
      <c r="A71" s="476" t="s">
        <v>863</v>
      </c>
      <c r="B71" s="461">
        <v>17.03</v>
      </c>
      <c r="C71" s="433">
        <v>186</v>
      </c>
      <c r="D71" s="433">
        <v>214.6</v>
      </c>
      <c r="E71" s="433">
        <v>216.4</v>
      </c>
      <c r="F71" s="433">
        <v>221.8</v>
      </c>
      <c r="G71" s="433">
        <v>221.6</v>
      </c>
      <c r="H71" s="434">
        <v>224.4</v>
      </c>
      <c r="I71" s="437">
        <f t="shared" si="8"/>
        <v>16.34408602150539</v>
      </c>
      <c r="J71" s="437">
        <f t="shared" si="9"/>
        <v>0.8387698042870539</v>
      </c>
      <c r="K71" s="437">
        <f t="shared" si="10"/>
        <v>3.696857670979668</v>
      </c>
      <c r="L71" s="438">
        <f t="shared" si="11"/>
        <v>1.2635379061371736</v>
      </c>
    </row>
    <row r="72" spans="1:12" ht="12.75">
      <c r="A72" s="477" t="s">
        <v>864</v>
      </c>
      <c r="B72" s="462">
        <v>82.97</v>
      </c>
      <c r="C72" s="444">
        <v>155.2</v>
      </c>
      <c r="D72" s="444">
        <v>162.2</v>
      </c>
      <c r="E72" s="444">
        <v>163.1</v>
      </c>
      <c r="F72" s="444">
        <v>170.6</v>
      </c>
      <c r="G72" s="444">
        <v>171</v>
      </c>
      <c r="H72" s="445">
        <v>172.1</v>
      </c>
      <c r="I72" s="446">
        <f t="shared" si="8"/>
        <v>5.090206185567013</v>
      </c>
      <c r="J72" s="446">
        <f t="shared" si="9"/>
        <v>0.5548705302096124</v>
      </c>
      <c r="K72" s="446">
        <f t="shared" si="10"/>
        <v>5.518087063151441</v>
      </c>
      <c r="L72" s="447">
        <f t="shared" si="11"/>
        <v>0.6432748538011595</v>
      </c>
    </row>
    <row r="73" spans="1:12" ht="12.75">
      <c r="A73" s="472" t="s">
        <v>849</v>
      </c>
      <c r="B73" s="463">
        <v>3.0403594784183583</v>
      </c>
      <c r="C73" s="464">
        <v>324.9</v>
      </c>
      <c r="D73" s="464">
        <v>418.3</v>
      </c>
      <c r="E73" s="464">
        <v>418.3</v>
      </c>
      <c r="F73" s="464">
        <v>418.3</v>
      </c>
      <c r="G73" s="464">
        <v>418.3</v>
      </c>
      <c r="H73" s="465">
        <v>418.3</v>
      </c>
      <c r="I73" s="437">
        <f t="shared" si="8"/>
        <v>28.74730686365038</v>
      </c>
      <c r="J73" s="437">
        <f t="shared" si="9"/>
        <v>0</v>
      </c>
      <c r="K73" s="437">
        <f t="shared" si="10"/>
        <v>0</v>
      </c>
      <c r="L73" s="438">
        <f t="shared" si="11"/>
        <v>0</v>
      </c>
    </row>
    <row r="74" spans="1:12" ht="12.75">
      <c r="A74" s="474" t="s">
        <v>856</v>
      </c>
      <c r="B74" s="443">
        <v>96.95964052158165</v>
      </c>
      <c r="C74" s="444">
        <v>155.3</v>
      </c>
      <c r="D74" s="444">
        <v>163.4</v>
      </c>
      <c r="E74" s="444">
        <v>164.5</v>
      </c>
      <c r="F74" s="444">
        <v>171.9</v>
      </c>
      <c r="G74" s="444">
        <v>172.2</v>
      </c>
      <c r="H74" s="445">
        <v>173.6</v>
      </c>
      <c r="I74" s="446">
        <f t="shared" si="8"/>
        <v>5.924018029620086</v>
      </c>
      <c r="J74" s="446">
        <f t="shared" si="9"/>
        <v>0.6731946144430907</v>
      </c>
      <c r="K74" s="446">
        <f t="shared" si="10"/>
        <v>5.531914893617014</v>
      </c>
      <c r="L74" s="447">
        <f t="shared" si="11"/>
        <v>0.8130081300813004</v>
      </c>
    </row>
    <row r="75" spans="1:12" ht="12.75">
      <c r="A75" s="1177" t="s">
        <v>110</v>
      </c>
      <c r="B75" s="1178"/>
      <c r="C75" s="1178"/>
      <c r="D75" s="1178"/>
      <c r="E75" s="1178"/>
      <c r="F75" s="1178"/>
      <c r="G75" s="1178"/>
      <c r="H75" s="1179"/>
      <c r="I75" s="1178"/>
      <c r="J75" s="1178"/>
      <c r="K75" s="1178"/>
      <c r="L75" s="466"/>
    </row>
    <row r="76" spans="1:12" ht="12.75">
      <c r="A76" s="476" t="str">
        <f>A64</f>
        <v>Overall Index</v>
      </c>
      <c r="B76" s="460">
        <v>100</v>
      </c>
      <c r="C76" s="444">
        <v>169.7</v>
      </c>
      <c r="D76" s="444">
        <v>183.6</v>
      </c>
      <c r="E76" s="444">
        <v>184.7</v>
      </c>
      <c r="F76" s="444">
        <v>190.8</v>
      </c>
      <c r="G76" s="444">
        <v>191.3</v>
      </c>
      <c r="H76" s="457">
        <v>194</v>
      </c>
      <c r="I76" s="446">
        <f>E76/C76*100-100</f>
        <v>8.839127872716574</v>
      </c>
      <c r="J76" s="446">
        <f>E76/D76*100-100</f>
        <v>0.599128540305017</v>
      </c>
      <c r="K76" s="446">
        <f>H76/E76*100-100</f>
        <v>5.035192203573359</v>
      </c>
      <c r="L76" s="447">
        <f>H76/G76*100-100</f>
        <v>1.411395713538937</v>
      </c>
    </row>
    <row r="77" spans="1:12" ht="12.75">
      <c r="A77" s="476" t="str">
        <f>A65</f>
        <v>Food &amp; Beverages</v>
      </c>
      <c r="B77" s="439">
        <v>54.98</v>
      </c>
      <c r="C77" s="433">
        <v>162.1</v>
      </c>
      <c r="D77" s="433">
        <v>174.6</v>
      </c>
      <c r="E77" s="433">
        <v>176.7</v>
      </c>
      <c r="F77" s="433">
        <v>183.5</v>
      </c>
      <c r="G77" s="433">
        <v>184.3</v>
      </c>
      <c r="H77" s="434">
        <v>189.1</v>
      </c>
      <c r="I77" s="437">
        <f>E77/C77*100-100</f>
        <v>9.00678593460826</v>
      </c>
      <c r="J77" s="437">
        <f>E77/D77*100-100</f>
        <v>1.2027491408934736</v>
      </c>
      <c r="K77" s="437">
        <f>H77/E77*100-100</f>
        <v>7.017543859649123</v>
      </c>
      <c r="L77" s="438">
        <f>H77/G77*100-100</f>
        <v>2.6044492674986373</v>
      </c>
    </row>
    <row r="78" spans="1:12" ht="12.75">
      <c r="A78" s="316" t="str">
        <f>A66</f>
        <v>Non-Food &amp; Services</v>
      </c>
      <c r="B78" s="460">
        <v>45.02</v>
      </c>
      <c r="C78" s="444">
        <v>179</v>
      </c>
      <c r="D78" s="444">
        <v>194.5</v>
      </c>
      <c r="E78" s="444">
        <v>194.6</v>
      </c>
      <c r="F78" s="444">
        <v>199.8</v>
      </c>
      <c r="G78" s="444">
        <v>199.8</v>
      </c>
      <c r="H78" s="445">
        <v>199.8</v>
      </c>
      <c r="I78" s="446">
        <f>E78/C78*100-100</f>
        <v>8.715083798882688</v>
      </c>
      <c r="J78" s="446">
        <f>E78/D78*100-100</f>
        <v>0.051413881748075596</v>
      </c>
      <c r="K78" s="446">
        <f>H78/E78*100-100</f>
        <v>2.67214799588902</v>
      </c>
      <c r="L78" s="447">
        <f>H78/G78*100-100</f>
        <v>0</v>
      </c>
    </row>
    <row r="79" spans="1:12" ht="12.75">
      <c r="A79" s="472" t="str">
        <f>A73</f>
        <v>Petroleum Product</v>
      </c>
      <c r="B79" s="463">
        <v>2.5436097629598367</v>
      </c>
      <c r="C79" s="464">
        <v>341.2</v>
      </c>
      <c r="D79" s="464">
        <v>451</v>
      </c>
      <c r="E79" s="464">
        <v>451.1</v>
      </c>
      <c r="F79" s="464">
        <v>451.7</v>
      </c>
      <c r="G79" s="464">
        <v>451.7</v>
      </c>
      <c r="H79" s="465">
        <v>451.7</v>
      </c>
      <c r="I79" s="437">
        <f>E79/C79*100-100</f>
        <v>32.20984759671748</v>
      </c>
      <c r="J79" s="437">
        <f>E79/D79*100-100</f>
        <v>0.02217294900222555</v>
      </c>
      <c r="K79" s="437">
        <f>H79/E79*100-100</f>
        <v>0.13300820217246212</v>
      </c>
      <c r="L79" s="438">
        <f>H79/G79*100-100</f>
        <v>0</v>
      </c>
    </row>
    <row r="80" spans="1:12" ht="12.75">
      <c r="A80" s="474" t="str">
        <f>A74</f>
        <v>Non-Petroleum Product</v>
      </c>
      <c r="B80" s="443">
        <v>97.45639023704015</v>
      </c>
      <c r="C80" s="444">
        <v>165.2</v>
      </c>
      <c r="D80" s="444">
        <v>176.6</v>
      </c>
      <c r="E80" s="444">
        <v>177.8</v>
      </c>
      <c r="F80" s="444">
        <v>184</v>
      </c>
      <c r="G80" s="444">
        <v>184.5</v>
      </c>
      <c r="H80" s="445">
        <v>187.2</v>
      </c>
      <c r="I80" s="446">
        <f>E80/C80*100-100</f>
        <v>7.627118644067821</v>
      </c>
      <c r="J80" s="446">
        <f>E80/D80*100-100</f>
        <v>0.6795016987542652</v>
      </c>
      <c r="K80" s="446">
        <f>H80/E80*100-100</f>
        <v>5.286839145106853</v>
      </c>
      <c r="L80" s="447">
        <f>H80/G80*100-100</f>
        <v>1.4634146341463463</v>
      </c>
    </row>
    <row r="81" spans="1:12" ht="12.75">
      <c r="A81" s="55" t="s">
        <v>111</v>
      </c>
      <c r="B81" s="467"/>
      <c r="C81" s="468"/>
      <c r="D81" s="469"/>
      <c r="E81" s="469"/>
      <c r="F81" s="469"/>
      <c r="G81" s="469"/>
      <c r="H81" s="469"/>
      <c r="I81" s="469"/>
      <c r="J81" s="469"/>
      <c r="K81" s="469"/>
      <c r="L81" s="470"/>
    </row>
    <row r="82" spans="1:12" ht="12.75">
      <c r="A82" s="475" t="str">
        <f>A76</f>
        <v>Overall Index</v>
      </c>
      <c r="B82" s="455">
        <v>100</v>
      </c>
      <c r="C82" s="456">
        <v>169.7</v>
      </c>
      <c r="D82" s="456">
        <v>182.7</v>
      </c>
      <c r="E82" s="456">
        <v>183.5</v>
      </c>
      <c r="F82" s="456">
        <v>190.6</v>
      </c>
      <c r="G82" s="456">
        <v>190.6</v>
      </c>
      <c r="H82" s="457">
        <v>192.9</v>
      </c>
      <c r="I82" s="458">
        <f>E82/C82*100-100</f>
        <v>8.13199764289925</v>
      </c>
      <c r="J82" s="458">
        <f>E82/D82*100-100</f>
        <v>0.4378762999452732</v>
      </c>
      <c r="K82" s="458">
        <f>H82/E82*100-100</f>
        <v>5.122615803814725</v>
      </c>
      <c r="L82" s="459">
        <f>H82/G82*100-100</f>
        <v>1.2067156348373658</v>
      </c>
    </row>
    <row r="83" spans="1:12" ht="12.75">
      <c r="A83" s="476" t="str">
        <f>A77</f>
        <v>Food &amp; Beverages</v>
      </c>
      <c r="B83" s="439">
        <v>53.04</v>
      </c>
      <c r="C83" s="433">
        <v>165.9</v>
      </c>
      <c r="D83" s="433">
        <v>176.1</v>
      </c>
      <c r="E83" s="433">
        <v>177.6</v>
      </c>
      <c r="F83" s="433">
        <v>187.2</v>
      </c>
      <c r="G83" s="433">
        <v>187.2</v>
      </c>
      <c r="H83" s="434">
        <v>191.4</v>
      </c>
      <c r="I83" s="437">
        <f>E83/C83*100-100</f>
        <v>7.052441229656409</v>
      </c>
      <c r="J83" s="437">
        <f>E83/D83*100-100</f>
        <v>0.8517887563884017</v>
      </c>
      <c r="K83" s="437">
        <f>H83/E83*100-100</f>
        <v>7.770270270270288</v>
      </c>
      <c r="L83" s="438">
        <f>H83/G83*100-100</f>
        <v>2.2435897435897516</v>
      </c>
    </row>
    <row r="84" spans="1:12" ht="12.75">
      <c r="A84" s="476" t="str">
        <f>A78</f>
        <v>Non-Food &amp; Services</v>
      </c>
      <c r="B84" s="440">
        <v>46.96</v>
      </c>
      <c r="C84" s="471">
        <v>174.1</v>
      </c>
      <c r="D84" s="444">
        <v>190.1</v>
      </c>
      <c r="E84" s="444">
        <v>190.1</v>
      </c>
      <c r="F84" s="444">
        <v>194.5</v>
      </c>
      <c r="G84" s="444">
        <v>194.5</v>
      </c>
      <c r="H84" s="445">
        <v>194.6</v>
      </c>
      <c r="I84" s="446">
        <f>E84/C84*100-100</f>
        <v>9.190120620333147</v>
      </c>
      <c r="J84" s="446">
        <f>E84/D84*100-100</f>
        <v>0</v>
      </c>
      <c r="K84" s="446">
        <f>H84/E84*100-100</f>
        <v>2.3671751709626534</v>
      </c>
      <c r="L84" s="447">
        <f>H84/G84*100-100</f>
        <v>0.051413881748075596</v>
      </c>
    </row>
    <row r="85" spans="1:12" ht="12.75">
      <c r="A85" s="472" t="str">
        <f>A79</f>
        <v>Petroleum Product</v>
      </c>
      <c r="B85" s="463">
        <v>2.332799605862791</v>
      </c>
      <c r="C85" s="433">
        <v>359.7</v>
      </c>
      <c r="D85" s="433">
        <v>492.4</v>
      </c>
      <c r="E85" s="433">
        <v>492.4</v>
      </c>
      <c r="F85" s="433">
        <v>492.6</v>
      </c>
      <c r="G85" s="433">
        <v>492.6</v>
      </c>
      <c r="H85" s="434">
        <v>492.6</v>
      </c>
      <c r="I85" s="437">
        <f>E85/C85*100-100</f>
        <v>36.89185432304697</v>
      </c>
      <c r="J85" s="437">
        <f>E85/D85*100-100</f>
        <v>0</v>
      </c>
      <c r="K85" s="437">
        <f>H85/E85*100-100</f>
        <v>0.040617384240462684</v>
      </c>
      <c r="L85" s="438">
        <f>H85/G85*100-100</f>
        <v>0</v>
      </c>
    </row>
    <row r="86" spans="1:12" ht="13.5" thickBot="1">
      <c r="A86" s="473" t="str">
        <f>A80</f>
        <v>Non-Petroleum Product</v>
      </c>
      <c r="B86" s="450">
        <v>97.66720039413721</v>
      </c>
      <c r="C86" s="451">
        <v>165.2</v>
      </c>
      <c r="D86" s="451">
        <v>175.3</v>
      </c>
      <c r="E86" s="451">
        <v>176.1</v>
      </c>
      <c r="F86" s="451">
        <v>183.4</v>
      </c>
      <c r="G86" s="451">
        <v>183.4</v>
      </c>
      <c r="H86" s="452">
        <v>185.7</v>
      </c>
      <c r="I86" s="453">
        <f>E86/C86*100-100</f>
        <v>6.598062953995168</v>
      </c>
      <c r="J86" s="453">
        <f>E86/D86*100-100</f>
        <v>0.4563605248145848</v>
      </c>
      <c r="K86" s="453">
        <f>H86/E86*100-100</f>
        <v>5.4514480408858645</v>
      </c>
      <c r="L86" s="454">
        <f>H86/G86*100-100</f>
        <v>1.2540894220283434</v>
      </c>
    </row>
    <row r="87" spans="1:12" ht="13.5" thickTop="1">
      <c r="A87" s="4" t="s">
        <v>112</v>
      </c>
      <c r="B87" s="5"/>
      <c r="C87" s="4"/>
      <c r="D87" s="4"/>
      <c r="E87" s="4"/>
      <c r="F87" s="4"/>
      <c r="G87" s="4"/>
      <c r="H87" s="4"/>
      <c r="I87" s="4"/>
      <c r="J87" s="4"/>
      <c r="K87" s="4"/>
      <c r="L87" s="4"/>
    </row>
    <row r="88" spans="1:2" ht="12.75">
      <c r="A88" s="5"/>
      <c r="B88" s="33"/>
    </row>
    <row r="89" spans="1:2" ht="12.75">
      <c r="A89" s="5"/>
      <c r="B89" s="33"/>
    </row>
    <row r="90" spans="1:2" ht="12.75">
      <c r="A90" s="5"/>
      <c r="B90" s="33"/>
    </row>
    <row r="91" spans="1:2" ht="12.75">
      <c r="A91" s="5"/>
      <c r="B91" s="33"/>
    </row>
    <row r="92" spans="1:2" ht="12.75">
      <c r="A92" s="5"/>
      <c r="B92" s="33"/>
    </row>
    <row r="93" ht="12.75">
      <c r="A93" s="5"/>
    </row>
    <row r="94" ht="12.75">
      <c r="A94" s="5"/>
    </row>
    <row r="95" ht="12.75">
      <c r="A95" s="5"/>
    </row>
    <row r="96" ht="12.75">
      <c r="A96" s="902"/>
    </row>
    <row r="97" ht="12.75">
      <c r="A97" s="711"/>
    </row>
    <row r="98" ht="12.75">
      <c r="A98" s="711"/>
    </row>
    <row r="99" ht="12.75">
      <c r="A99" s="5"/>
    </row>
    <row r="100" ht="12.75">
      <c r="A100" s="5"/>
    </row>
    <row r="101" ht="12.75">
      <c r="A101" s="5"/>
    </row>
    <row r="102" ht="12.75">
      <c r="A102" s="711"/>
    </row>
    <row r="103" ht="12.75">
      <c r="A103" s="711"/>
    </row>
    <row r="104" ht="12.75">
      <c r="A104" s="5"/>
    </row>
    <row r="105" ht="12.75">
      <c r="A105" s="5"/>
    </row>
    <row r="106" ht="12.75">
      <c r="A106" s="5"/>
    </row>
    <row r="107" ht="12.75">
      <c r="A107" s="711"/>
    </row>
    <row r="108" ht="12.75">
      <c r="A108" s="711"/>
    </row>
    <row r="109" ht="12.75">
      <c r="A109" s="33"/>
    </row>
    <row r="110" ht="12.75">
      <c r="A110" s="33"/>
    </row>
    <row r="111" ht="12.75">
      <c r="A111" s="33"/>
    </row>
    <row r="112" ht="12.75">
      <c r="A112" s="33"/>
    </row>
    <row r="113" ht="12.75">
      <c r="A113" s="33"/>
    </row>
    <row r="114" ht="12.75">
      <c r="A114" s="33"/>
    </row>
    <row r="115" ht="12.75">
      <c r="A115" s="33"/>
    </row>
    <row r="116" ht="12.75">
      <c r="A116" s="33"/>
    </row>
    <row r="117" ht="12.75">
      <c r="A117" s="33"/>
    </row>
    <row r="118" ht="12.75">
      <c r="A118" s="33"/>
    </row>
    <row r="119" ht="12.75">
      <c r="A119" s="33"/>
    </row>
    <row r="120" ht="12.75">
      <c r="A120" s="33"/>
    </row>
    <row r="121" ht="12.75">
      <c r="A121" s="33"/>
    </row>
    <row r="122" ht="12.75">
      <c r="A122" s="33"/>
    </row>
    <row r="123" ht="12.75">
      <c r="A123" s="33"/>
    </row>
    <row r="124" ht="12.75">
      <c r="A124" s="33"/>
    </row>
    <row r="125" ht="12.75">
      <c r="A125" s="33"/>
    </row>
    <row r="126" ht="12.75">
      <c r="A126" s="33"/>
    </row>
    <row r="127" ht="12.75">
      <c r="A127" s="33"/>
    </row>
    <row r="128" ht="12.75">
      <c r="A128" s="33"/>
    </row>
    <row r="129" ht="12.75">
      <c r="A129" s="33"/>
    </row>
    <row r="130" ht="12.75">
      <c r="A130" s="33"/>
    </row>
    <row r="131" ht="12.75">
      <c r="A131" s="33"/>
    </row>
    <row r="132" ht="12.75">
      <c r="A132" s="33"/>
    </row>
  </sheetData>
  <sheetProtection/>
  <mergeCells count="6">
    <mergeCell ref="A75:K75"/>
    <mergeCell ref="A1:L1"/>
    <mergeCell ref="D6:E6"/>
    <mergeCell ref="F6:H6"/>
    <mergeCell ref="A63:L63"/>
    <mergeCell ref="B4:G4"/>
  </mergeCells>
  <printOptions/>
  <pageMargins left="0.75" right="0.75" top="1" bottom="1" header="0.5" footer="0.5"/>
  <pageSetup fitToHeight="1" fitToWidth="1" horizontalDpi="600" verticalDpi="600" orientation="portrait" scale="78"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2:F44"/>
  <sheetViews>
    <sheetView zoomScalePageLayoutView="0" workbookViewId="0" topLeftCell="A1">
      <selection activeCell="B7" sqref="B7"/>
    </sheetView>
  </sheetViews>
  <sheetFormatPr defaultColWidth="9.140625" defaultRowHeight="12.75"/>
  <cols>
    <col min="1" max="1" width="8.28125" style="0" customWidth="1"/>
    <col min="2" max="2" width="32.140625" style="0" customWidth="1"/>
    <col min="3" max="3" width="14.421875" style="0" hidden="1" customWidth="1"/>
    <col min="4" max="4" width="9.7109375" style="0" customWidth="1"/>
    <col min="5" max="5" width="14.28125" style="0" customWidth="1"/>
  </cols>
  <sheetData>
    <row r="2" spans="1:5" ht="15.75">
      <c r="A2" s="1175" t="s">
        <v>949</v>
      </c>
      <c r="B2" s="1175"/>
      <c r="C2" s="1175"/>
      <c r="D2" s="1175"/>
      <c r="E2" s="1175"/>
    </row>
    <row r="3" spans="1:5" ht="19.5">
      <c r="A3" s="1342" t="s">
        <v>265</v>
      </c>
      <c r="B3" s="1342"/>
      <c r="C3" s="1342"/>
      <c r="D3" s="1342"/>
      <c r="E3" s="1342"/>
    </row>
    <row r="4" spans="1:5" ht="17.25" customHeight="1">
      <c r="A4" s="1002"/>
      <c r="B4" s="1171" t="s">
        <v>1009</v>
      </c>
      <c r="C4" s="1002"/>
      <c r="D4" s="1002"/>
      <c r="E4" s="1002"/>
    </row>
    <row r="5" spans="1:5" ht="12.75">
      <c r="A5" s="1343" t="s">
        <v>251</v>
      </c>
      <c r="B5" s="1344" t="s">
        <v>266</v>
      </c>
      <c r="C5" s="1344" t="s">
        <v>483</v>
      </c>
      <c r="D5" s="45" t="s">
        <v>484</v>
      </c>
      <c r="E5" s="1344" t="s">
        <v>267</v>
      </c>
    </row>
    <row r="6" spans="1:5" ht="25.5">
      <c r="A6" s="1343"/>
      <c r="B6" s="1345"/>
      <c r="C6" s="1345"/>
      <c r="D6" s="46" t="s">
        <v>268</v>
      </c>
      <c r="E6" s="1345"/>
    </row>
    <row r="7" spans="1:5" ht="12.75">
      <c r="A7" s="371"/>
      <c r="B7" s="372" t="s">
        <v>393</v>
      </c>
      <c r="C7" s="34"/>
      <c r="D7" s="35"/>
      <c r="E7" s="34"/>
    </row>
    <row r="8" spans="1:6" ht="25.5" customHeight="1">
      <c r="A8" s="36">
        <v>1</v>
      </c>
      <c r="B8" s="37" t="s">
        <v>348</v>
      </c>
      <c r="C8" s="37" t="s">
        <v>269</v>
      </c>
      <c r="D8" s="36">
        <v>9</v>
      </c>
      <c r="E8" s="36" t="s">
        <v>270</v>
      </c>
      <c r="F8" s="1041"/>
    </row>
    <row r="9" spans="1:6" ht="25.5" customHeight="1">
      <c r="A9" s="36">
        <v>2</v>
      </c>
      <c r="B9" s="37" t="s">
        <v>350</v>
      </c>
      <c r="C9" s="37" t="s">
        <v>269</v>
      </c>
      <c r="D9" s="36">
        <v>6</v>
      </c>
      <c r="E9" s="36" t="s">
        <v>312</v>
      </c>
      <c r="F9" s="1041"/>
    </row>
    <row r="10" spans="1:5" ht="26.25" customHeight="1">
      <c r="A10" s="36">
        <v>3</v>
      </c>
      <c r="B10" s="373" t="s">
        <v>359</v>
      </c>
      <c r="C10" s="373" t="s">
        <v>269</v>
      </c>
      <c r="D10" s="374">
        <v>96</v>
      </c>
      <c r="E10" s="36" t="s">
        <v>360</v>
      </c>
    </row>
    <row r="11" spans="1:5" ht="27.75" customHeight="1">
      <c r="A11" s="36">
        <v>4</v>
      </c>
      <c r="B11" s="373" t="s">
        <v>364</v>
      </c>
      <c r="C11" s="373" t="s">
        <v>269</v>
      </c>
      <c r="D11" s="374">
        <v>6</v>
      </c>
      <c r="E11" s="38" t="s">
        <v>365</v>
      </c>
    </row>
    <row r="12" spans="1:5" ht="30" customHeight="1">
      <c r="A12" s="36">
        <v>5</v>
      </c>
      <c r="B12" s="373" t="s">
        <v>366</v>
      </c>
      <c r="C12" s="373" t="s">
        <v>269</v>
      </c>
      <c r="D12" s="374">
        <v>12</v>
      </c>
      <c r="E12" s="38" t="s">
        <v>367</v>
      </c>
    </row>
    <row r="13" spans="1:5" ht="26.25" customHeight="1">
      <c r="A13" s="36">
        <v>6</v>
      </c>
      <c r="B13" s="373" t="s">
        <v>394</v>
      </c>
      <c r="C13" s="373" t="s">
        <v>269</v>
      </c>
      <c r="D13" s="374">
        <v>19.5</v>
      </c>
      <c r="E13" s="38" t="s">
        <v>368</v>
      </c>
    </row>
    <row r="14" spans="1:5" ht="27" customHeight="1">
      <c r="A14" s="36">
        <v>7</v>
      </c>
      <c r="B14" s="373" t="s">
        <v>370</v>
      </c>
      <c r="C14" s="373" t="s">
        <v>269</v>
      </c>
      <c r="D14" s="374">
        <v>29.4</v>
      </c>
      <c r="E14" s="38" t="s">
        <v>371</v>
      </c>
    </row>
    <row r="15" spans="1:5" ht="28.5" customHeight="1">
      <c r="A15" s="36">
        <v>8</v>
      </c>
      <c r="B15" s="373" t="s">
        <v>374</v>
      </c>
      <c r="C15" s="373" t="s">
        <v>269</v>
      </c>
      <c r="D15" s="374">
        <v>24.35</v>
      </c>
      <c r="E15" s="36" t="s">
        <v>375</v>
      </c>
    </row>
    <row r="16" spans="1:5" ht="27.75" customHeight="1">
      <c r="A16" s="36">
        <v>9</v>
      </c>
      <c r="B16" s="373" t="s">
        <v>376</v>
      </c>
      <c r="C16" s="373" t="s">
        <v>269</v>
      </c>
      <c r="D16" s="374">
        <v>20</v>
      </c>
      <c r="E16" s="36" t="s">
        <v>377</v>
      </c>
    </row>
    <row r="17" spans="1:5" ht="27.75" customHeight="1">
      <c r="A17" s="36">
        <v>10</v>
      </c>
      <c r="B17" s="373" t="s">
        <v>395</v>
      </c>
      <c r="C17" s="373" t="s">
        <v>269</v>
      </c>
      <c r="D17" s="374">
        <v>15</v>
      </c>
      <c r="E17" s="36" t="s">
        <v>396</v>
      </c>
    </row>
    <row r="18" spans="1:5" ht="24.75" customHeight="1">
      <c r="A18" s="39">
        <v>11</v>
      </c>
      <c r="B18" s="375" t="s">
        <v>420</v>
      </c>
      <c r="C18" s="376"/>
      <c r="D18" s="377">
        <v>6</v>
      </c>
      <c r="E18" s="36" t="s">
        <v>421</v>
      </c>
    </row>
    <row r="19" spans="1:5" ht="27.75" customHeight="1">
      <c r="A19" s="39">
        <v>12</v>
      </c>
      <c r="B19" s="375" t="s">
        <v>422</v>
      </c>
      <c r="C19" s="376"/>
      <c r="D19" s="377">
        <v>20</v>
      </c>
      <c r="E19" s="36" t="s">
        <v>423</v>
      </c>
    </row>
    <row r="20" spans="1:5" ht="27.75" customHeight="1">
      <c r="A20" s="39">
        <v>13</v>
      </c>
      <c r="B20" s="375" t="s">
        <v>424</v>
      </c>
      <c r="C20" s="376"/>
      <c r="D20" s="377">
        <v>15</v>
      </c>
      <c r="E20" s="36" t="s">
        <v>425</v>
      </c>
    </row>
    <row r="21" spans="1:5" ht="27.75" customHeight="1">
      <c r="A21" s="39">
        <v>14</v>
      </c>
      <c r="B21" s="375" t="s">
        <v>485</v>
      </c>
      <c r="C21" s="376"/>
      <c r="D21" s="377">
        <v>12</v>
      </c>
      <c r="E21" s="36" t="s">
        <v>486</v>
      </c>
    </row>
    <row r="22" spans="1:5" ht="12.75">
      <c r="A22" s="378"/>
      <c r="B22" s="379" t="s">
        <v>487</v>
      </c>
      <c r="C22" s="165"/>
      <c r="D22" s="380">
        <f>SUM(D8:D21)</f>
        <v>290.25</v>
      </c>
      <c r="E22" s="309"/>
    </row>
    <row r="23" spans="1:5" ht="12.75">
      <c r="A23" s="316"/>
      <c r="B23" s="381" t="s">
        <v>397</v>
      </c>
      <c r="C23" s="261"/>
      <c r="D23" s="261"/>
      <c r="E23" s="309"/>
    </row>
    <row r="24" spans="1:5" ht="26.25" customHeight="1">
      <c r="A24" s="36">
        <v>1</v>
      </c>
      <c r="B24" s="37" t="s">
        <v>349</v>
      </c>
      <c r="C24" s="37" t="s">
        <v>357</v>
      </c>
      <c r="D24" s="36">
        <v>40</v>
      </c>
      <c r="E24" s="36" t="s">
        <v>271</v>
      </c>
    </row>
    <row r="25" spans="1:5" ht="25.5">
      <c r="A25" s="36">
        <v>2</v>
      </c>
      <c r="B25" s="37" t="s">
        <v>352</v>
      </c>
      <c r="C25" s="37" t="s">
        <v>357</v>
      </c>
      <c r="D25" s="36">
        <v>20</v>
      </c>
      <c r="E25" s="36" t="s">
        <v>311</v>
      </c>
    </row>
    <row r="26" spans="1:5" ht="25.5">
      <c r="A26" s="36">
        <v>3</v>
      </c>
      <c r="B26" s="37" t="s">
        <v>353</v>
      </c>
      <c r="C26" s="37" t="s">
        <v>357</v>
      </c>
      <c r="D26" s="36">
        <v>20</v>
      </c>
      <c r="E26" s="36" t="s">
        <v>313</v>
      </c>
    </row>
    <row r="27" spans="1:5" ht="25.5">
      <c r="A27" s="36">
        <v>4</v>
      </c>
      <c r="B27" s="40" t="s">
        <v>354</v>
      </c>
      <c r="C27" s="40" t="s">
        <v>357</v>
      </c>
      <c r="D27" s="36">
        <v>160</v>
      </c>
      <c r="E27" s="36" t="s">
        <v>315</v>
      </c>
    </row>
    <row r="28" spans="1:5" ht="25.5">
      <c r="A28" s="36">
        <v>5</v>
      </c>
      <c r="B28" s="373" t="s">
        <v>356</v>
      </c>
      <c r="C28" s="373" t="s">
        <v>357</v>
      </c>
      <c r="D28" s="374">
        <v>11</v>
      </c>
      <c r="E28" s="36" t="s">
        <v>358</v>
      </c>
    </row>
    <row r="29" spans="1:5" ht="25.5">
      <c r="A29" s="36">
        <v>6</v>
      </c>
      <c r="B29" s="373" t="s">
        <v>398</v>
      </c>
      <c r="C29" s="373" t="s">
        <v>357</v>
      </c>
      <c r="D29" s="374">
        <v>194</v>
      </c>
      <c r="E29" s="36" t="s">
        <v>361</v>
      </c>
    </row>
    <row r="30" spans="1:5" ht="25.5">
      <c r="A30" s="36">
        <v>7</v>
      </c>
      <c r="B30" s="373" t="s">
        <v>362</v>
      </c>
      <c r="C30" s="373" t="s">
        <v>357</v>
      </c>
      <c r="D30" s="374">
        <v>80</v>
      </c>
      <c r="E30" s="36" t="s">
        <v>363</v>
      </c>
    </row>
    <row r="31" spans="1:5" ht="26.25" customHeight="1">
      <c r="A31" s="36">
        <v>8</v>
      </c>
      <c r="B31" s="373" t="s">
        <v>372</v>
      </c>
      <c r="C31" s="373" t="s">
        <v>357</v>
      </c>
      <c r="D31" s="374">
        <v>6.25</v>
      </c>
      <c r="E31" s="36" t="s">
        <v>373</v>
      </c>
    </row>
    <row r="32" spans="1:5" ht="25.5">
      <c r="A32" s="36">
        <v>9</v>
      </c>
      <c r="B32" s="373" t="s">
        <v>378</v>
      </c>
      <c r="C32" s="373" t="s">
        <v>357</v>
      </c>
      <c r="D32" s="374">
        <v>84</v>
      </c>
      <c r="E32" s="36" t="s">
        <v>379</v>
      </c>
    </row>
    <row r="33" spans="1:5" ht="30.75" customHeight="1">
      <c r="A33" s="36">
        <v>10</v>
      </c>
      <c r="B33" s="373" t="s">
        <v>380</v>
      </c>
      <c r="C33" s="373" t="s">
        <v>357</v>
      </c>
      <c r="D33" s="374">
        <v>122</v>
      </c>
      <c r="E33" s="36" t="s">
        <v>381</v>
      </c>
    </row>
    <row r="34" spans="1:5" ht="27.75" customHeight="1">
      <c r="A34" s="36">
        <v>11</v>
      </c>
      <c r="B34" s="373" t="s">
        <v>399</v>
      </c>
      <c r="C34" s="373" t="s">
        <v>357</v>
      </c>
      <c r="D34" s="374">
        <v>30</v>
      </c>
      <c r="E34" s="36" t="s">
        <v>400</v>
      </c>
    </row>
    <row r="35" spans="1:5" ht="25.5">
      <c r="A35" s="36">
        <v>12</v>
      </c>
      <c r="B35" s="373" t="s">
        <v>401</v>
      </c>
      <c r="C35" s="373" t="s">
        <v>357</v>
      </c>
      <c r="D35" s="374">
        <v>100</v>
      </c>
      <c r="E35" s="36" t="s">
        <v>402</v>
      </c>
    </row>
    <row r="36" spans="1:5" ht="25.5">
      <c r="A36" s="39">
        <v>13</v>
      </c>
      <c r="B36" s="375" t="s">
        <v>426</v>
      </c>
      <c r="C36" s="376"/>
      <c r="D36" s="377">
        <v>100</v>
      </c>
      <c r="E36" s="36" t="s">
        <v>427</v>
      </c>
    </row>
    <row r="37" spans="1:5" ht="25.5">
      <c r="A37" s="39">
        <v>14</v>
      </c>
      <c r="B37" s="375" t="s">
        <v>428</v>
      </c>
      <c r="C37" s="376"/>
      <c r="D37" s="377">
        <v>150</v>
      </c>
      <c r="E37" s="36" t="s">
        <v>429</v>
      </c>
    </row>
    <row r="38" spans="1:5" ht="25.5">
      <c r="A38" s="39">
        <v>15</v>
      </c>
      <c r="B38" s="375" t="s">
        <v>430</v>
      </c>
      <c r="C38" s="376"/>
      <c r="D38" s="377">
        <v>700</v>
      </c>
      <c r="E38" s="36" t="s">
        <v>431</v>
      </c>
    </row>
    <row r="39" spans="1:5" ht="12.75">
      <c r="A39" s="378"/>
      <c r="B39" s="382" t="s">
        <v>488</v>
      </c>
      <c r="C39" s="165"/>
      <c r="D39" s="380">
        <f>SUM(D24:D38)</f>
        <v>1817.25</v>
      </c>
      <c r="E39" s="309"/>
    </row>
    <row r="40" spans="1:5" ht="12.75">
      <c r="A40" s="378"/>
      <c r="B40" s="165" t="s">
        <v>489</v>
      </c>
      <c r="C40" s="386"/>
      <c r="D40" s="386"/>
      <c r="E40" s="384"/>
    </row>
    <row r="41" spans="1:5" ht="25.5">
      <c r="A41" s="387">
        <v>1</v>
      </c>
      <c r="B41" s="378" t="s">
        <v>490</v>
      </c>
      <c r="C41" s="386"/>
      <c r="D41" s="388">
        <v>400</v>
      </c>
      <c r="E41" s="36" t="s">
        <v>491</v>
      </c>
    </row>
    <row r="42" spans="1:5" ht="12.75">
      <c r="A42" s="378"/>
      <c r="B42" s="383" t="s">
        <v>432</v>
      </c>
      <c r="C42" s="165"/>
      <c r="D42" s="380"/>
      <c r="E42" s="384"/>
    </row>
    <row r="43" spans="1:5" ht="25.5">
      <c r="A43" s="39">
        <v>1</v>
      </c>
      <c r="B43" s="385" t="s">
        <v>433</v>
      </c>
      <c r="C43" s="165"/>
      <c r="D43" s="377">
        <v>250</v>
      </c>
      <c r="E43" s="36" t="s">
        <v>434</v>
      </c>
    </row>
    <row r="44" spans="1:5" ht="12.75">
      <c r="A44" s="378"/>
      <c r="B44" s="389" t="s">
        <v>255</v>
      </c>
      <c r="C44" s="390"/>
      <c r="D44" s="391">
        <f>D39+D22+D43+D41</f>
        <v>2757.5</v>
      </c>
      <c r="E44" s="1042"/>
    </row>
  </sheetData>
  <sheetProtection/>
  <mergeCells count="6">
    <mergeCell ref="A2:E2"/>
    <mergeCell ref="A3:E3"/>
    <mergeCell ref="A5:A6"/>
    <mergeCell ref="B5:B6"/>
    <mergeCell ref="C5:C6"/>
    <mergeCell ref="E5:E6"/>
  </mergeCells>
  <printOptions/>
  <pageMargins left="2.54" right="0.99" top="1" bottom="1" header="0.5" footer="0.5"/>
  <pageSetup fitToHeight="1" fitToWidth="1" horizontalDpi="600" verticalDpi="600" orientation="portrait" scale="65" r:id="rId1"/>
</worksheet>
</file>

<file path=xl/worksheets/sheet3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E2" sqref="E2"/>
    </sheetView>
  </sheetViews>
  <sheetFormatPr defaultColWidth="9.140625" defaultRowHeight="12.75"/>
  <cols>
    <col min="1" max="1" width="23.8515625" style="0" customWidth="1"/>
    <col min="2" max="3" width="8.7109375" style="0" customWidth="1"/>
    <col min="4" max="4" width="9.00390625" style="0" customWidth="1"/>
    <col min="5" max="5" width="16.140625" style="0" customWidth="1"/>
    <col min="7" max="7" width="8.421875" style="0" customWidth="1"/>
    <col min="9" max="9" width="8.28125" style="0" customWidth="1"/>
    <col min="10" max="10" width="7.57421875" style="0" customWidth="1"/>
    <col min="11" max="11" width="6.7109375" style="0" customWidth="1"/>
  </cols>
  <sheetData>
    <row r="1" spans="1:11" ht="15.75">
      <c r="A1" s="1350"/>
      <c r="B1" s="1350"/>
      <c r="C1" s="1350"/>
      <c r="D1" s="1350"/>
      <c r="E1" s="1350"/>
      <c r="F1" s="1350"/>
      <c r="G1" s="1350"/>
      <c r="H1" s="1350"/>
      <c r="I1" s="1350"/>
      <c r="J1" s="1350"/>
      <c r="K1" s="1350"/>
    </row>
    <row r="2" spans="1:11" ht="15.75">
      <c r="A2" s="41"/>
      <c r="B2" s="41"/>
      <c r="C2" s="41"/>
      <c r="D2" s="41"/>
      <c r="E2" s="41" t="s">
        <v>950</v>
      </c>
      <c r="F2" s="41"/>
      <c r="G2" s="41"/>
      <c r="H2" s="41"/>
      <c r="I2" s="41"/>
      <c r="J2" s="41"/>
      <c r="K2" s="41"/>
    </row>
    <row r="3" spans="1:12" ht="19.5" customHeight="1">
      <c r="A3" s="1351" t="s">
        <v>882</v>
      </c>
      <c r="B3" s="1351"/>
      <c r="C3" s="1351"/>
      <c r="D3" s="1351"/>
      <c r="E3" s="1351"/>
      <c r="F3" s="1351"/>
      <c r="G3" s="1351"/>
      <c r="H3" s="1351"/>
      <c r="I3" s="1351"/>
      <c r="J3" s="1351"/>
      <c r="K3" s="1351"/>
      <c r="L3" s="1351"/>
    </row>
    <row r="4" spans="1:12" ht="24.75" customHeight="1">
      <c r="A4" s="1043"/>
      <c r="B4" s="1352" t="s">
        <v>403</v>
      </c>
      <c r="C4" s="1353"/>
      <c r="D4" s="1354"/>
      <c r="E4" s="1352" t="s">
        <v>930</v>
      </c>
      <c r="F4" s="1353"/>
      <c r="G4" s="1353"/>
      <c r="H4" s="1353"/>
      <c r="I4" s="1353"/>
      <c r="J4" s="1353"/>
      <c r="K4" s="1353"/>
      <c r="L4" s="1354"/>
    </row>
    <row r="5" spans="1:12" ht="12.75">
      <c r="A5" s="1346" t="s">
        <v>252</v>
      </c>
      <c r="B5" s="1347" t="s">
        <v>305</v>
      </c>
      <c r="C5" s="1348"/>
      <c r="D5" s="1349"/>
      <c r="E5" s="1355" t="s">
        <v>305</v>
      </c>
      <c r="F5" s="1356"/>
      <c r="G5" s="1356"/>
      <c r="H5" s="1356"/>
      <c r="I5" s="1356"/>
      <c r="J5" s="1357"/>
      <c r="K5" s="1358" t="s">
        <v>253</v>
      </c>
      <c r="L5" s="1358"/>
    </row>
    <row r="6" spans="1:12" ht="12.75" customHeight="1">
      <c r="A6" s="1346"/>
      <c r="B6" s="1359">
        <v>2005</v>
      </c>
      <c r="C6" s="1359">
        <v>2006</v>
      </c>
      <c r="D6" s="1359">
        <v>2007</v>
      </c>
      <c r="E6" s="1352">
        <v>2005</v>
      </c>
      <c r="F6" s="1354"/>
      <c r="G6" s="1352">
        <v>2006</v>
      </c>
      <c r="H6" s="1354"/>
      <c r="I6" s="1358">
        <v>2007</v>
      </c>
      <c r="J6" s="1358"/>
      <c r="K6" s="1359" t="s">
        <v>384</v>
      </c>
      <c r="L6" s="1359" t="s">
        <v>881</v>
      </c>
    </row>
    <row r="7" spans="1:12" ht="12.75" customHeight="1">
      <c r="A7" s="1346"/>
      <c r="B7" s="1360"/>
      <c r="C7" s="1360"/>
      <c r="D7" s="1360"/>
      <c r="E7" s="1046">
        <v>1</v>
      </c>
      <c r="F7" s="1046">
        <v>2</v>
      </c>
      <c r="G7" s="1045">
        <v>3</v>
      </c>
      <c r="H7" s="1045">
        <v>4</v>
      </c>
      <c r="I7" s="1045">
        <v>5</v>
      </c>
      <c r="J7" s="1045">
        <v>6</v>
      </c>
      <c r="K7" s="1360"/>
      <c r="L7" s="1360"/>
    </row>
    <row r="8" spans="1:12" ht="12.75" customHeight="1">
      <c r="A8" s="1044"/>
      <c r="B8" s="1361"/>
      <c r="C8" s="1361"/>
      <c r="D8" s="1361"/>
      <c r="E8" s="1045" t="s">
        <v>254</v>
      </c>
      <c r="F8" s="1045" t="s">
        <v>256</v>
      </c>
      <c r="G8" s="1045" t="s">
        <v>254</v>
      </c>
      <c r="H8" s="1045" t="s">
        <v>256</v>
      </c>
      <c r="I8" s="1045" t="s">
        <v>255</v>
      </c>
      <c r="J8" s="1045" t="s">
        <v>256</v>
      </c>
      <c r="K8" s="1361"/>
      <c r="L8" s="1361"/>
    </row>
    <row r="9" spans="1:12" ht="12.75">
      <c r="A9" s="739" t="s">
        <v>255</v>
      </c>
      <c r="B9" s="739">
        <v>125</v>
      </c>
      <c r="C9" s="159">
        <f>C10+C15+C16+C17+C18</f>
        <v>135</v>
      </c>
      <c r="D9" s="159">
        <f>D10+D15+D16+D17+D18+D19</f>
        <v>135</v>
      </c>
      <c r="E9" s="160">
        <v>61365.89</v>
      </c>
      <c r="F9" s="740">
        <f>E9/$E$9%</f>
        <v>100</v>
      </c>
      <c r="G9" s="741">
        <f>G10+G15+G16+G17+G18</f>
        <v>96763.83</v>
      </c>
      <c r="H9" s="740">
        <f>G9/$G$9%</f>
        <v>100</v>
      </c>
      <c r="I9" s="742">
        <f>I10+I15+I16+I17+I18+I19</f>
        <v>186301.3</v>
      </c>
      <c r="J9" s="740">
        <f>I9/$I$9%</f>
        <v>100</v>
      </c>
      <c r="K9" s="740">
        <f>G9/E9%-100</f>
        <v>57.68341337508508</v>
      </c>
      <c r="L9" s="740">
        <f>I9/G9%-100</f>
        <v>92.53196158109904</v>
      </c>
    </row>
    <row r="10" spans="1:12" ht="12.75">
      <c r="A10" s="743" t="s">
        <v>261</v>
      </c>
      <c r="B10" s="744">
        <v>79</v>
      </c>
      <c r="C10" s="745">
        <f>C11+C12+C14+C13</f>
        <v>88</v>
      </c>
      <c r="D10" s="745">
        <f>D11+D12+D14+D13</f>
        <v>100</v>
      </c>
      <c r="E10" s="746">
        <v>48802.18</v>
      </c>
      <c r="F10" s="747">
        <f>E10/$E$9%</f>
        <v>79.52655783204644</v>
      </c>
      <c r="G10" s="748">
        <f>G11+G12+G14+G13</f>
        <v>80174.12999999999</v>
      </c>
      <c r="H10" s="747">
        <f aca="true" t="shared" si="0" ref="H10:H18">G10/$G$9%</f>
        <v>82.85547399270986</v>
      </c>
      <c r="I10" s="749">
        <f>I11+I12+I14+I13</f>
        <v>159548.09999999998</v>
      </c>
      <c r="J10" s="747">
        <f aca="true" t="shared" si="1" ref="J10:J19">I10/$I$9%</f>
        <v>85.63982108552113</v>
      </c>
      <c r="K10" s="747">
        <f aca="true" t="shared" si="2" ref="K10:K18">G10/E10%-100</f>
        <v>64.28391108757845</v>
      </c>
      <c r="L10" s="747">
        <f aca="true" t="shared" si="3" ref="L10:L18">I10/G10%-100</f>
        <v>99.00197233197292</v>
      </c>
    </row>
    <row r="11" spans="1:12" ht="12.75">
      <c r="A11" s="750" t="s">
        <v>404</v>
      </c>
      <c r="B11" s="751">
        <v>14</v>
      </c>
      <c r="C11" s="745">
        <v>15</v>
      </c>
      <c r="D11" s="745">
        <v>15</v>
      </c>
      <c r="E11" s="746">
        <v>40119.88</v>
      </c>
      <c r="F11" s="747">
        <f aca="true" t="shared" si="4" ref="F11:F18">E11/$E$9%</f>
        <v>65.37814411230734</v>
      </c>
      <c r="G11" s="749">
        <v>68694.36</v>
      </c>
      <c r="H11" s="747">
        <f t="shared" si="0"/>
        <v>70.99177450913218</v>
      </c>
      <c r="I11" s="746">
        <v>135588.4</v>
      </c>
      <c r="J11" s="747">
        <f t="shared" si="1"/>
        <v>72.77909493921942</v>
      </c>
      <c r="K11" s="747">
        <f t="shared" si="2"/>
        <v>71.2227454319405</v>
      </c>
      <c r="L11" s="747">
        <f t="shared" si="3"/>
        <v>97.37923171567502</v>
      </c>
    </row>
    <row r="12" spans="1:12" ht="12.75">
      <c r="A12" s="750" t="s">
        <v>405</v>
      </c>
      <c r="B12" s="751">
        <v>7</v>
      </c>
      <c r="C12" s="745">
        <v>8</v>
      </c>
      <c r="D12" s="745">
        <v>16</v>
      </c>
      <c r="E12" s="746">
        <v>1050.07</v>
      </c>
      <c r="F12" s="747">
        <f t="shared" si="4"/>
        <v>1.7111623411637962</v>
      </c>
      <c r="G12" s="749">
        <v>1577.45</v>
      </c>
      <c r="H12" s="747">
        <f t="shared" si="0"/>
        <v>1.6302062454534922</v>
      </c>
      <c r="I12" s="746">
        <v>6010.6</v>
      </c>
      <c r="J12" s="747">
        <f t="shared" si="1"/>
        <v>3.2262791510311524</v>
      </c>
      <c r="K12" s="747">
        <f t="shared" si="2"/>
        <v>50.22331844543697</v>
      </c>
      <c r="L12" s="747">
        <f t="shared" si="3"/>
        <v>281.03267932422585</v>
      </c>
    </row>
    <row r="13" spans="1:12" ht="12.75">
      <c r="A13" s="750" t="s">
        <v>406</v>
      </c>
      <c r="B13" s="751">
        <v>44</v>
      </c>
      <c r="C13" s="745">
        <v>50</v>
      </c>
      <c r="D13" s="745">
        <v>53</v>
      </c>
      <c r="E13" s="746">
        <v>3666.13</v>
      </c>
      <c r="F13" s="747">
        <f t="shared" si="4"/>
        <v>5.974214665508803</v>
      </c>
      <c r="G13" s="749">
        <v>4950.03</v>
      </c>
      <c r="H13" s="747">
        <f t="shared" si="0"/>
        <v>5.115578827336619</v>
      </c>
      <c r="I13" s="746">
        <v>9889.3</v>
      </c>
      <c r="J13" s="747">
        <f>I13/$I$9%</f>
        <v>5.308229196468301</v>
      </c>
      <c r="K13" s="747">
        <f t="shared" si="2"/>
        <v>35.02058028493258</v>
      </c>
      <c r="L13" s="747">
        <f t="shared" si="3"/>
        <v>99.78262758003487</v>
      </c>
    </row>
    <row r="14" spans="1:12" ht="12.75">
      <c r="A14" s="750" t="s">
        <v>407</v>
      </c>
      <c r="B14" s="751">
        <v>14</v>
      </c>
      <c r="C14" s="745">
        <v>15</v>
      </c>
      <c r="D14" s="745">
        <v>16</v>
      </c>
      <c r="E14" s="746">
        <v>3966.1</v>
      </c>
      <c r="F14" s="747">
        <f t="shared" si="4"/>
        <v>6.463036713066493</v>
      </c>
      <c r="G14" s="749">
        <v>4952.29</v>
      </c>
      <c r="H14" s="747">
        <f t="shared" si="0"/>
        <v>5.117914410787584</v>
      </c>
      <c r="I14" s="746">
        <v>8059.8</v>
      </c>
      <c r="J14" s="747">
        <f t="shared" si="1"/>
        <v>4.326217798802263</v>
      </c>
      <c r="K14" s="747">
        <f t="shared" si="2"/>
        <v>24.865484985249992</v>
      </c>
      <c r="L14" s="747">
        <f t="shared" si="3"/>
        <v>62.74895048553296</v>
      </c>
    </row>
    <row r="15" spans="1:12" ht="12.75">
      <c r="A15" s="752" t="s">
        <v>257</v>
      </c>
      <c r="B15" s="752">
        <v>29</v>
      </c>
      <c r="C15" s="745">
        <v>29</v>
      </c>
      <c r="D15" s="745">
        <v>21</v>
      </c>
      <c r="E15" s="746">
        <v>5024.83</v>
      </c>
      <c r="F15" s="747">
        <f t="shared" si="4"/>
        <v>8.188311128543885</v>
      </c>
      <c r="G15" s="749">
        <v>5472.11</v>
      </c>
      <c r="H15" s="747">
        <f t="shared" si="0"/>
        <v>5.655119273389653</v>
      </c>
      <c r="I15" s="746">
        <v>6200</v>
      </c>
      <c r="J15" s="747">
        <f t="shared" si="1"/>
        <v>3.3279424244489975</v>
      </c>
      <c r="K15" s="747">
        <f t="shared" si="2"/>
        <v>8.901395669107202</v>
      </c>
      <c r="L15" s="747">
        <f t="shared" si="3"/>
        <v>13.30181593571767</v>
      </c>
    </row>
    <row r="16" spans="1:12" ht="12.75">
      <c r="A16" s="752" t="s">
        <v>258</v>
      </c>
      <c r="B16" s="752">
        <v>4</v>
      </c>
      <c r="C16" s="745">
        <v>4</v>
      </c>
      <c r="D16" s="745">
        <v>4</v>
      </c>
      <c r="E16" s="746">
        <v>2308.38</v>
      </c>
      <c r="F16" s="747">
        <f t="shared" si="4"/>
        <v>3.7616662937667815</v>
      </c>
      <c r="G16" s="749">
        <v>2344.21</v>
      </c>
      <c r="H16" s="747">
        <f t="shared" si="0"/>
        <v>2.422609770613668</v>
      </c>
      <c r="I16" s="746">
        <v>3261.1</v>
      </c>
      <c r="J16" s="747">
        <f t="shared" si="1"/>
        <v>1.7504440387694558</v>
      </c>
      <c r="K16" s="747">
        <f t="shared" si="2"/>
        <v>1.5521707864389782</v>
      </c>
      <c r="L16" s="747">
        <f t="shared" si="3"/>
        <v>39.11296342904433</v>
      </c>
    </row>
    <row r="17" spans="1:12" ht="12.75">
      <c r="A17" s="752" t="s">
        <v>259</v>
      </c>
      <c r="B17" s="752">
        <v>8</v>
      </c>
      <c r="C17" s="745">
        <v>8</v>
      </c>
      <c r="D17" s="745">
        <v>5</v>
      </c>
      <c r="E17" s="746">
        <v>635.88</v>
      </c>
      <c r="F17" s="747">
        <f t="shared" si="4"/>
        <v>1.0362108330865893</v>
      </c>
      <c r="G17" s="749">
        <v>764.44</v>
      </c>
      <c r="H17" s="747">
        <f t="shared" si="0"/>
        <v>0.7900059350689198</v>
      </c>
      <c r="I17" s="746">
        <v>796.4</v>
      </c>
      <c r="J17" s="747">
        <f t="shared" si="1"/>
        <v>0.4274795720695454</v>
      </c>
      <c r="K17" s="747">
        <f t="shared" si="2"/>
        <v>20.217651129143874</v>
      </c>
      <c r="L17" s="747">
        <f t="shared" si="3"/>
        <v>4.180838260687551</v>
      </c>
    </row>
    <row r="18" spans="1:12" ht="12.75">
      <c r="A18" s="752" t="s">
        <v>260</v>
      </c>
      <c r="B18" s="752">
        <v>5</v>
      </c>
      <c r="C18" s="745">
        <v>6</v>
      </c>
      <c r="D18" s="745">
        <v>2</v>
      </c>
      <c r="E18" s="746">
        <v>4594.62</v>
      </c>
      <c r="F18" s="747">
        <f t="shared" si="4"/>
        <v>7.487253912556308</v>
      </c>
      <c r="G18" s="749">
        <v>8008.94</v>
      </c>
      <c r="H18" s="747">
        <f t="shared" si="0"/>
        <v>8.276791028217877</v>
      </c>
      <c r="I18" s="746">
        <v>24.7</v>
      </c>
      <c r="J18" s="753">
        <f t="shared" si="1"/>
        <v>0.013258093207079071</v>
      </c>
      <c r="K18" s="747">
        <f t="shared" si="2"/>
        <v>74.31125969068171</v>
      </c>
      <c r="L18" s="747">
        <f t="shared" si="3"/>
        <v>-99.69159464298646</v>
      </c>
    </row>
    <row r="19" spans="1:12" ht="12.75">
      <c r="A19" s="754" t="s">
        <v>492</v>
      </c>
      <c r="B19" s="754"/>
      <c r="C19" s="42"/>
      <c r="D19" s="755">
        <v>3</v>
      </c>
      <c r="E19" s="756" t="s">
        <v>212</v>
      </c>
      <c r="F19" s="757" t="s">
        <v>212</v>
      </c>
      <c r="G19" s="758" t="s">
        <v>212</v>
      </c>
      <c r="H19" s="758" t="s">
        <v>212</v>
      </c>
      <c r="I19" s="759">
        <v>16471</v>
      </c>
      <c r="J19" s="760">
        <f t="shared" si="1"/>
        <v>8.841054785983781</v>
      </c>
      <c r="K19" s="757" t="s">
        <v>212</v>
      </c>
      <c r="L19" s="758" t="s">
        <v>212</v>
      </c>
    </row>
  </sheetData>
  <sheetProtection/>
  <mergeCells count="16">
    <mergeCell ref="C6:C8"/>
    <mergeCell ref="D6:D8"/>
    <mergeCell ref="E6:F6"/>
    <mergeCell ref="G6:H6"/>
    <mergeCell ref="I6:J6"/>
    <mergeCell ref="K6:K8"/>
    <mergeCell ref="A5:A7"/>
    <mergeCell ref="B5:D5"/>
    <mergeCell ref="A1:K1"/>
    <mergeCell ref="A3:L3"/>
    <mergeCell ref="B4:D4"/>
    <mergeCell ref="E4:L4"/>
    <mergeCell ref="E5:J5"/>
    <mergeCell ref="K5:L5"/>
    <mergeCell ref="L6:L8"/>
    <mergeCell ref="B6:B8"/>
  </mergeCells>
  <printOptions/>
  <pageMargins left="0.75" right="0.75" top="1" bottom="1" header="0.5" footer="0.5"/>
  <pageSetup fitToHeight="1" fitToWidth="1" horizontalDpi="600" verticalDpi="600" orientation="portrait" scale="72" r:id="rId1"/>
</worksheet>
</file>

<file path=xl/worksheets/sheet32.xml><?xml version="1.0" encoding="utf-8"?>
<worksheet xmlns="http://schemas.openxmlformats.org/spreadsheetml/2006/main" xmlns:r="http://schemas.openxmlformats.org/officeDocument/2006/relationships">
  <sheetPr>
    <pageSetUpPr fitToPage="1"/>
  </sheetPr>
  <dimension ref="A1:R95"/>
  <sheetViews>
    <sheetView zoomScalePageLayoutView="0" workbookViewId="0" topLeftCell="A1">
      <selection activeCell="L17" sqref="L17"/>
    </sheetView>
  </sheetViews>
  <sheetFormatPr defaultColWidth="9.140625" defaultRowHeight="12.75"/>
  <cols>
    <col min="1" max="1" width="23.421875" style="43" customWidth="1"/>
    <col min="2" max="2" width="10.00390625" style="43" bestFit="1" customWidth="1"/>
    <col min="3" max="3" width="9.28125" style="43" bestFit="1" customWidth="1"/>
    <col min="4" max="4" width="9.00390625" style="43" bestFit="1" customWidth="1"/>
    <col min="5" max="6" width="8.00390625" style="43" bestFit="1" customWidth="1"/>
    <col min="7" max="7" width="8.140625" style="43" bestFit="1" customWidth="1"/>
    <col min="8" max="8" width="8.421875" style="43" customWidth="1"/>
    <col min="9" max="9" width="8.57421875" style="43" bestFit="1" customWidth="1"/>
    <col min="10" max="10" width="7.8515625" style="43" bestFit="1" customWidth="1"/>
    <col min="11" max="11" width="8.57421875" style="43" bestFit="1" customWidth="1"/>
    <col min="12" max="14" width="9.57421875" style="43" bestFit="1" customWidth="1"/>
    <col min="15" max="16384" width="9.140625" style="43" customWidth="1"/>
  </cols>
  <sheetData>
    <row r="1" ht="19.5" customHeight="1">
      <c r="F1" s="47" t="s">
        <v>951</v>
      </c>
    </row>
    <row r="2" spans="1:14" ht="24.75" customHeight="1">
      <c r="A2" s="1351" t="s">
        <v>412</v>
      </c>
      <c r="B2" s="1351"/>
      <c r="C2" s="1351"/>
      <c r="D2" s="1351"/>
      <c r="E2" s="1351"/>
      <c r="F2" s="1351"/>
      <c r="G2" s="1351"/>
      <c r="H2" s="1351"/>
      <c r="I2" s="1351"/>
      <c r="J2" s="1351"/>
      <c r="K2" s="1377"/>
      <c r="L2" s="1377"/>
      <c r="M2" s="1377"/>
      <c r="N2" s="1377"/>
    </row>
    <row r="3" spans="1:18" ht="12.75">
      <c r="A3" s="1378" t="s">
        <v>272</v>
      </c>
      <c r="B3" s="1343" t="s">
        <v>152</v>
      </c>
      <c r="C3" s="1343"/>
      <c r="D3" s="1343"/>
      <c r="E3" s="1343"/>
      <c r="F3" s="1343"/>
      <c r="G3" s="1343"/>
      <c r="H3" s="1343"/>
      <c r="I3" s="1343" t="s">
        <v>253</v>
      </c>
      <c r="J3" s="1343"/>
      <c r="K3" s="476"/>
      <c r="L3" s="5"/>
      <c r="M3" s="5"/>
      <c r="N3" s="5"/>
      <c r="O3"/>
      <c r="P3"/>
      <c r="Q3"/>
      <c r="R3"/>
    </row>
    <row r="4" spans="1:18" ht="12.75">
      <c r="A4" s="1379"/>
      <c r="B4" s="1368" t="s">
        <v>305</v>
      </c>
      <c r="C4" s="1303"/>
      <c r="D4" s="1303"/>
      <c r="E4" s="1303"/>
      <c r="F4" s="1303"/>
      <c r="G4" s="1303"/>
      <c r="H4" s="1369"/>
      <c r="I4" s="1343"/>
      <c r="J4" s="1343"/>
      <c r="K4" s="4"/>
      <c r="L4" s="4"/>
      <c r="M4" s="4"/>
      <c r="N4" s="4"/>
      <c r="O4"/>
      <c r="P4"/>
      <c r="Q4"/>
      <c r="R4"/>
    </row>
    <row r="5" spans="1:18" ht="12.75">
      <c r="A5" s="1379"/>
      <c r="B5" s="1138">
        <v>2005</v>
      </c>
      <c r="C5" s="1368">
        <v>2006</v>
      </c>
      <c r="D5" s="1303"/>
      <c r="E5" s="1369"/>
      <c r="F5" s="1368">
        <v>2007</v>
      </c>
      <c r="G5" s="1303"/>
      <c r="H5" s="1369"/>
      <c r="I5" s="1343"/>
      <c r="J5" s="1343"/>
      <c r="K5" s="4"/>
      <c r="L5" s="4"/>
      <c r="M5" s="4"/>
      <c r="N5" s="4"/>
      <c r="O5"/>
      <c r="P5"/>
      <c r="Q5"/>
      <c r="R5"/>
    </row>
    <row r="6" spans="1:18" ht="12.75">
      <c r="A6" s="1379"/>
      <c r="B6" s="1139" t="s">
        <v>273</v>
      </c>
      <c r="C6" s="416" t="s">
        <v>274</v>
      </c>
      <c r="D6" s="1139" t="s">
        <v>275</v>
      </c>
      <c r="E6" s="1139" t="s">
        <v>273</v>
      </c>
      <c r="F6" s="416" t="s">
        <v>274</v>
      </c>
      <c r="G6" s="1139" t="s">
        <v>275</v>
      </c>
      <c r="H6" s="1139" t="s">
        <v>273</v>
      </c>
      <c r="I6" s="1343"/>
      <c r="J6" s="1343"/>
      <c r="K6" s="4"/>
      <c r="L6" s="4"/>
      <c r="M6" s="4"/>
      <c r="N6" s="4"/>
      <c r="O6"/>
      <c r="P6"/>
      <c r="Q6"/>
      <c r="R6"/>
    </row>
    <row r="7" spans="1:18" ht="12.75">
      <c r="A7" s="1247"/>
      <c r="B7" s="1061">
        <v>1</v>
      </c>
      <c r="C7" s="1139">
        <v>2</v>
      </c>
      <c r="D7" s="1139">
        <v>3</v>
      </c>
      <c r="E7" s="416">
        <v>4</v>
      </c>
      <c r="F7" s="1139">
        <v>5</v>
      </c>
      <c r="G7" s="1139">
        <v>6</v>
      </c>
      <c r="H7" s="1061">
        <v>7</v>
      </c>
      <c r="I7" s="1139" t="s">
        <v>276</v>
      </c>
      <c r="J7" s="1140" t="s">
        <v>284</v>
      </c>
      <c r="K7" s="4"/>
      <c r="L7" s="4"/>
      <c r="M7" s="4"/>
      <c r="N7" s="4"/>
      <c r="O7"/>
      <c r="P7"/>
      <c r="Q7"/>
      <c r="R7"/>
    </row>
    <row r="8" spans="1:18" ht="12.75">
      <c r="A8" s="1141" t="s">
        <v>277</v>
      </c>
      <c r="B8" s="1142">
        <v>304.64</v>
      </c>
      <c r="C8" s="1143">
        <v>437.49</v>
      </c>
      <c r="D8" s="1144">
        <v>419</v>
      </c>
      <c r="E8" s="1144">
        <v>437.49</v>
      </c>
      <c r="F8" s="373">
        <v>789.21</v>
      </c>
      <c r="G8" s="373">
        <v>618.35</v>
      </c>
      <c r="H8" s="373">
        <v>789.21</v>
      </c>
      <c r="I8" s="1142">
        <f>E8/B8%-100</f>
        <v>43.60884978991598</v>
      </c>
      <c r="J8" s="1142">
        <f>H8/E8%-100</f>
        <v>80.39498045669615</v>
      </c>
      <c r="K8" s="4"/>
      <c r="L8" s="4"/>
      <c r="M8" s="4"/>
      <c r="N8" s="4"/>
      <c r="O8"/>
      <c r="P8"/>
      <c r="Q8"/>
      <c r="R8"/>
    </row>
    <row r="9" spans="1:18" ht="12.75">
      <c r="A9" s="1145" t="s">
        <v>278</v>
      </c>
      <c r="B9" s="1142">
        <v>237.86</v>
      </c>
      <c r="C9" s="1143">
        <v>294.4</v>
      </c>
      <c r="D9" s="1144">
        <v>275.25</v>
      </c>
      <c r="E9" s="1144">
        <v>294.4</v>
      </c>
      <c r="F9" s="373">
        <v>539.66</v>
      </c>
      <c r="G9" s="373">
        <v>491</v>
      </c>
      <c r="H9" s="373">
        <v>539.66</v>
      </c>
      <c r="I9" s="1142">
        <f aca="true" t="shared" si="0" ref="I9:I17">E9/B9%-100</f>
        <v>23.770285041621108</v>
      </c>
      <c r="J9" s="1142">
        <f aca="true" t="shared" si="1" ref="J9:J17">H9/E9%-100</f>
        <v>83.30842391304347</v>
      </c>
      <c r="K9" s="4"/>
      <c r="L9" s="4"/>
      <c r="M9" s="4"/>
      <c r="N9" s="4"/>
      <c r="O9"/>
      <c r="P9"/>
      <c r="Q9"/>
      <c r="R9"/>
    </row>
    <row r="10" spans="1:18" ht="12.75">
      <c r="A10" s="1145" t="s">
        <v>355</v>
      </c>
      <c r="B10" s="1142">
        <v>320.24</v>
      </c>
      <c r="C10" s="1143">
        <v>381.79</v>
      </c>
      <c r="D10" s="1144">
        <v>365.37</v>
      </c>
      <c r="E10" s="1144">
        <v>381.25</v>
      </c>
      <c r="F10" s="373">
        <v>612.46</v>
      </c>
      <c r="G10" s="373">
        <v>545.58</v>
      </c>
      <c r="H10" s="373">
        <v>612.46</v>
      </c>
      <c r="I10" s="1142">
        <f t="shared" si="0"/>
        <v>19.051336497626778</v>
      </c>
      <c r="J10" s="1142">
        <f t="shared" si="1"/>
        <v>60.645245901639356</v>
      </c>
      <c r="K10" s="4"/>
      <c r="L10" s="4"/>
      <c r="M10" s="4"/>
      <c r="N10" s="4"/>
      <c r="O10"/>
      <c r="P10"/>
      <c r="Q10"/>
      <c r="R10"/>
    </row>
    <row r="11" spans="1:18" ht="12.75">
      <c r="A11" s="1145" t="s">
        <v>351</v>
      </c>
      <c r="B11" s="1142">
        <v>228.39</v>
      </c>
      <c r="C11" s="1143">
        <v>261.37</v>
      </c>
      <c r="D11" s="1144">
        <v>257.91</v>
      </c>
      <c r="E11" s="1144">
        <v>261.37</v>
      </c>
      <c r="F11" s="373">
        <v>471.82</v>
      </c>
      <c r="G11" s="373">
        <v>461.79</v>
      </c>
      <c r="H11" s="373">
        <v>471.82</v>
      </c>
      <c r="I11" s="1142">
        <f t="shared" si="0"/>
        <v>14.440211918210082</v>
      </c>
      <c r="J11" s="1142">
        <f t="shared" si="1"/>
        <v>80.51803956077589</v>
      </c>
      <c r="K11" s="4"/>
      <c r="L11" s="4"/>
      <c r="M11" s="4"/>
      <c r="N11" s="4"/>
      <c r="O11"/>
      <c r="P11"/>
      <c r="Q11"/>
      <c r="R11"/>
    </row>
    <row r="12" spans="1:18" ht="12.75">
      <c r="A12" s="1145" t="s">
        <v>257</v>
      </c>
      <c r="B12" s="1142">
        <v>276.5</v>
      </c>
      <c r="C12" s="1143">
        <v>302.48</v>
      </c>
      <c r="D12" s="1144">
        <v>297.41</v>
      </c>
      <c r="E12" s="1144">
        <v>301.11</v>
      </c>
      <c r="F12" s="373">
        <v>348.63</v>
      </c>
      <c r="G12" s="373">
        <v>339.7</v>
      </c>
      <c r="H12" s="373">
        <v>348.63</v>
      </c>
      <c r="I12" s="1142">
        <f t="shared" si="0"/>
        <v>8.9005424954792</v>
      </c>
      <c r="J12" s="1142">
        <f t="shared" si="1"/>
        <v>15.781608050214189</v>
      </c>
      <c r="K12" s="4"/>
      <c r="L12" s="4"/>
      <c r="M12" s="4"/>
      <c r="N12" s="4"/>
      <c r="O12"/>
      <c r="P12"/>
      <c r="Q12"/>
      <c r="R12"/>
    </row>
    <row r="13" spans="1:18" ht="12.75">
      <c r="A13" s="1145" t="s">
        <v>258</v>
      </c>
      <c r="B13" s="1142">
        <v>178</v>
      </c>
      <c r="C13" s="1143">
        <v>180.77</v>
      </c>
      <c r="D13" s="1144">
        <v>178.84</v>
      </c>
      <c r="E13" s="1144">
        <v>180.77</v>
      </c>
      <c r="F13" s="373">
        <v>251.47</v>
      </c>
      <c r="G13" s="373">
        <v>239.48</v>
      </c>
      <c r="H13" s="373">
        <v>251.47</v>
      </c>
      <c r="I13" s="1142">
        <f t="shared" si="0"/>
        <v>1.55617977528091</v>
      </c>
      <c r="J13" s="1142">
        <f t="shared" si="1"/>
        <v>39.11047187033245</v>
      </c>
      <c r="K13" s="4"/>
      <c r="L13" s="4"/>
      <c r="M13" s="4"/>
      <c r="N13" s="4"/>
      <c r="O13"/>
      <c r="P13"/>
      <c r="Q13"/>
      <c r="R13"/>
    </row>
    <row r="14" spans="1:14" ht="12.75">
      <c r="A14" s="1145" t="s">
        <v>259</v>
      </c>
      <c r="B14" s="1142">
        <v>123.2</v>
      </c>
      <c r="C14" s="1144">
        <v>148.11</v>
      </c>
      <c r="D14" s="1144">
        <v>148.11</v>
      </c>
      <c r="E14" s="1144">
        <v>148.11</v>
      </c>
      <c r="F14" s="373">
        <v>155.37</v>
      </c>
      <c r="G14" s="373">
        <v>155.21</v>
      </c>
      <c r="H14" s="373">
        <v>155.37</v>
      </c>
      <c r="I14" s="1142">
        <f t="shared" si="0"/>
        <v>20.21915584415585</v>
      </c>
      <c r="J14" s="1142">
        <f t="shared" si="1"/>
        <v>4.901762203767461</v>
      </c>
      <c r="K14" s="4"/>
      <c r="L14" s="4"/>
      <c r="M14" s="4"/>
      <c r="N14" s="4"/>
    </row>
    <row r="15" spans="1:14" ht="12.75">
      <c r="A15" s="1145" t="s">
        <v>260</v>
      </c>
      <c r="B15" s="1142">
        <v>347.65</v>
      </c>
      <c r="C15" s="1143">
        <v>417.47</v>
      </c>
      <c r="D15" s="1144">
        <v>384.21</v>
      </c>
      <c r="E15" s="1144">
        <v>410</v>
      </c>
      <c r="F15" s="373">
        <v>818.12</v>
      </c>
      <c r="G15" s="373">
        <v>749.45</v>
      </c>
      <c r="H15" s="373">
        <v>818.12</v>
      </c>
      <c r="I15" s="1142">
        <f t="shared" si="0"/>
        <v>17.934704444124847</v>
      </c>
      <c r="J15" s="1142">
        <f t="shared" si="1"/>
        <v>99.54146341463417</v>
      </c>
      <c r="K15" s="4"/>
      <c r="L15" s="4"/>
      <c r="M15" s="4"/>
      <c r="N15" s="4"/>
    </row>
    <row r="16" spans="1:14" ht="12.75">
      <c r="A16" s="1146" t="s">
        <v>492</v>
      </c>
      <c r="B16" s="1147" t="s">
        <v>212</v>
      </c>
      <c r="C16" s="1147" t="s">
        <v>212</v>
      </c>
      <c r="D16" s="1147" t="s">
        <v>212</v>
      </c>
      <c r="E16" s="1147" t="s">
        <v>212</v>
      </c>
      <c r="F16" s="373">
        <v>847.93</v>
      </c>
      <c r="G16" s="373">
        <v>833.8</v>
      </c>
      <c r="H16" s="373">
        <v>847.93</v>
      </c>
      <c r="I16" s="1147" t="s">
        <v>212</v>
      </c>
      <c r="J16" s="1147" t="s">
        <v>212</v>
      </c>
      <c r="K16" s="4"/>
      <c r="L16" s="4"/>
      <c r="M16" s="4"/>
      <c r="N16" s="4"/>
    </row>
    <row r="17" spans="1:14" ht="12.75">
      <c r="A17" s="371" t="s">
        <v>987</v>
      </c>
      <c r="B17" s="1124">
        <v>286.67</v>
      </c>
      <c r="C17" s="1144">
        <v>386.83</v>
      </c>
      <c r="D17" s="1144">
        <v>372.21</v>
      </c>
      <c r="E17" s="1148">
        <v>386.83</v>
      </c>
      <c r="F17" s="373">
        <v>683.95</v>
      </c>
      <c r="G17" s="373">
        <v>563.49</v>
      </c>
      <c r="H17" s="395">
        <v>683.95</v>
      </c>
      <c r="I17" s="1149">
        <f t="shared" si="0"/>
        <v>34.93912861478353</v>
      </c>
      <c r="J17" s="1149">
        <f t="shared" si="1"/>
        <v>76.8089341571233</v>
      </c>
      <c r="K17" s="4"/>
      <c r="L17" s="4"/>
      <c r="M17" s="4"/>
      <c r="N17" s="4"/>
    </row>
    <row r="18" spans="1:14" ht="12.75">
      <c r="A18" s="396" t="s">
        <v>988</v>
      </c>
      <c r="B18" s="1150" t="s">
        <v>212</v>
      </c>
      <c r="C18" s="1150" t="s">
        <v>212</v>
      </c>
      <c r="D18" s="1150" t="s">
        <v>212</v>
      </c>
      <c r="E18" s="1150" t="s">
        <v>212</v>
      </c>
      <c r="F18" s="1109">
        <v>175.08</v>
      </c>
      <c r="G18" s="397">
        <v>142.31</v>
      </c>
      <c r="H18" s="397">
        <v>175.08</v>
      </c>
      <c r="I18" s="1151" t="s">
        <v>212</v>
      </c>
      <c r="J18" s="1164" t="s">
        <v>212</v>
      </c>
      <c r="K18" s="4"/>
      <c r="L18" s="4"/>
      <c r="M18" s="4"/>
      <c r="N18" s="4"/>
    </row>
    <row r="19" spans="1:14" ht="12.75">
      <c r="A19" s="4"/>
      <c r="B19" s="4"/>
      <c r="C19" s="4"/>
      <c r="D19" s="4"/>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1362" t="s">
        <v>279</v>
      </c>
      <c r="B21" s="1363"/>
      <c r="C21" s="1363"/>
      <c r="D21" s="1363"/>
      <c r="E21" s="1363"/>
      <c r="F21" s="1363"/>
      <c r="G21" s="1363"/>
      <c r="H21" s="1363"/>
      <c r="I21" s="1363"/>
      <c r="J21" s="1363"/>
      <c r="K21" s="1363"/>
      <c r="L21" s="1363"/>
      <c r="M21" s="1363"/>
      <c r="N21" s="1364"/>
    </row>
    <row r="22" spans="1:14" ht="12.75">
      <c r="A22" s="1365" t="s">
        <v>252</v>
      </c>
      <c r="B22" s="1368" t="s">
        <v>989</v>
      </c>
      <c r="C22" s="1303"/>
      <c r="D22" s="1303"/>
      <c r="E22" s="1303"/>
      <c r="F22" s="1303"/>
      <c r="G22" s="1303"/>
      <c r="H22" s="1303"/>
      <c r="I22" s="1303"/>
      <c r="J22" s="1369"/>
      <c r="K22" s="1368" t="s">
        <v>253</v>
      </c>
      <c r="L22" s="1303"/>
      <c r="M22" s="1303"/>
      <c r="N22" s="1369"/>
    </row>
    <row r="23" spans="1:14" ht="12.75">
      <c r="A23" s="1366"/>
      <c r="B23" s="1370">
        <v>2005</v>
      </c>
      <c r="C23" s="1371"/>
      <c r="D23" s="1372"/>
      <c r="E23" s="1368">
        <v>2006</v>
      </c>
      <c r="F23" s="1303"/>
      <c r="G23" s="1369"/>
      <c r="H23" s="1368">
        <v>2007</v>
      </c>
      <c r="I23" s="1303"/>
      <c r="J23" s="1369"/>
      <c r="K23" s="1373" t="s">
        <v>280</v>
      </c>
      <c r="L23" s="1374"/>
      <c r="M23" s="1373" t="s">
        <v>281</v>
      </c>
      <c r="N23" s="1374"/>
    </row>
    <row r="24" spans="1:14" ht="38.25">
      <c r="A24" s="1366"/>
      <c r="B24" s="1153" t="s">
        <v>282</v>
      </c>
      <c r="C24" s="1153" t="s">
        <v>931</v>
      </c>
      <c r="D24" s="1153" t="s">
        <v>283</v>
      </c>
      <c r="E24" s="1153" t="s">
        <v>282</v>
      </c>
      <c r="F24" s="1153" t="s">
        <v>931</v>
      </c>
      <c r="G24" s="1153" t="s">
        <v>283</v>
      </c>
      <c r="H24" s="1152" t="s">
        <v>282</v>
      </c>
      <c r="I24" s="1152" t="s">
        <v>931</v>
      </c>
      <c r="J24" s="1153" t="s">
        <v>283</v>
      </c>
      <c r="K24" s="1375"/>
      <c r="L24" s="1376"/>
      <c r="M24" s="1375"/>
      <c r="N24" s="1376"/>
    </row>
    <row r="25" spans="1:14" ht="12.75">
      <c r="A25" s="1367"/>
      <c r="B25" s="1154">
        <v>1</v>
      </c>
      <c r="C25" s="1154">
        <v>2</v>
      </c>
      <c r="D25" s="1139">
        <v>3</v>
      </c>
      <c r="E25" s="1154">
        <v>4</v>
      </c>
      <c r="F25" s="1154">
        <v>5</v>
      </c>
      <c r="G25" s="1139">
        <v>6</v>
      </c>
      <c r="H25" s="1155">
        <v>7</v>
      </c>
      <c r="I25" s="1155">
        <v>8</v>
      </c>
      <c r="J25" s="1139">
        <v>9</v>
      </c>
      <c r="K25" s="1139" t="s">
        <v>276</v>
      </c>
      <c r="L25" s="1140" t="s">
        <v>284</v>
      </c>
      <c r="M25" s="1139" t="s">
        <v>990</v>
      </c>
      <c r="N25" s="1139" t="s">
        <v>183</v>
      </c>
    </row>
    <row r="26" spans="1:14" ht="12.75">
      <c r="A26" s="1156" t="s">
        <v>254</v>
      </c>
      <c r="B26" s="1157">
        <f>SUM(B27:B34)</f>
        <v>2733.99</v>
      </c>
      <c r="C26" s="1157">
        <f>SUM(C27:C34)</f>
        <v>198.02</v>
      </c>
      <c r="D26" s="1158">
        <f>C26/$C$25%</f>
        <v>9901</v>
      </c>
      <c r="E26" s="1157">
        <f>SUM(E27:E34)</f>
        <v>836.33</v>
      </c>
      <c r="F26" s="1157">
        <f>SUM(F27:F34)</f>
        <v>327.92</v>
      </c>
      <c r="G26" s="1158">
        <f>F26/$F$25%</f>
        <v>6558.4</v>
      </c>
      <c r="H26" s="1159">
        <f>H27+H28+H29+H30+H31+H32+H33+H34</f>
        <v>3833.04</v>
      </c>
      <c r="I26" s="1159">
        <f>I27+I28+I29+I30+I31+I32+I33+I34</f>
        <v>1432.06</v>
      </c>
      <c r="J26" s="1159">
        <f>I26/$I$25%</f>
        <v>17900.75</v>
      </c>
      <c r="K26" s="1160">
        <f>E26/B26%-100</f>
        <v>-69.40991005819333</v>
      </c>
      <c r="L26" s="1160">
        <f>H26/E26%-100</f>
        <v>358.3166931713558</v>
      </c>
      <c r="M26" s="1161">
        <f>F26/C26%-100</f>
        <v>65.5994344005656</v>
      </c>
      <c r="N26" s="1161">
        <f>I26/F26%-100</f>
        <v>336.7101732129787</v>
      </c>
    </row>
    <row r="27" spans="1:14" ht="12.75">
      <c r="A27" s="1162" t="s">
        <v>277</v>
      </c>
      <c r="B27" s="1157">
        <v>310.17</v>
      </c>
      <c r="C27" s="1157">
        <v>128.42</v>
      </c>
      <c r="D27" s="1158">
        <f aca="true" t="shared" si="2" ref="D27:D34">C27/$C$25%</f>
        <v>6420.999999999999</v>
      </c>
      <c r="E27" s="1157">
        <v>442.46</v>
      </c>
      <c r="F27" s="1157">
        <v>244.5</v>
      </c>
      <c r="G27" s="1158">
        <f aca="true" t="shared" si="3" ref="G27:G34">F27/$F$25%</f>
        <v>4890</v>
      </c>
      <c r="H27" s="1159">
        <v>1045.21</v>
      </c>
      <c r="I27" s="1159">
        <v>765.53</v>
      </c>
      <c r="J27" s="1159">
        <f aca="true" t="shared" si="4" ref="J27:J34">I27/$I$25%</f>
        <v>9569.125</v>
      </c>
      <c r="K27" s="1160">
        <f aca="true" t="shared" si="5" ref="K27:K34">E27/B27%-100</f>
        <v>42.650804397588416</v>
      </c>
      <c r="L27" s="1160">
        <f aca="true" t="shared" si="6" ref="L27:L34">H27/E27%-100</f>
        <v>136.22700357094428</v>
      </c>
      <c r="M27" s="1161">
        <f aca="true" t="shared" si="7" ref="M27:M34">F27/C27%-100</f>
        <v>90.39090484348236</v>
      </c>
      <c r="N27" s="1161">
        <f aca="true" t="shared" si="8" ref="N27:N34">I27/F27%-100</f>
        <v>213.10020449897752</v>
      </c>
    </row>
    <row r="28" spans="1:14" ht="12.75">
      <c r="A28" s="1162" t="s">
        <v>278</v>
      </c>
      <c r="B28" s="1157">
        <v>29.51</v>
      </c>
      <c r="C28" s="1157">
        <v>4.16</v>
      </c>
      <c r="D28" s="1158">
        <f t="shared" si="2"/>
        <v>208</v>
      </c>
      <c r="E28" s="1157">
        <v>39.43</v>
      </c>
      <c r="F28" s="1157">
        <v>6.07</v>
      </c>
      <c r="G28" s="1158">
        <f t="shared" si="3"/>
        <v>121.4</v>
      </c>
      <c r="H28" s="1159">
        <v>69.16</v>
      </c>
      <c r="I28" s="1159">
        <v>28.39</v>
      </c>
      <c r="J28" s="1159">
        <f t="shared" si="4"/>
        <v>354.875</v>
      </c>
      <c r="K28" s="1160">
        <f t="shared" si="5"/>
        <v>33.61572348356489</v>
      </c>
      <c r="L28" s="1160">
        <f t="shared" si="6"/>
        <v>75.39944204920113</v>
      </c>
      <c r="M28" s="1161">
        <f t="shared" si="7"/>
        <v>45.91346153846155</v>
      </c>
      <c r="N28" s="1161">
        <f t="shared" si="8"/>
        <v>367.71004942339374</v>
      </c>
    </row>
    <row r="29" spans="1:14" ht="12.75">
      <c r="A29" s="1162" t="s">
        <v>355</v>
      </c>
      <c r="B29" s="1157">
        <v>47.15</v>
      </c>
      <c r="C29" s="1157">
        <v>7.56</v>
      </c>
      <c r="D29" s="1158">
        <f t="shared" si="2"/>
        <v>378</v>
      </c>
      <c r="E29" s="1157">
        <v>148.56</v>
      </c>
      <c r="F29" s="1157">
        <v>18.36</v>
      </c>
      <c r="G29" s="1158">
        <f t="shared" si="3"/>
        <v>367.2</v>
      </c>
      <c r="H29" s="1159">
        <v>36.54</v>
      </c>
      <c r="I29" s="1159">
        <v>20.32</v>
      </c>
      <c r="J29" s="1159">
        <f t="shared" si="4"/>
        <v>254</v>
      </c>
      <c r="K29" s="1160">
        <f t="shared" si="5"/>
        <v>215.0795334040297</v>
      </c>
      <c r="L29" s="1160">
        <f t="shared" si="6"/>
        <v>-75.40387722132472</v>
      </c>
      <c r="M29" s="1161">
        <f t="shared" si="7"/>
        <v>142.85714285714286</v>
      </c>
      <c r="N29" s="1161">
        <f t="shared" si="8"/>
        <v>10.675381263616572</v>
      </c>
    </row>
    <row r="30" spans="1:14" ht="12.75">
      <c r="A30" s="1162" t="s">
        <v>351</v>
      </c>
      <c r="B30" s="1157">
        <v>123.44</v>
      </c>
      <c r="C30" s="1157">
        <v>17.93</v>
      </c>
      <c r="D30" s="1158">
        <f t="shared" si="2"/>
        <v>896.5</v>
      </c>
      <c r="E30" s="1157">
        <v>99.9</v>
      </c>
      <c r="F30" s="1157">
        <v>18.81</v>
      </c>
      <c r="G30" s="1158">
        <f t="shared" si="3"/>
        <v>376.19999999999993</v>
      </c>
      <c r="H30" s="1159">
        <v>256.22</v>
      </c>
      <c r="I30" s="1159">
        <v>93.16</v>
      </c>
      <c r="J30" s="1159">
        <f t="shared" si="4"/>
        <v>1164.5</v>
      </c>
      <c r="K30" s="1160">
        <f t="shared" si="5"/>
        <v>-19.069993519118597</v>
      </c>
      <c r="L30" s="1160">
        <f t="shared" si="6"/>
        <v>156.47647647647648</v>
      </c>
      <c r="M30" s="1161">
        <f t="shared" si="7"/>
        <v>4.9079754601226995</v>
      </c>
      <c r="N30" s="1161">
        <f t="shared" si="8"/>
        <v>395.2684742158427</v>
      </c>
    </row>
    <row r="31" spans="1:14" ht="12.75">
      <c r="A31" s="1162" t="s">
        <v>257</v>
      </c>
      <c r="B31" s="1157">
        <v>10.82</v>
      </c>
      <c r="C31" s="1157">
        <v>0.86</v>
      </c>
      <c r="D31" s="1158">
        <f t="shared" si="2"/>
        <v>43</v>
      </c>
      <c r="E31" s="1157">
        <v>0.57</v>
      </c>
      <c r="F31" s="1157">
        <v>1.18</v>
      </c>
      <c r="G31" s="1158">
        <f t="shared" si="3"/>
        <v>23.599999999999998</v>
      </c>
      <c r="H31" s="1159">
        <v>1.08</v>
      </c>
      <c r="I31" s="1159">
        <v>3.37</v>
      </c>
      <c r="J31" s="1159">
        <f t="shared" si="4"/>
        <v>42.125</v>
      </c>
      <c r="K31" s="1160">
        <f t="shared" si="5"/>
        <v>-94.73197781885398</v>
      </c>
      <c r="L31" s="1160">
        <f t="shared" si="6"/>
        <v>89.47368421052636</v>
      </c>
      <c r="M31" s="1161">
        <f t="shared" si="7"/>
        <v>37.209302325581376</v>
      </c>
      <c r="N31" s="1161">
        <f t="shared" si="8"/>
        <v>185.5932203389831</v>
      </c>
    </row>
    <row r="32" spans="1:14" ht="12.75">
      <c r="A32" s="1162" t="s">
        <v>258</v>
      </c>
      <c r="B32" s="1157">
        <v>3.81</v>
      </c>
      <c r="C32" s="1157">
        <v>0.19</v>
      </c>
      <c r="D32" s="1158">
        <f t="shared" si="2"/>
        <v>9.5</v>
      </c>
      <c r="E32" s="1157">
        <v>3.77</v>
      </c>
      <c r="F32" s="1157">
        <v>0.16</v>
      </c>
      <c r="G32" s="1158">
        <f t="shared" si="3"/>
        <v>3.1999999999999997</v>
      </c>
      <c r="H32" s="1159">
        <v>5.95</v>
      </c>
      <c r="I32" s="1159">
        <v>0.58</v>
      </c>
      <c r="J32" s="1159">
        <f t="shared" si="4"/>
        <v>7.249999999999999</v>
      </c>
      <c r="K32" s="1160">
        <f t="shared" si="5"/>
        <v>-1.0498687664042023</v>
      </c>
      <c r="L32" s="1160">
        <f t="shared" si="6"/>
        <v>57.82493368700267</v>
      </c>
      <c r="M32" s="1161">
        <f t="shared" si="7"/>
        <v>-15.78947368421052</v>
      </c>
      <c r="N32" s="1161">
        <f t="shared" si="8"/>
        <v>262.49999999999994</v>
      </c>
    </row>
    <row r="33" spans="1:14" ht="12.75">
      <c r="A33" s="1162" t="s">
        <v>259</v>
      </c>
      <c r="B33" s="1157">
        <v>0.8</v>
      </c>
      <c r="C33" s="1157">
        <v>1.24</v>
      </c>
      <c r="D33" s="1158">
        <f t="shared" si="2"/>
        <v>62</v>
      </c>
      <c r="E33" s="1157">
        <v>0.03</v>
      </c>
      <c r="F33" s="1157">
        <v>0.07</v>
      </c>
      <c r="G33" s="1158">
        <f t="shared" si="3"/>
        <v>1.4000000000000001</v>
      </c>
      <c r="H33" s="1159">
        <v>0.33</v>
      </c>
      <c r="I33" s="1159">
        <v>0.84</v>
      </c>
      <c r="J33" s="1159">
        <f t="shared" si="4"/>
        <v>10.5</v>
      </c>
      <c r="K33" s="1160">
        <f t="shared" si="5"/>
        <v>-96.25</v>
      </c>
      <c r="L33" s="1160">
        <f t="shared" si="6"/>
        <v>1000.0000000000002</v>
      </c>
      <c r="M33" s="1161">
        <f t="shared" si="7"/>
        <v>-94.35483870967742</v>
      </c>
      <c r="N33" s="1161">
        <f t="shared" si="8"/>
        <v>1099.9999999999998</v>
      </c>
    </row>
    <row r="34" spans="1:14" ht="12.75">
      <c r="A34" s="1162" t="s">
        <v>260</v>
      </c>
      <c r="B34" s="1157">
        <v>2208.29</v>
      </c>
      <c r="C34" s="1157">
        <v>37.66</v>
      </c>
      <c r="D34" s="1158">
        <f t="shared" si="2"/>
        <v>1882.9999999999998</v>
      </c>
      <c r="E34" s="1157">
        <v>101.61</v>
      </c>
      <c r="F34" s="1157">
        <v>38.77</v>
      </c>
      <c r="G34" s="1158">
        <f t="shared" si="3"/>
        <v>775.4</v>
      </c>
      <c r="H34" s="1159">
        <v>2418.55</v>
      </c>
      <c r="I34" s="1159">
        <v>519.87</v>
      </c>
      <c r="J34" s="1159">
        <f t="shared" si="4"/>
        <v>6498.375</v>
      </c>
      <c r="K34" s="1160">
        <f t="shared" si="5"/>
        <v>-95.39870216321226</v>
      </c>
      <c r="L34" s="1160">
        <f t="shared" si="6"/>
        <v>2280.22832398386</v>
      </c>
      <c r="M34" s="1161">
        <f t="shared" si="7"/>
        <v>2.9474243228890202</v>
      </c>
      <c r="N34" s="1161">
        <f t="shared" si="8"/>
        <v>1240.9079184936804</v>
      </c>
    </row>
    <row r="35" spans="1:14" ht="12.75">
      <c r="A35" s="398" t="s">
        <v>481</v>
      </c>
      <c r="B35" s="398"/>
      <c r="C35" s="398"/>
      <c r="D35" s="398"/>
      <c r="E35" s="398"/>
      <c r="F35" s="398"/>
      <c r="G35" s="398"/>
      <c r="H35" s="398"/>
      <c r="I35" s="398"/>
      <c r="J35" s="398"/>
      <c r="K35" s="398"/>
      <c r="L35" s="399"/>
      <c r="M35" s="399"/>
      <c r="N35" s="398"/>
    </row>
    <row r="36" spans="1:14" ht="12.75">
      <c r="A36" s="1163" t="s">
        <v>482</v>
      </c>
      <c r="B36" s="398"/>
      <c r="C36" s="398"/>
      <c r="D36" s="398"/>
      <c r="E36" s="398"/>
      <c r="F36" s="398"/>
      <c r="G36" s="398"/>
      <c r="H36" s="398"/>
      <c r="I36" s="398"/>
      <c r="J36" s="398"/>
      <c r="K36" s="398"/>
      <c r="L36" s="399"/>
      <c r="M36" s="399"/>
      <c r="N36" s="398"/>
    </row>
    <row r="37" spans="12:13" ht="12.75">
      <c r="L37" s="44"/>
      <c r="M37" s="44"/>
    </row>
    <row r="38" spans="12:13" ht="12.75">
      <c r="L38" s="44"/>
      <c r="M38" s="44"/>
    </row>
    <row r="39" spans="12:13" ht="12.75">
      <c r="L39" s="44"/>
      <c r="M39" s="44"/>
    </row>
    <row r="40" spans="12:13" ht="12.75">
      <c r="L40" s="44"/>
      <c r="M40" s="44"/>
    </row>
    <row r="41" spans="12:13" ht="12.75">
      <c r="L41" s="44"/>
      <c r="M41" s="44"/>
    </row>
    <row r="42" spans="12:13" ht="12.75">
      <c r="L42" s="44"/>
      <c r="M42" s="44"/>
    </row>
    <row r="43" spans="12:13" ht="12.75">
      <c r="L43" s="44"/>
      <c r="M43" s="44"/>
    </row>
    <row r="44" spans="12:13" ht="12.75">
      <c r="L44" s="44"/>
      <c r="M44" s="44"/>
    </row>
    <row r="45" spans="12:13" ht="12.75">
      <c r="L45" s="44"/>
      <c r="M45" s="44"/>
    </row>
    <row r="46" spans="12:13" ht="12.75">
      <c r="L46" s="44"/>
      <c r="M46" s="44"/>
    </row>
    <row r="47" spans="12:13" ht="12.75">
      <c r="L47" s="44"/>
      <c r="M47" s="44"/>
    </row>
    <row r="48" spans="12:13" ht="12.75">
      <c r="L48" s="44"/>
      <c r="M48" s="44"/>
    </row>
    <row r="49" spans="12:13" ht="12.75">
      <c r="L49" s="44"/>
      <c r="M49" s="44"/>
    </row>
    <row r="50" spans="12:13" ht="12.75">
      <c r="L50" s="44"/>
      <c r="M50" s="44"/>
    </row>
    <row r="51" spans="12:13" ht="12.75">
      <c r="L51" s="44"/>
      <c r="M51" s="44"/>
    </row>
    <row r="52" spans="12:13" ht="12.75">
      <c r="L52" s="44"/>
      <c r="M52" s="44"/>
    </row>
    <row r="53" spans="12:13" ht="12.75">
      <c r="L53" s="44"/>
      <c r="M53" s="44"/>
    </row>
    <row r="54" spans="12:13" ht="12.75">
      <c r="L54" s="44"/>
      <c r="M54" s="44"/>
    </row>
    <row r="55" spans="12:13" ht="12.75">
      <c r="L55" s="44"/>
      <c r="M55" s="44"/>
    </row>
    <row r="56" spans="12:13" ht="12.75">
      <c r="L56" s="44"/>
      <c r="M56" s="44"/>
    </row>
    <row r="57" spans="12:13" ht="12.75">
      <c r="L57" s="44"/>
      <c r="M57" s="44"/>
    </row>
    <row r="58" spans="12:13" ht="12.75">
      <c r="L58" s="44"/>
      <c r="M58" s="44"/>
    </row>
    <row r="59" spans="12:13" ht="12.75">
      <c r="L59" s="44"/>
      <c r="M59" s="44"/>
    </row>
    <row r="60" spans="12:13" ht="12.75">
      <c r="L60" s="44"/>
      <c r="M60" s="44"/>
    </row>
    <row r="61" spans="12:13" ht="12.75">
      <c r="L61" s="44"/>
      <c r="M61" s="44"/>
    </row>
    <row r="62" spans="12:13" ht="12.75">
      <c r="L62" s="44"/>
      <c r="M62" s="44"/>
    </row>
    <row r="63" spans="12:13" ht="12.75">
      <c r="L63" s="44"/>
      <c r="M63" s="44"/>
    </row>
    <row r="64" spans="12:13" ht="12.75">
      <c r="L64" s="44"/>
      <c r="M64" s="44"/>
    </row>
    <row r="65" spans="12:13" ht="12.75">
      <c r="L65" s="44"/>
      <c r="M65" s="44"/>
    </row>
    <row r="66" spans="12:13" ht="12.75">
      <c r="L66" s="44"/>
      <c r="M66" s="44"/>
    </row>
    <row r="67" spans="12:13" ht="12.75">
      <c r="L67" s="44"/>
      <c r="M67" s="44"/>
    </row>
    <row r="68" spans="12:13" ht="12.75">
      <c r="L68" s="44"/>
      <c r="M68" s="44"/>
    </row>
    <row r="69" spans="12:13" ht="12.75">
      <c r="L69" s="44"/>
      <c r="M69" s="44"/>
    </row>
    <row r="70" spans="12:13" ht="12.75">
      <c r="L70" s="44"/>
      <c r="M70" s="44"/>
    </row>
    <row r="71" spans="12:13" ht="12.75">
      <c r="L71" s="44"/>
      <c r="M71" s="44"/>
    </row>
    <row r="72" spans="12:13" ht="12.75">
      <c r="L72" s="44"/>
      <c r="M72" s="44"/>
    </row>
    <row r="73" spans="12:13" ht="12.75">
      <c r="L73" s="44"/>
      <c r="M73" s="44"/>
    </row>
    <row r="74" spans="12:13" ht="12.75">
      <c r="L74" s="44"/>
      <c r="M74" s="44"/>
    </row>
    <row r="75" spans="12:13" ht="12.75">
      <c r="L75" s="44"/>
      <c r="M75" s="44"/>
    </row>
    <row r="76" spans="12:13" ht="12.75">
      <c r="L76" s="44"/>
      <c r="M76" s="44"/>
    </row>
    <row r="77" spans="12:13" ht="12.75">
      <c r="L77" s="44"/>
      <c r="M77" s="44"/>
    </row>
    <row r="78" spans="12:13" ht="12.75">
      <c r="L78" s="44"/>
      <c r="M78" s="44"/>
    </row>
    <row r="79" spans="12:13" ht="12.75">
      <c r="L79" s="44"/>
      <c r="M79" s="44"/>
    </row>
    <row r="80" spans="12:13" ht="12.75">
      <c r="L80" s="44"/>
      <c r="M80" s="44"/>
    </row>
    <row r="81" spans="12:13" ht="12.75">
      <c r="L81" s="44"/>
      <c r="M81" s="44"/>
    </row>
    <row r="82" spans="12:13" ht="12.75">
      <c r="L82" s="44"/>
      <c r="M82" s="44"/>
    </row>
    <row r="83" spans="12:13" ht="12.75">
      <c r="L83" s="44"/>
      <c r="M83" s="44"/>
    </row>
    <row r="84" spans="12:13" ht="12.75">
      <c r="L84" s="44"/>
      <c r="M84" s="44"/>
    </row>
    <row r="85" spans="12:13" ht="12.75">
      <c r="L85" s="44"/>
      <c r="M85" s="44"/>
    </row>
    <row r="86" spans="12:13" ht="12.75">
      <c r="L86" s="44"/>
      <c r="M86" s="44"/>
    </row>
    <row r="87" spans="12:13" ht="12.75">
      <c r="L87" s="44"/>
      <c r="M87" s="44"/>
    </row>
    <row r="88" spans="12:13" ht="12.75">
      <c r="L88" s="44"/>
      <c r="M88" s="44"/>
    </row>
    <row r="89" spans="12:13" ht="12.75">
      <c r="L89" s="44"/>
      <c r="M89" s="44"/>
    </row>
    <row r="90" spans="12:13" ht="12.75">
      <c r="L90" s="44"/>
      <c r="M90" s="44"/>
    </row>
    <row r="91" spans="12:13" ht="12.75">
      <c r="L91" s="44"/>
      <c r="M91" s="44"/>
    </row>
    <row r="92" spans="12:13" ht="12.75">
      <c r="L92" s="44"/>
      <c r="M92" s="44"/>
    </row>
    <row r="93" spans="12:13" ht="12.75">
      <c r="L93" s="44"/>
      <c r="M93" s="44"/>
    </row>
    <row r="94" spans="12:13" ht="12.75">
      <c r="L94" s="44"/>
      <c r="M94" s="44"/>
    </row>
    <row r="95" spans="12:13" ht="12.75">
      <c r="L95" s="44"/>
      <c r="M95" s="44"/>
    </row>
  </sheetData>
  <sheetProtection/>
  <mergeCells count="16">
    <mergeCell ref="A2:N2"/>
    <mergeCell ref="A3:A7"/>
    <mergeCell ref="B3:H3"/>
    <mergeCell ref="I3:J6"/>
    <mergeCell ref="B4:H4"/>
    <mergeCell ref="C5:E5"/>
    <mergeCell ref="F5:H5"/>
    <mergeCell ref="A21:N21"/>
    <mergeCell ref="A22:A25"/>
    <mergeCell ref="B22:J22"/>
    <mergeCell ref="K22:N22"/>
    <mergeCell ref="B23:D23"/>
    <mergeCell ref="E23:G23"/>
    <mergeCell ref="H23:J23"/>
    <mergeCell ref="K23:L24"/>
    <mergeCell ref="M23:N24"/>
  </mergeCells>
  <printOptions/>
  <pageMargins left="0.75" right="0.75" top="1" bottom="1" header="0.5" footer="0.5"/>
  <pageSetup fitToHeight="1" fitToWidth="1" horizontalDpi="600" verticalDpi="600" orientation="portrait" scale="66" r:id="rId1"/>
</worksheet>
</file>

<file path=xl/worksheets/sheet4.xml><?xml version="1.0" encoding="utf-8"?>
<worksheet xmlns="http://schemas.openxmlformats.org/spreadsheetml/2006/main" xmlns:r="http://schemas.openxmlformats.org/officeDocument/2006/relationships">
  <sheetPr>
    <pageSetUpPr fitToPage="1"/>
  </sheetPr>
  <dimension ref="A1:X246"/>
  <sheetViews>
    <sheetView zoomScalePageLayoutView="0" workbookViewId="0" topLeftCell="A1">
      <selection activeCell="Q28" sqref="Q28"/>
    </sheetView>
  </sheetViews>
  <sheetFormatPr defaultColWidth="9.140625" defaultRowHeight="12.75"/>
  <cols>
    <col min="1" max="1" width="32.421875" style="0" customWidth="1"/>
    <col min="2" max="2" width="9.8515625" style="0" customWidth="1"/>
    <col min="3" max="5" width="8.421875" style="0" hidden="1" customWidth="1"/>
    <col min="6" max="6" width="8.7109375" style="0" hidden="1" customWidth="1"/>
    <col min="7" max="10" width="8.421875" style="0" hidden="1" customWidth="1"/>
    <col min="11" max="12" width="8.421875" style="0" customWidth="1"/>
    <col min="13" max="13" width="9.00390625" style="0" customWidth="1"/>
    <col min="14" max="14" width="9.00390625" style="0" hidden="1" customWidth="1"/>
    <col min="15" max="15" width="10.140625" style="0" hidden="1" customWidth="1"/>
    <col min="16" max="16" width="0" style="0" hidden="1" customWidth="1"/>
    <col min="18" max="19" width="9.28125" style="0" bestFit="1" customWidth="1"/>
  </cols>
  <sheetData>
    <row r="1" spans="1:18" ht="12.75" customHeight="1">
      <c r="A1" s="1175" t="s">
        <v>73</v>
      </c>
      <c r="B1" s="1175"/>
      <c r="C1" s="1175"/>
      <c r="D1" s="1175"/>
      <c r="E1" s="1175"/>
      <c r="F1" s="1175"/>
      <c r="G1" s="1175"/>
      <c r="H1" s="1175"/>
      <c r="I1" s="1175"/>
      <c r="J1" s="1175"/>
      <c r="K1" s="1175"/>
      <c r="L1" s="1175"/>
      <c r="M1" s="1175"/>
      <c r="N1" s="1175"/>
      <c r="O1" s="1175"/>
      <c r="P1" s="1175"/>
      <c r="Q1" s="1175"/>
      <c r="R1" s="1175"/>
    </row>
    <row r="2" spans="1:18" ht="19.5">
      <c r="A2" s="1174" t="s">
        <v>948</v>
      </c>
      <c r="B2" s="1174"/>
      <c r="C2" s="1174"/>
      <c r="D2" s="1174"/>
      <c r="E2" s="1174"/>
      <c r="F2" s="1174"/>
      <c r="G2" s="1174"/>
      <c r="H2" s="1174"/>
      <c r="I2" s="1174"/>
      <c r="J2" s="1174"/>
      <c r="K2" s="1174"/>
      <c r="L2" s="1174"/>
      <c r="M2" s="1174"/>
      <c r="N2" s="1174"/>
      <c r="O2" s="1174"/>
      <c r="P2" s="1174"/>
      <c r="Q2" s="1174"/>
      <c r="R2" s="1174"/>
    </row>
    <row r="3" spans="1:18" ht="12.75">
      <c r="A3" s="1187" t="s">
        <v>74</v>
      </c>
      <c r="B3" s="1187"/>
      <c r="C3" s="1187"/>
      <c r="D3" s="1187"/>
      <c r="E3" s="1187"/>
      <c r="F3" s="1187"/>
      <c r="G3" s="1187"/>
      <c r="H3" s="1187"/>
      <c r="I3" s="1187"/>
      <c r="J3" s="1187"/>
      <c r="K3" s="1187"/>
      <c r="L3" s="1187"/>
      <c r="M3" s="1187"/>
      <c r="N3" s="1187"/>
      <c r="O3" s="1187"/>
      <c r="P3" s="1187"/>
      <c r="Q3" s="1187"/>
      <c r="R3" s="1187"/>
    </row>
    <row r="4" spans="1:18" ht="12.75">
      <c r="A4" s="1188" t="s">
        <v>941</v>
      </c>
      <c r="B4" s="1188"/>
      <c r="C4" s="1188"/>
      <c r="D4" s="1188"/>
      <c r="E4" s="1188"/>
      <c r="F4" s="1188"/>
      <c r="G4" s="1188"/>
      <c r="H4" s="1188"/>
      <c r="I4" s="1188"/>
      <c r="J4" s="1188"/>
      <c r="K4" s="1188"/>
      <c r="L4" s="1188"/>
      <c r="M4" s="1188"/>
      <c r="N4" s="1188"/>
      <c r="O4" s="1188"/>
      <c r="P4" s="1188"/>
      <c r="Q4" s="1188"/>
      <c r="R4" s="1188"/>
    </row>
    <row r="5" spans="1:18" ht="12.75">
      <c r="A5" s="929"/>
      <c r="B5" s="929"/>
      <c r="C5" s="929"/>
      <c r="D5" s="929"/>
      <c r="E5" s="929"/>
      <c r="F5" s="929"/>
      <c r="G5" s="929"/>
      <c r="H5" s="929"/>
      <c r="I5" s="929"/>
      <c r="J5" s="929"/>
      <c r="K5" s="929"/>
      <c r="L5" s="929"/>
      <c r="M5" s="929"/>
      <c r="N5" s="929"/>
      <c r="O5" s="929"/>
      <c r="P5" s="932"/>
      <c r="R5" s="931"/>
    </row>
    <row r="6" spans="1:24" ht="13.5" thickBot="1">
      <c r="A6" s="928"/>
      <c r="B6" s="929"/>
      <c r="C6" s="930"/>
      <c r="D6" s="930"/>
      <c r="E6" s="930"/>
      <c r="F6" s="930"/>
      <c r="G6" s="930"/>
      <c r="H6" s="929"/>
      <c r="I6" s="929"/>
      <c r="J6" s="929"/>
      <c r="K6" s="929"/>
      <c r="L6" s="929"/>
      <c r="M6" s="929"/>
      <c r="N6" s="929"/>
      <c r="O6" s="929"/>
      <c r="P6" s="932"/>
      <c r="R6" s="931"/>
      <c r="S6" s="932"/>
      <c r="T6" s="932"/>
      <c r="U6" s="932"/>
      <c r="V6" s="932"/>
      <c r="W6" s="932"/>
      <c r="X6" s="932"/>
    </row>
    <row r="7" spans="1:18" ht="18" customHeight="1" thickBot="1" thickTop="1">
      <c r="A7" s="404"/>
      <c r="B7" s="405" t="s">
        <v>75</v>
      </c>
      <c r="C7" s="1063" t="s">
        <v>902</v>
      </c>
      <c r="D7" s="1063" t="s">
        <v>903</v>
      </c>
      <c r="E7" s="1064" t="s">
        <v>904</v>
      </c>
      <c r="F7" s="1064" t="s">
        <v>905</v>
      </c>
      <c r="G7" s="1064" t="s">
        <v>906</v>
      </c>
      <c r="H7" s="1065" t="s">
        <v>907</v>
      </c>
      <c r="I7" s="1065" t="s">
        <v>908</v>
      </c>
      <c r="J7" s="1065" t="s">
        <v>909</v>
      </c>
      <c r="K7" s="1065"/>
      <c r="L7" s="1065"/>
      <c r="M7" s="1065"/>
      <c r="N7" s="1189" t="s">
        <v>253</v>
      </c>
      <c r="O7" s="1182"/>
      <c r="P7" s="1182"/>
      <c r="Q7" s="1182"/>
      <c r="R7" s="1190"/>
    </row>
    <row r="8" spans="1:19" ht="18" customHeight="1" thickTop="1">
      <c r="A8" s="410" t="s">
        <v>493</v>
      </c>
      <c r="B8" s="411" t="s">
        <v>78</v>
      </c>
      <c r="C8" s="1066" t="s">
        <v>497</v>
      </c>
      <c r="D8" s="1066" t="s">
        <v>498</v>
      </c>
      <c r="E8" s="1067" t="s">
        <v>499</v>
      </c>
      <c r="F8" s="1067" t="s">
        <v>500</v>
      </c>
      <c r="G8" s="1067" t="s">
        <v>501</v>
      </c>
      <c r="H8" s="1068" t="s">
        <v>502</v>
      </c>
      <c r="I8" s="1068" t="s">
        <v>503</v>
      </c>
      <c r="J8" s="1068" t="s">
        <v>209</v>
      </c>
      <c r="K8" s="1068" t="s">
        <v>76</v>
      </c>
      <c r="L8" s="1068" t="s">
        <v>1</v>
      </c>
      <c r="M8" s="1068" t="s">
        <v>2</v>
      </c>
      <c r="N8" s="1069" t="s">
        <v>908</v>
      </c>
      <c r="O8" s="1065" t="s">
        <v>909</v>
      </c>
      <c r="P8" s="1065" t="s">
        <v>942</v>
      </c>
      <c r="Q8" s="1065"/>
      <c r="R8" s="1070"/>
      <c r="S8" s="83"/>
    </row>
    <row r="9" spans="1:19" ht="18" customHeight="1">
      <c r="A9" s="415">
        <v>1</v>
      </c>
      <c r="B9" s="416">
        <v>2</v>
      </c>
      <c r="C9" s="416">
        <v>3</v>
      </c>
      <c r="D9" s="416">
        <v>4</v>
      </c>
      <c r="E9" s="416">
        <v>3</v>
      </c>
      <c r="F9" s="416">
        <v>4</v>
      </c>
      <c r="G9" s="416">
        <v>5</v>
      </c>
      <c r="H9" s="416">
        <v>3</v>
      </c>
      <c r="I9" s="416">
        <v>4</v>
      </c>
      <c r="J9" s="416">
        <v>5</v>
      </c>
      <c r="K9" s="416">
        <v>6</v>
      </c>
      <c r="L9" s="416">
        <v>7</v>
      </c>
      <c r="M9" s="991">
        <v>8</v>
      </c>
      <c r="N9" s="1068" t="s">
        <v>502</v>
      </c>
      <c r="O9" s="1068" t="s">
        <v>209</v>
      </c>
      <c r="P9" s="1068" t="s">
        <v>76</v>
      </c>
      <c r="Q9" s="1068" t="s">
        <v>1</v>
      </c>
      <c r="R9" s="1071" t="s">
        <v>2</v>
      </c>
      <c r="S9" s="83"/>
    </row>
    <row r="10" spans="1:19" ht="18" customHeight="1">
      <c r="A10" s="1072" t="s">
        <v>320</v>
      </c>
      <c r="B10" s="1073">
        <v>100</v>
      </c>
      <c r="C10" s="427">
        <v>108.1</v>
      </c>
      <c r="D10" s="427">
        <v>117.1</v>
      </c>
      <c r="E10" s="1074">
        <v>130.4</v>
      </c>
      <c r="F10" s="1074">
        <v>134.9</v>
      </c>
      <c r="G10" s="1074">
        <v>138.1</v>
      </c>
      <c r="H10" s="1074">
        <v>142.1</v>
      </c>
      <c r="I10" s="1075">
        <v>148.9</v>
      </c>
      <c r="J10" s="1074">
        <v>154.8</v>
      </c>
      <c r="K10" s="1076">
        <v>161.8</v>
      </c>
      <c r="L10" s="1077">
        <v>174.7</v>
      </c>
      <c r="M10" s="1074">
        <v>185.9</v>
      </c>
      <c r="N10" s="1075">
        <f>I10/H10*100-100</f>
        <v>4.78536242083041</v>
      </c>
      <c r="O10" s="1074">
        <f>I10/H10*100-100</f>
        <v>4.78536242083041</v>
      </c>
      <c r="P10" s="1074">
        <f>J10/I10*100-100</f>
        <v>3.9623908663532603</v>
      </c>
      <c r="Q10" s="1074">
        <f>L10/K10*100-100</f>
        <v>7.9728059332509105</v>
      </c>
      <c r="R10" s="1078">
        <f>M10/L10*100-100</f>
        <v>6.410990269032652</v>
      </c>
      <c r="S10" s="83"/>
    </row>
    <row r="11" spans="1:19" ht="18" customHeight="1">
      <c r="A11" s="1079"/>
      <c r="B11" s="1080"/>
      <c r="C11" s="399"/>
      <c r="D11" s="399"/>
      <c r="E11" s="1081"/>
      <c r="F11" s="1081"/>
      <c r="G11" s="1081"/>
      <c r="H11" s="1081"/>
      <c r="I11" s="1074"/>
      <c r="J11" s="1081"/>
      <c r="K11" s="1074"/>
      <c r="L11" s="427"/>
      <c r="M11" s="1075"/>
      <c r="N11" s="1074"/>
      <c r="O11" s="1074"/>
      <c r="P11" s="1082"/>
      <c r="Q11" s="1082"/>
      <c r="R11" s="1083"/>
      <c r="S11" s="83"/>
    </row>
    <row r="12" spans="1:19" ht="18" customHeight="1">
      <c r="A12" s="1072" t="s">
        <v>321</v>
      </c>
      <c r="B12" s="1073">
        <v>53.2</v>
      </c>
      <c r="C12" s="427">
        <v>108.2</v>
      </c>
      <c r="D12" s="427">
        <v>116.6</v>
      </c>
      <c r="E12" s="1074">
        <v>135.5</v>
      </c>
      <c r="F12" s="1074">
        <v>136.1</v>
      </c>
      <c r="G12" s="1074">
        <v>133</v>
      </c>
      <c r="H12" s="1074">
        <v>137.9</v>
      </c>
      <c r="I12" s="1074">
        <v>144</v>
      </c>
      <c r="J12" s="1074">
        <v>148.8</v>
      </c>
      <c r="K12" s="1074">
        <v>154.7</v>
      </c>
      <c r="L12" s="427">
        <v>166.8</v>
      </c>
      <c r="M12" s="1074">
        <v>178.8</v>
      </c>
      <c r="N12" s="1074">
        <f>I12/H12*100-100</f>
        <v>4.423495286439433</v>
      </c>
      <c r="O12" s="1074">
        <f>I12/H12*100-100</f>
        <v>4.423495286439433</v>
      </c>
      <c r="P12" s="1074">
        <f>J12/I12*100-100</f>
        <v>3.333333333333343</v>
      </c>
      <c r="Q12" s="1074">
        <f>L12/K12*100-100</f>
        <v>7.821590174531366</v>
      </c>
      <c r="R12" s="1078">
        <f>M12/L12*100-100</f>
        <v>7.194244604316552</v>
      </c>
      <c r="S12" s="83"/>
    </row>
    <row r="13" spans="1:19" ht="18" customHeight="1">
      <c r="A13" s="1084"/>
      <c r="B13" s="1080"/>
      <c r="C13" s="399"/>
      <c r="D13" s="399"/>
      <c r="E13" s="1081"/>
      <c r="F13" s="1081"/>
      <c r="G13" s="1081"/>
      <c r="H13" s="1081"/>
      <c r="I13" s="1081"/>
      <c r="J13" s="1081"/>
      <c r="K13" s="1076"/>
      <c r="L13" s="1077"/>
      <c r="M13" s="1075"/>
      <c r="N13" s="1081"/>
      <c r="O13" s="1081"/>
      <c r="P13" s="1081"/>
      <c r="Q13" s="1075"/>
      <c r="R13" s="1085"/>
      <c r="S13" s="83"/>
    </row>
    <row r="14" spans="1:19" ht="18" customHeight="1">
      <c r="A14" s="1079" t="s">
        <v>943</v>
      </c>
      <c r="B14" s="1086">
        <v>18</v>
      </c>
      <c r="C14" s="399">
        <v>109.1</v>
      </c>
      <c r="D14" s="399">
        <v>112.5</v>
      </c>
      <c r="E14" s="1081">
        <v>133.5</v>
      </c>
      <c r="F14" s="1081">
        <v>145</v>
      </c>
      <c r="G14" s="1081">
        <v>125.1</v>
      </c>
      <c r="H14" s="1081">
        <v>127.7</v>
      </c>
      <c r="I14" s="1081">
        <v>138.2</v>
      </c>
      <c r="J14" s="1081">
        <v>139.8</v>
      </c>
      <c r="K14" s="1087">
        <v>145.1</v>
      </c>
      <c r="L14" s="433">
        <v>164.6</v>
      </c>
      <c r="M14" s="1081">
        <v>175.1</v>
      </c>
      <c r="N14" s="1081">
        <f aca="true" t="shared" si="0" ref="N14:N34">I14/H14*100-100</f>
        <v>8.222396241190282</v>
      </c>
      <c r="O14" s="1081">
        <f aca="true" t="shared" si="1" ref="O14:P34">I14/H14*100-100</f>
        <v>8.222396241190282</v>
      </c>
      <c r="P14" s="1081">
        <f t="shared" si="1"/>
        <v>1.1577424023154919</v>
      </c>
      <c r="Q14" s="1081">
        <f aca="true" t="shared" si="2" ref="Q14:R34">L14/K14*100-100</f>
        <v>13.43900758097864</v>
      </c>
      <c r="R14" s="1088">
        <f t="shared" si="2"/>
        <v>6.379100850546777</v>
      </c>
      <c r="S14" s="83"/>
    </row>
    <row r="15" spans="1:19" ht="18" customHeight="1">
      <c r="A15" s="1079" t="s">
        <v>322</v>
      </c>
      <c r="B15" s="1086" t="s">
        <v>87</v>
      </c>
      <c r="C15" s="399">
        <v>106.5</v>
      </c>
      <c r="D15" s="399">
        <v>110.1</v>
      </c>
      <c r="E15" s="1081">
        <v>132.9</v>
      </c>
      <c r="F15" s="1081">
        <v>145.8</v>
      </c>
      <c r="G15" s="1081">
        <v>124.4</v>
      </c>
      <c r="H15" s="1081">
        <v>125.8</v>
      </c>
      <c r="I15" s="1081">
        <v>136.6</v>
      </c>
      <c r="J15" s="1081">
        <v>138</v>
      </c>
      <c r="K15" s="1087">
        <v>142.4</v>
      </c>
      <c r="L15" s="433">
        <v>163.6</v>
      </c>
      <c r="M15" s="1081">
        <v>168.1</v>
      </c>
      <c r="N15" s="1081">
        <f t="shared" si="0"/>
        <v>8.585055643879173</v>
      </c>
      <c r="O15" s="1081">
        <f t="shared" si="1"/>
        <v>8.585055643879173</v>
      </c>
      <c r="P15" s="1081">
        <f t="shared" si="1"/>
        <v>1.0248901903367624</v>
      </c>
      <c r="Q15" s="1081">
        <f t="shared" si="2"/>
        <v>14.887640449438194</v>
      </c>
      <c r="R15" s="1088">
        <f t="shared" si="2"/>
        <v>2.7506112469437625</v>
      </c>
      <c r="S15" s="83"/>
    </row>
    <row r="16" spans="1:19" ht="18" customHeight="1" hidden="1">
      <c r="A16" s="1089" t="s">
        <v>323</v>
      </c>
      <c r="B16" s="1090">
        <v>1.79</v>
      </c>
      <c r="C16" s="399">
        <v>125.6</v>
      </c>
      <c r="D16" s="399">
        <v>124.2</v>
      </c>
      <c r="E16" s="1081">
        <v>145.1</v>
      </c>
      <c r="F16" s="1081">
        <v>156.5</v>
      </c>
      <c r="G16" s="1081">
        <v>124.8</v>
      </c>
      <c r="H16" s="1081">
        <v>134.7</v>
      </c>
      <c r="I16" s="1081">
        <v>153.6</v>
      </c>
      <c r="J16" s="1081">
        <v>157.1</v>
      </c>
      <c r="K16" s="1087">
        <v>169.7</v>
      </c>
      <c r="L16" s="433">
        <v>191.6</v>
      </c>
      <c r="M16" s="1081">
        <v>234.6</v>
      </c>
      <c r="N16" s="1081">
        <f t="shared" si="0"/>
        <v>14.031180400890861</v>
      </c>
      <c r="O16" s="1081">
        <f t="shared" si="1"/>
        <v>14.031180400890861</v>
      </c>
      <c r="P16" s="1081">
        <f t="shared" si="1"/>
        <v>2.2786458333333286</v>
      </c>
      <c r="Q16" s="1081">
        <f t="shared" si="2"/>
        <v>12.90512669416617</v>
      </c>
      <c r="R16" s="1088">
        <f t="shared" si="2"/>
        <v>22.442588726513563</v>
      </c>
      <c r="S16" s="83"/>
    </row>
    <row r="17" spans="1:19" ht="18" customHeight="1" hidden="1">
      <c r="A17" s="1089" t="s">
        <v>324</v>
      </c>
      <c r="B17" s="1090">
        <v>2.05</v>
      </c>
      <c r="C17" s="399">
        <v>111.1</v>
      </c>
      <c r="D17" s="399">
        <v>118.1</v>
      </c>
      <c r="E17" s="1081">
        <v>124.6</v>
      </c>
      <c r="F17" s="1081">
        <v>128.5</v>
      </c>
      <c r="G17" s="1081">
        <v>133.3</v>
      </c>
      <c r="H17" s="1081">
        <v>135.3</v>
      </c>
      <c r="I17" s="1081">
        <v>137</v>
      </c>
      <c r="J17" s="1081">
        <v>138.5</v>
      </c>
      <c r="K17" s="1087">
        <v>142.5</v>
      </c>
      <c r="L17" s="433">
        <v>147.8</v>
      </c>
      <c r="M17" s="1081">
        <v>168.4</v>
      </c>
      <c r="N17" s="1081">
        <f t="shared" si="0"/>
        <v>1.2564671101256408</v>
      </c>
      <c r="O17" s="1081">
        <f t="shared" si="1"/>
        <v>1.2564671101256408</v>
      </c>
      <c r="P17" s="1081">
        <f t="shared" si="1"/>
        <v>1.0948905109489147</v>
      </c>
      <c r="Q17" s="1081">
        <f t="shared" si="2"/>
        <v>3.719298245614027</v>
      </c>
      <c r="R17" s="1088">
        <f t="shared" si="2"/>
        <v>13.937753721244931</v>
      </c>
      <c r="S17" s="83"/>
    </row>
    <row r="18" spans="1:18" ht="18" customHeight="1">
      <c r="A18" s="1079" t="s">
        <v>88</v>
      </c>
      <c r="B18" s="1090">
        <v>2.73</v>
      </c>
      <c r="C18" s="399">
        <v>106.1</v>
      </c>
      <c r="D18" s="399">
        <v>103.6</v>
      </c>
      <c r="E18" s="1081">
        <v>123.6</v>
      </c>
      <c r="F18" s="1081">
        <v>118.7</v>
      </c>
      <c r="G18" s="1081">
        <v>121.6</v>
      </c>
      <c r="H18" s="1081">
        <v>123.9</v>
      </c>
      <c r="I18" s="1081">
        <v>125.3</v>
      </c>
      <c r="J18" s="1081">
        <v>126.1</v>
      </c>
      <c r="K18" s="1087">
        <v>131.6</v>
      </c>
      <c r="L18" s="433">
        <v>150.4</v>
      </c>
      <c r="M18" s="1081">
        <v>175.9</v>
      </c>
      <c r="N18" s="1081">
        <f t="shared" si="0"/>
        <v>1.129943502824844</v>
      </c>
      <c r="O18" s="1081">
        <f t="shared" si="1"/>
        <v>1.129943502824844</v>
      </c>
      <c r="P18" s="1081">
        <f t="shared" si="1"/>
        <v>0.6384676775738285</v>
      </c>
      <c r="Q18" s="1081">
        <f t="shared" si="2"/>
        <v>14.285714285714306</v>
      </c>
      <c r="R18" s="1088">
        <f t="shared" si="2"/>
        <v>16.954787234042556</v>
      </c>
    </row>
    <row r="19" spans="1:18" ht="18" customHeight="1">
      <c r="A19" s="1079" t="s">
        <v>325</v>
      </c>
      <c r="B19" s="1090">
        <v>7.89</v>
      </c>
      <c r="C19" s="399">
        <v>103.7</v>
      </c>
      <c r="D19" s="399">
        <v>121</v>
      </c>
      <c r="E19" s="1081">
        <v>145.1</v>
      </c>
      <c r="F19" s="1081">
        <v>120.6</v>
      </c>
      <c r="G19" s="1081">
        <v>125.6</v>
      </c>
      <c r="H19" s="1081">
        <v>135</v>
      </c>
      <c r="I19" s="1081">
        <v>135.7</v>
      </c>
      <c r="J19" s="1081">
        <v>140.3</v>
      </c>
      <c r="K19" s="1087">
        <v>146.9</v>
      </c>
      <c r="L19" s="433">
        <v>153.8</v>
      </c>
      <c r="M19" s="1081">
        <v>170.8</v>
      </c>
      <c r="N19" s="1081">
        <f t="shared" si="0"/>
        <v>0.518518518518519</v>
      </c>
      <c r="O19" s="1081">
        <f t="shared" si="1"/>
        <v>0.518518518518519</v>
      </c>
      <c r="P19" s="1081">
        <f t="shared" si="1"/>
        <v>3.3898305084745886</v>
      </c>
      <c r="Q19" s="1081">
        <f t="shared" si="2"/>
        <v>4.697072838665761</v>
      </c>
      <c r="R19" s="1088">
        <f t="shared" si="2"/>
        <v>11.053315994798439</v>
      </c>
    </row>
    <row r="20" spans="1:18" ht="18" customHeight="1" hidden="1">
      <c r="A20" s="1089" t="s">
        <v>89</v>
      </c>
      <c r="B20" s="1090">
        <v>6.25</v>
      </c>
      <c r="C20" s="399">
        <v>101.5</v>
      </c>
      <c r="D20" s="399">
        <v>120</v>
      </c>
      <c r="E20" s="1081">
        <v>145.9</v>
      </c>
      <c r="F20" s="1081">
        <v>116.8</v>
      </c>
      <c r="G20" s="1081">
        <v>119.4</v>
      </c>
      <c r="H20" s="1081">
        <v>131.5</v>
      </c>
      <c r="I20" s="1081">
        <v>130</v>
      </c>
      <c r="J20" s="1081">
        <v>136.7</v>
      </c>
      <c r="K20" s="1087">
        <v>141.8</v>
      </c>
      <c r="L20" s="433">
        <v>149.7</v>
      </c>
      <c r="M20" s="1081">
        <v>168</v>
      </c>
      <c r="N20" s="1081">
        <f t="shared" si="0"/>
        <v>-1.1406844106463865</v>
      </c>
      <c r="O20" s="1081">
        <f t="shared" si="1"/>
        <v>-1.1406844106463865</v>
      </c>
      <c r="P20" s="1081">
        <f t="shared" si="1"/>
        <v>5.15384615384616</v>
      </c>
      <c r="Q20" s="1081">
        <f t="shared" si="2"/>
        <v>5.571227080394905</v>
      </c>
      <c r="R20" s="1088">
        <f t="shared" si="2"/>
        <v>12.224448897795597</v>
      </c>
    </row>
    <row r="21" spans="1:18" ht="18" customHeight="1" hidden="1">
      <c r="A21" s="1089" t="s">
        <v>326</v>
      </c>
      <c r="B21" s="1090">
        <v>5.15</v>
      </c>
      <c r="C21" s="399">
        <v>99.8</v>
      </c>
      <c r="D21" s="399">
        <v>119.9</v>
      </c>
      <c r="E21" s="1081">
        <v>148.6</v>
      </c>
      <c r="F21" s="1081">
        <v>114.2</v>
      </c>
      <c r="G21" s="1081">
        <v>117.3</v>
      </c>
      <c r="H21" s="1081">
        <v>133.7</v>
      </c>
      <c r="I21" s="1081">
        <v>128.3</v>
      </c>
      <c r="J21" s="1081">
        <v>136.8</v>
      </c>
      <c r="K21" s="1087">
        <v>142.5</v>
      </c>
      <c r="L21" s="433">
        <v>152.7</v>
      </c>
      <c r="M21" s="1081">
        <v>171.5</v>
      </c>
      <c r="N21" s="1081">
        <f t="shared" si="0"/>
        <v>-4.038893044128628</v>
      </c>
      <c r="O21" s="1081">
        <f t="shared" si="1"/>
        <v>-4.038893044128628</v>
      </c>
      <c r="P21" s="1081">
        <f t="shared" si="1"/>
        <v>6.625097427903356</v>
      </c>
      <c r="Q21" s="1081">
        <f t="shared" si="2"/>
        <v>7.1578947368420955</v>
      </c>
      <c r="R21" s="1088">
        <f t="shared" si="2"/>
        <v>12.3117223313687</v>
      </c>
    </row>
    <row r="22" spans="1:18" ht="18" customHeight="1" hidden="1">
      <c r="A22" s="1089" t="s">
        <v>327</v>
      </c>
      <c r="B22" s="1090">
        <v>1.1</v>
      </c>
      <c r="C22" s="399">
        <v>110.2</v>
      </c>
      <c r="D22" s="399">
        <v>121.3</v>
      </c>
      <c r="E22" s="1081">
        <v>135.1</v>
      </c>
      <c r="F22" s="1081">
        <v>136.8</v>
      </c>
      <c r="G22" s="1081">
        <v>139.2</v>
      </c>
      <c r="H22" s="1081">
        <v>127.4</v>
      </c>
      <c r="I22" s="1081">
        <v>152.8</v>
      </c>
      <c r="J22" s="1081">
        <v>148.8</v>
      </c>
      <c r="K22" s="1087">
        <v>152.4</v>
      </c>
      <c r="L22" s="433">
        <v>145.9</v>
      </c>
      <c r="M22" s="1081">
        <v>165.4</v>
      </c>
      <c r="N22" s="1081">
        <f t="shared" si="0"/>
        <v>19.937205651491368</v>
      </c>
      <c r="O22" s="1081">
        <f t="shared" si="1"/>
        <v>19.937205651491368</v>
      </c>
      <c r="P22" s="1081">
        <f t="shared" si="1"/>
        <v>-2.617801047120423</v>
      </c>
      <c r="Q22" s="1081">
        <f t="shared" si="2"/>
        <v>-4.265091863517057</v>
      </c>
      <c r="R22" s="1088">
        <f t="shared" si="2"/>
        <v>13.365318711446193</v>
      </c>
    </row>
    <row r="23" spans="1:18" ht="18" customHeight="1" hidden="1">
      <c r="A23" s="1089" t="s">
        <v>90</v>
      </c>
      <c r="B23" s="1090">
        <v>1.65</v>
      </c>
      <c r="C23" s="399">
        <v>113.6</v>
      </c>
      <c r="D23" s="399">
        <v>124.4</v>
      </c>
      <c r="E23" s="1081">
        <v>142.1</v>
      </c>
      <c r="F23" s="1081">
        <v>136.8</v>
      </c>
      <c r="G23" s="1081">
        <v>151.6</v>
      </c>
      <c r="H23" s="1081">
        <v>149.6</v>
      </c>
      <c r="I23" s="1081">
        <v>158.2</v>
      </c>
      <c r="J23" s="1081">
        <v>154</v>
      </c>
      <c r="K23" s="1087">
        <v>166.7</v>
      </c>
      <c r="L23" s="433">
        <v>169.1</v>
      </c>
      <c r="M23" s="1081">
        <v>179.6</v>
      </c>
      <c r="N23" s="1081">
        <f t="shared" si="0"/>
        <v>5.748663101604265</v>
      </c>
      <c r="O23" s="1081">
        <f t="shared" si="1"/>
        <v>5.748663101604265</v>
      </c>
      <c r="P23" s="1081">
        <f t="shared" si="1"/>
        <v>-2.6548672566371607</v>
      </c>
      <c r="Q23" s="1081">
        <f t="shared" si="2"/>
        <v>1.4397120575884799</v>
      </c>
      <c r="R23" s="1088">
        <f t="shared" si="2"/>
        <v>6.209343583678304</v>
      </c>
    </row>
    <row r="24" spans="1:18" ht="18" customHeight="1" hidden="1">
      <c r="A24" s="1089" t="s">
        <v>328</v>
      </c>
      <c r="B24" s="1090">
        <v>1.59</v>
      </c>
      <c r="C24" s="399">
        <v>113.3</v>
      </c>
      <c r="D24" s="399">
        <v>123.6</v>
      </c>
      <c r="E24" s="1081">
        <v>142.3</v>
      </c>
      <c r="F24" s="1081">
        <v>136.9</v>
      </c>
      <c r="G24" s="1081">
        <v>152.6</v>
      </c>
      <c r="H24" s="1081">
        <v>151.3</v>
      </c>
      <c r="I24" s="1081">
        <v>159.7</v>
      </c>
      <c r="J24" s="1081">
        <v>153.9</v>
      </c>
      <c r="K24" s="1087">
        <v>165.3</v>
      </c>
      <c r="L24" s="433">
        <v>167.1</v>
      </c>
      <c r="M24" s="1081">
        <v>179.3</v>
      </c>
      <c r="N24" s="1081">
        <f t="shared" si="0"/>
        <v>5.551883674818228</v>
      </c>
      <c r="O24" s="1081">
        <f t="shared" si="1"/>
        <v>5.551883674818228</v>
      </c>
      <c r="P24" s="1081">
        <f t="shared" si="1"/>
        <v>-3.631809643080757</v>
      </c>
      <c r="Q24" s="1081">
        <f t="shared" si="2"/>
        <v>1.0889292196007148</v>
      </c>
      <c r="R24" s="1088">
        <f t="shared" si="2"/>
        <v>7.301017354877331</v>
      </c>
    </row>
    <row r="25" spans="1:18" ht="18" customHeight="1" hidden="1">
      <c r="A25" s="1089" t="s">
        <v>329</v>
      </c>
      <c r="B25" s="1080">
        <v>0.05</v>
      </c>
      <c r="C25" s="399">
        <v>120.1</v>
      </c>
      <c r="D25" s="399">
        <v>142</v>
      </c>
      <c r="E25" s="1081">
        <v>137.3</v>
      </c>
      <c r="F25" s="1081">
        <v>135</v>
      </c>
      <c r="G25" s="1081">
        <v>127.9</v>
      </c>
      <c r="H25" s="1081">
        <v>107.6</v>
      </c>
      <c r="I25" s="1081">
        <v>121.3</v>
      </c>
      <c r="J25" s="1081">
        <v>155.2</v>
      </c>
      <c r="K25" s="1087">
        <v>201.9</v>
      </c>
      <c r="L25" s="433">
        <v>215.6</v>
      </c>
      <c r="M25" s="1081">
        <v>181.4</v>
      </c>
      <c r="N25" s="1081">
        <f t="shared" si="0"/>
        <v>12.732342007434937</v>
      </c>
      <c r="O25" s="1081">
        <f t="shared" si="1"/>
        <v>12.732342007434937</v>
      </c>
      <c r="P25" s="1081">
        <f t="shared" si="1"/>
        <v>27.9472382522671</v>
      </c>
      <c r="Q25" s="1081">
        <f t="shared" si="2"/>
        <v>6.7855373947498805</v>
      </c>
      <c r="R25" s="1088">
        <f t="shared" si="2"/>
        <v>-15.862708719851568</v>
      </c>
    </row>
    <row r="26" spans="1:18" ht="18" customHeight="1">
      <c r="A26" s="1079" t="s">
        <v>91</v>
      </c>
      <c r="B26" s="1086">
        <v>1.85</v>
      </c>
      <c r="C26" s="399">
        <v>105.7</v>
      </c>
      <c r="D26" s="399">
        <v>113.8</v>
      </c>
      <c r="E26" s="1081">
        <v>139.3</v>
      </c>
      <c r="F26" s="1081">
        <v>141.2</v>
      </c>
      <c r="G26" s="1081">
        <v>153</v>
      </c>
      <c r="H26" s="1081">
        <v>156.1</v>
      </c>
      <c r="I26" s="1081">
        <v>142.3</v>
      </c>
      <c r="J26" s="1081">
        <v>148</v>
      </c>
      <c r="K26" s="1087">
        <v>146.5</v>
      </c>
      <c r="L26" s="433">
        <v>149.1</v>
      </c>
      <c r="M26" s="1081">
        <v>182.6</v>
      </c>
      <c r="N26" s="1081">
        <f t="shared" si="0"/>
        <v>-8.840486867392684</v>
      </c>
      <c r="O26" s="1081">
        <f t="shared" si="1"/>
        <v>-8.840486867392684</v>
      </c>
      <c r="P26" s="1081">
        <f t="shared" si="1"/>
        <v>4.005621925509487</v>
      </c>
      <c r="Q26" s="1081">
        <f t="shared" si="2"/>
        <v>1.774744027303754</v>
      </c>
      <c r="R26" s="1088">
        <f t="shared" si="2"/>
        <v>22.468142186452056</v>
      </c>
    </row>
    <row r="27" spans="1:18" ht="18" customHeight="1">
      <c r="A27" s="1079" t="s">
        <v>92</v>
      </c>
      <c r="B27" s="1086">
        <v>5.21</v>
      </c>
      <c r="C27" s="399">
        <v>111.1</v>
      </c>
      <c r="D27" s="399">
        <v>120.6</v>
      </c>
      <c r="E27" s="1081">
        <v>128.5</v>
      </c>
      <c r="F27" s="1081">
        <v>134</v>
      </c>
      <c r="G27" s="1081">
        <v>137.8</v>
      </c>
      <c r="H27" s="1081">
        <v>143.5</v>
      </c>
      <c r="I27" s="1081">
        <v>148.2</v>
      </c>
      <c r="J27" s="1081">
        <v>158.3</v>
      </c>
      <c r="K27" s="1087">
        <v>168.5</v>
      </c>
      <c r="L27" s="433">
        <v>174.8</v>
      </c>
      <c r="M27" s="1081">
        <v>186.3</v>
      </c>
      <c r="N27" s="1081">
        <f t="shared" si="0"/>
        <v>3.275261324041807</v>
      </c>
      <c r="O27" s="1081">
        <f t="shared" si="1"/>
        <v>3.275261324041807</v>
      </c>
      <c r="P27" s="1081">
        <f t="shared" si="1"/>
        <v>6.815114709851571</v>
      </c>
      <c r="Q27" s="1081">
        <f t="shared" si="2"/>
        <v>3.7388724035608334</v>
      </c>
      <c r="R27" s="1088">
        <f t="shared" si="2"/>
        <v>6.578947368421069</v>
      </c>
    </row>
    <row r="28" spans="1:18" ht="18" customHeight="1">
      <c r="A28" s="1079" t="s">
        <v>93</v>
      </c>
      <c r="B28" s="1086">
        <v>4.05</v>
      </c>
      <c r="C28" s="399">
        <v>112</v>
      </c>
      <c r="D28" s="399">
        <v>120.6</v>
      </c>
      <c r="E28" s="1081">
        <v>132.1</v>
      </c>
      <c r="F28" s="1081">
        <v>136.9</v>
      </c>
      <c r="G28" s="1081">
        <v>144.7</v>
      </c>
      <c r="H28" s="1081">
        <v>146.4</v>
      </c>
      <c r="I28" s="1081">
        <v>147.8</v>
      </c>
      <c r="J28" s="1081">
        <v>150.4</v>
      </c>
      <c r="K28" s="1087">
        <v>151.1</v>
      </c>
      <c r="L28" s="433">
        <v>158.1</v>
      </c>
      <c r="M28" s="1081">
        <v>169.9</v>
      </c>
      <c r="N28" s="1081">
        <f t="shared" si="0"/>
        <v>0.9562841530054556</v>
      </c>
      <c r="O28" s="1081">
        <f t="shared" si="1"/>
        <v>0.9562841530054556</v>
      </c>
      <c r="P28" s="1081">
        <f t="shared" si="1"/>
        <v>1.7591339648173232</v>
      </c>
      <c r="Q28" s="1081">
        <f t="shared" si="2"/>
        <v>4.632693580410319</v>
      </c>
      <c r="R28" s="1088">
        <f t="shared" si="2"/>
        <v>7.4636306135357415</v>
      </c>
    </row>
    <row r="29" spans="1:18" ht="18" customHeight="1">
      <c r="A29" s="1079" t="s">
        <v>94</v>
      </c>
      <c r="B29" s="1086">
        <v>3.07</v>
      </c>
      <c r="C29" s="399">
        <v>102.5</v>
      </c>
      <c r="D29" s="399">
        <v>111</v>
      </c>
      <c r="E29" s="1081">
        <v>143.2</v>
      </c>
      <c r="F29" s="1081">
        <v>110.9</v>
      </c>
      <c r="G29" s="1081">
        <v>105.7</v>
      </c>
      <c r="H29" s="1081">
        <v>114.5</v>
      </c>
      <c r="I29" s="1081">
        <v>136.9</v>
      </c>
      <c r="J29" s="1081">
        <v>153.7</v>
      </c>
      <c r="K29" s="1087">
        <v>150.8</v>
      </c>
      <c r="L29" s="433">
        <v>147.4</v>
      </c>
      <c r="M29" s="1081">
        <v>157.3</v>
      </c>
      <c r="N29" s="1081">
        <f t="shared" si="0"/>
        <v>19.56331877729258</v>
      </c>
      <c r="O29" s="1081">
        <f t="shared" si="1"/>
        <v>19.56331877729258</v>
      </c>
      <c r="P29" s="1081">
        <f t="shared" si="1"/>
        <v>12.271731190650101</v>
      </c>
      <c r="Q29" s="1081">
        <f t="shared" si="2"/>
        <v>-2.2546419098143247</v>
      </c>
      <c r="R29" s="1088">
        <f t="shared" si="2"/>
        <v>6.716417910447774</v>
      </c>
    </row>
    <row r="30" spans="1:18" ht="18" customHeight="1">
      <c r="A30" s="1079" t="s">
        <v>95</v>
      </c>
      <c r="B30" s="1086">
        <v>1.21</v>
      </c>
      <c r="C30" s="399">
        <v>104.2</v>
      </c>
      <c r="D30" s="399">
        <v>112.8</v>
      </c>
      <c r="E30" s="1081">
        <v>118</v>
      </c>
      <c r="F30" s="1081">
        <v>113.4</v>
      </c>
      <c r="G30" s="1081">
        <v>126.4</v>
      </c>
      <c r="H30" s="1081">
        <v>133.8</v>
      </c>
      <c r="I30" s="1081">
        <v>124.4</v>
      </c>
      <c r="J30" s="1081">
        <v>123.9</v>
      </c>
      <c r="K30" s="1087">
        <v>154.6</v>
      </c>
      <c r="L30" s="433">
        <v>163.7</v>
      </c>
      <c r="M30" s="1081">
        <v>152</v>
      </c>
      <c r="N30" s="1081">
        <f t="shared" si="0"/>
        <v>-7.025411061285496</v>
      </c>
      <c r="O30" s="1081">
        <f t="shared" si="1"/>
        <v>-7.025411061285496</v>
      </c>
      <c r="P30" s="1081">
        <f t="shared" si="1"/>
        <v>-0.4019292604501601</v>
      </c>
      <c r="Q30" s="1081">
        <f t="shared" si="2"/>
        <v>5.886157826649409</v>
      </c>
      <c r="R30" s="1088">
        <f t="shared" si="2"/>
        <v>-7.147220525351244</v>
      </c>
    </row>
    <row r="31" spans="1:18" ht="18" customHeight="1">
      <c r="A31" s="1079" t="s">
        <v>96</v>
      </c>
      <c r="B31" s="1090">
        <v>2.28</v>
      </c>
      <c r="C31" s="399">
        <v>109.2</v>
      </c>
      <c r="D31" s="399">
        <v>125.3</v>
      </c>
      <c r="E31" s="1081">
        <v>136.2</v>
      </c>
      <c r="F31" s="1081">
        <v>141.2</v>
      </c>
      <c r="G31" s="1081">
        <v>144</v>
      </c>
      <c r="H31" s="1081">
        <v>151.2</v>
      </c>
      <c r="I31" s="1081">
        <v>161.6</v>
      </c>
      <c r="J31" s="1081">
        <v>162.1</v>
      </c>
      <c r="K31" s="1087">
        <v>165</v>
      </c>
      <c r="L31" s="433">
        <v>180.7</v>
      </c>
      <c r="M31" s="1081">
        <v>188.1</v>
      </c>
      <c r="N31" s="1081">
        <f t="shared" si="0"/>
        <v>6.878306878306887</v>
      </c>
      <c r="O31" s="1081">
        <f t="shared" si="1"/>
        <v>6.878306878306887</v>
      </c>
      <c r="P31" s="1081">
        <f t="shared" si="1"/>
        <v>0.309405940594047</v>
      </c>
      <c r="Q31" s="1081">
        <f t="shared" si="2"/>
        <v>9.515151515151501</v>
      </c>
      <c r="R31" s="1088">
        <f t="shared" si="2"/>
        <v>4.09518539014941</v>
      </c>
    </row>
    <row r="32" spans="1:18" ht="18" customHeight="1" hidden="1">
      <c r="A32" s="1089" t="s">
        <v>97</v>
      </c>
      <c r="B32" s="1090">
        <v>0.75</v>
      </c>
      <c r="C32" s="399">
        <v>106.5</v>
      </c>
      <c r="D32" s="399">
        <v>127.1</v>
      </c>
      <c r="E32" s="1081">
        <v>141</v>
      </c>
      <c r="F32" s="1081">
        <v>140.9</v>
      </c>
      <c r="G32" s="1081">
        <v>137.5</v>
      </c>
      <c r="H32" s="1081">
        <v>132.2</v>
      </c>
      <c r="I32" s="1081">
        <v>130.9</v>
      </c>
      <c r="J32" s="1081">
        <v>128.8</v>
      </c>
      <c r="K32" s="1087">
        <v>136.4</v>
      </c>
      <c r="L32" s="433">
        <v>141.7</v>
      </c>
      <c r="M32" s="1081">
        <v>143.6</v>
      </c>
      <c r="N32" s="1081">
        <f t="shared" si="0"/>
        <v>-0.9833585476550581</v>
      </c>
      <c r="O32" s="1081">
        <f t="shared" si="1"/>
        <v>-0.9833585476550581</v>
      </c>
      <c r="P32" s="1081">
        <f t="shared" si="1"/>
        <v>-1.6042780748663006</v>
      </c>
      <c r="Q32" s="1081">
        <f t="shared" si="2"/>
        <v>3.8856304985337147</v>
      </c>
      <c r="R32" s="1088">
        <f t="shared" si="2"/>
        <v>1.3408609738884962</v>
      </c>
    </row>
    <row r="33" spans="1:18" ht="18" customHeight="1" hidden="1">
      <c r="A33" s="1089" t="s">
        <v>98</v>
      </c>
      <c r="B33" s="1090">
        <v>1.53</v>
      </c>
      <c r="C33" s="399">
        <v>110.5</v>
      </c>
      <c r="D33" s="399">
        <v>124.7</v>
      </c>
      <c r="E33" s="1081">
        <v>134.4</v>
      </c>
      <c r="F33" s="1081">
        <v>141.3</v>
      </c>
      <c r="G33" s="1081">
        <v>146.7</v>
      </c>
      <c r="H33" s="1081">
        <v>159.2</v>
      </c>
      <c r="I33" s="1081">
        <v>174.1</v>
      </c>
      <c r="J33" s="1081">
        <v>175.8</v>
      </c>
      <c r="K33" s="1087">
        <v>176.4</v>
      </c>
      <c r="L33" s="433">
        <v>196</v>
      </c>
      <c r="M33" s="1081">
        <v>205.9</v>
      </c>
      <c r="N33" s="1081">
        <f t="shared" si="0"/>
        <v>9.359296482412077</v>
      </c>
      <c r="O33" s="1081">
        <f t="shared" si="1"/>
        <v>9.359296482412077</v>
      </c>
      <c r="P33" s="1081">
        <f t="shared" si="1"/>
        <v>0.9764503159103981</v>
      </c>
      <c r="Q33" s="1081">
        <f t="shared" si="2"/>
        <v>11.111111111111114</v>
      </c>
      <c r="R33" s="1088">
        <f t="shared" si="2"/>
        <v>5.051020408163282</v>
      </c>
    </row>
    <row r="34" spans="1:18" ht="18" customHeight="1">
      <c r="A34" s="1079" t="s">
        <v>99</v>
      </c>
      <c r="B34" s="1090">
        <v>6.91</v>
      </c>
      <c r="C34" s="399">
        <v>111</v>
      </c>
      <c r="D34" s="399">
        <v>124</v>
      </c>
      <c r="E34" s="1081">
        <v>139.8</v>
      </c>
      <c r="F34" s="1081">
        <v>150.8</v>
      </c>
      <c r="G34" s="1081">
        <v>162.9</v>
      </c>
      <c r="H34" s="1081">
        <v>168.2</v>
      </c>
      <c r="I34" s="1081">
        <v>174.1</v>
      </c>
      <c r="J34" s="1081">
        <v>183.2</v>
      </c>
      <c r="K34" s="1087">
        <v>192.6</v>
      </c>
      <c r="L34" s="433">
        <v>204</v>
      </c>
      <c r="M34" s="1081">
        <v>210.7</v>
      </c>
      <c r="N34" s="1081">
        <f t="shared" si="0"/>
        <v>3.50772889417361</v>
      </c>
      <c r="O34" s="1081">
        <f t="shared" si="1"/>
        <v>3.50772889417361</v>
      </c>
      <c r="P34" s="1081">
        <f t="shared" si="1"/>
        <v>5.22688110281446</v>
      </c>
      <c r="Q34" s="1081">
        <f t="shared" si="2"/>
        <v>5.919003115264815</v>
      </c>
      <c r="R34" s="1088">
        <f t="shared" si="2"/>
        <v>3.284313725490179</v>
      </c>
    </row>
    <row r="35" spans="1:18" ht="18" customHeight="1">
      <c r="A35" s="1084"/>
      <c r="B35" s="1090"/>
      <c r="C35" s="399"/>
      <c r="D35" s="399"/>
      <c r="E35" s="1081"/>
      <c r="F35" s="1081"/>
      <c r="G35" s="1081"/>
      <c r="H35" s="1081"/>
      <c r="I35" s="1081"/>
      <c r="J35" s="1081"/>
      <c r="K35" s="1076"/>
      <c r="L35" s="1077"/>
      <c r="M35" s="1075"/>
      <c r="N35" s="1081"/>
      <c r="O35" s="1091"/>
      <c r="P35" s="1081"/>
      <c r="Q35" s="1075"/>
      <c r="R35" s="1092"/>
    </row>
    <row r="36" spans="1:18" ht="18" customHeight="1">
      <c r="A36" s="1093" t="s">
        <v>330</v>
      </c>
      <c r="B36" s="1073">
        <v>46.8</v>
      </c>
      <c r="C36" s="427">
        <v>108</v>
      </c>
      <c r="D36" s="427">
        <v>117.8</v>
      </c>
      <c r="E36" s="1074">
        <v>124.6</v>
      </c>
      <c r="F36" s="1074">
        <v>133.4</v>
      </c>
      <c r="G36" s="1074">
        <v>144.2</v>
      </c>
      <c r="H36" s="1074">
        <v>147.2</v>
      </c>
      <c r="I36" s="1074">
        <v>154.6</v>
      </c>
      <c r="J36" s="1074">
        <v>161.8</v>
      </c>
      <c r="K36" s="1074">
        <v>170.1</v>
      </c>
      <c r="L36" s="427">
        <v>183.9</v>
      </c>
      <c r="M36" s="1074">
        <v>194.1</v>
      </c>
      <c r="N36" s="1074">
        <f>I36/H36*100-100</f>
        <v>5.027173913043484</v>
      </c>
      <c r="O36" s="1074">
        <f>I36/H36*100-100</f>
        <v>5.027173913043484</v>
      </c>
      <c r="P36" s="1074">
        <f>J36/I36*100-100</f>
        <v>4.657179818887471</v>
      </c>
      <c r="Q36" s="1074">
        <f>L36/K36*100-100</f>
        <v>8.112874779541457</v>
      </c>
      <c r="R36" s="1078">
        <f>M36/L36*100-100</f>
        <v>5.5464926590538255</v>
      </c>
    </row>
    <row r="37" spans="1:18" ht="18" customHeight="1">
      <c r="A37" s="1084"/>
      <c r="B37" s="1086"/>
      <c r="C37" s="399"/>
      <c r="D37" s="399"/>
      <c r="E37" s="1081"/>
      <c r="F37" s="1081"/>
      <c r="G37" s="1081"/>
      <c r="H37" s="1081"/>
      <c r="I37" s="1075"/>
      <c r="J37" s="1081"/>
      <c r="K37" s="1076"/>
      <c r="L37" s="1077"/>
      <c r="M37" s="1075"/>
      <c r="N37" s="1081"/>
      <c r="O37" s="1081"/>
      <c r="P37" s="1081"/>
      <c r="Q37" s="1075"/>
      <c r="R37" s="1085"/>
    </row>
    <row r="38" spans="1:18" ht="18" customHeight="1">
      <c r="A38" s="1079" t="s">
        <v>100</v>
      </c>
      <c r="B38" s="1086">
        <v>8.92</v>
      </c>
      <c r="C38" s="399">
        <v>107.8</v>
      </c>
      <c r="D38" s="399">
        <v>115.2</v>
      </c>
      <c r="E38" s="1081">
        <v>122.1</v>
      </c>
      <c r="F38" s="1081">
        <v>127.8</v>
      </c>
      <c r="G38" s="1081">
        <v>130.6</v>
      </c>
      <c r="H38" s="1081">
        <v>133.8</v>
      </c>
      <c r="I38" s="1081">
        <v>135.7</v>
      </c>
      <c r="J38" s="1081">
        <v>138.1</v>
      </c>
      <c r="K38" s="1087">
        <v>141.5</v>
      </c>
      <c r="L38" s="433">
        <v>145.4</v>
      </c>
      <c r="M38" s="1081">
        <v>148.6</v>
      </c>
      <c r="N38" s="1081">
        <f aca="true" t="shared" si="3" ref="N38:N60">I38/H38*100-100</f>
        <v>1.4200298953661985</v>
      </c>
      <c r="O38" s="1081">
        <f aca="true" t="shared" si="4" ref="O38:P60">I38/H38*100-100</f>
        <v>1.4200298953661985</v>
      </c>
      <c r="P38" s="1081">
        <f t="shared" si="4"/>
        <v>1.7686072218128288</v>
      </c>
      <c r="Q38" s="1081">
        <f aca="true" t="shared" si="5" ref="Q38:R62">L38/K38*100-100</f>
        <v>2.7561837455830442</v>
      </c>
      <c r="R38" s="1088">
        <f t="shared" si="5"/>
        <v>2.2008253094910657</v>
      </c>
    </row>
    <row r="39" spans="1:18" ht="18" customHeight="1">
      <c r="A39" s="1079" t="s">
        <v>331</v>
      </c>
      <c r="B39" s="1086" t="s">
        <v>101</v>
      </c>
      <c r="C39" s="399">
        <v>104.9</v>
      </c>
      <c r="D39" s="399">
        <v>107.6</v>
      </c>
      <c r="E39" s="1081">
        <v>112.5</v>
      </c>
      <c r="F39" s="1081">
        <v>120.2</v>
      </c>
      <c r="G39" s="1081">
        <v>123.4</v>
      </c>
      <c r="H39" s="1081">
        <v>125.5</v>
      </c>
      <c r="I39" s="1081">
        <v>124.6</v>
      </c>
      <c r="J39" s="1081">
        <v>126.3</v>
      </c>
      <c r="K39" s="1087">
        <v>130.7</v>
      </c>
      <c r="L39" s="433">
        <v>133.7</v>
      </c>
      <c r="M39" s="1081">
        <v>135.6</v>
      </c>
      <c r="N39" s="1081">
        <f t="shared" si="3"/>
        <v>-0.7171314741035957</v>
      </c>
      <c r="O39" s="1081">
        <f t="shared" si="4"/>
        <v>-0.7171314741035957</v>
      </c>
      <c r="P39" s="1081">
        <f t="shared" si="4"/>
        <v>1.3643659711075458</v>
      </c>
      <c r="Q39" s="1081">
        <f t="shared" si="5"/>
        <v>2.295332823259372</v>
      </c>
      <c r="R39" s="1088">
        <f t="shared" si="5"/>
        <v>1.421091997008233</v>
      </c>
    </row>
    <row r="40" spans="1:18" ht="18" customHeight="1">
      <c r="A40" s="1079" t="s">
        <v>332</v>
      </c>
      <c r="B40" s="1086" t="s">
        <v>102</v>
      </c>
      <c r="C40" s="399">
        <v>108.6</v>
      </c>
      <c r="D40" s="399">
        <v>116.7</v>
      </c>
      <c r="E40" s="1081">
        <v>123.4</v>
      </c>
      <c r="F40" s="1081">
        <v>127.7</v>
      </c>
      <c r="G40" s="1081">
        <v>130.3</v>
      </c>
      <c r="H40" s="1081">
        <v>133.5</v>
      </c>
      <c r="I40" s="1081">
        <v>136.6</v>
      </c>
      <c r="J40" s="1081">
        <v>138.1</v>
      </c>
      <c r="K40" s="1087">
        <v>140.5</v>
      </c>
      <c r="L40" s="433">
        <v>144.6</v>
      </c>
      <c r="M40" s="1081">
        <v>147.9</v>
      </c>
      <c r="N40" s="1081">
        <f t="shared" si="3"/>
        <v>2.3220973782771495</v>
      </c>
      <c r="O40" s="1081">
        <f t="shared" si="4"/>
        <v>2.3220973782771495</v>
      </c>
      <c r="P40" s="1081">
        <f t="shared" si="4"/>
        <v>1.098096632503669</v>
      </c>
      <c r="Q40" s="1081">
        <f t="shared" si="5"/>
        <v>2.918149466192176</v>
      </c>
      <c r="R40" s="1088">
        <f t="shared" si="5"/>
        <v>2.282157676348561</v>
      </c>
    </row>
    <row r="41" spans="1:18" ht="18" customHeight="1">
      <c r="A41" s="1079" t="s">
        <v>333</v>
      </c>
      <c r="B41" s="1090">
        <v>0.89</v>
      </c>
      <c r="C41" s="399">
        <v>110.7</v>
      </c>
      <c r="D41" s="399">
        <v>125.4</v>
      </c>
      <c r="E41" s="1081">
        <v>139.1</v>
      </c>
      <c r="F41" s="1081">
        <v>147.7</v>
      </c>
      <c r="G41" s="1081">
        <v>151.5</v>
      </c>
      <c r="H41" s="1081">
        <v>157.9</v>
      </c>
      <c r="I41" s="1081">
        <v>160.1</v>
      </c>
      <c r="J41" s="1081">
        <v>172.4</v>
      </c>
      <c r="K41" s="1087">
        <v>180.3</v>
      </c>
      <c r="L41" s="433">
        <v>186.5</v>
      </c>
      <c r="M41" s="1081">
        <v>192.5</v>
      </c>
      <c r="N41" s="1081">
        <f t="shared" si="3"/>
        <v>1.3932868904369826</v>
      </c>
      <c r="O41" s="1081">
        <f t="shared" si="4"/>
        <v>1.3932868904369826</v>
      </c>
      <c r="P41" s="1081">
        <f t="shared" si="4"/>
        <v>7.682698313554042</v>
      </c>
      <c r="Q41" s="1081">
        <f t="shared" si="5"/>
        <v>3.4387132556849735</v>
      </c>
      <c r="R41" s="1088">
        <f t="shared" si="5"/>
        <v>3.2171581769436983</v>
      </c>
    </row>
    <row r="42" spans="1:18" ht="18" customHeight="1">
      <c r="A42" s="1079" t="s">
        <v>103</v>
      </c>
      <c r="B42" s="1090">
        <v>2.2</v>
      </c>
      <c r="C42" s="399">
        <v>108.3</v>
      </c>
      <c r="D42" s="399">
        <v>119.3</v>
      </c>
      <c r="E42" s="1081">
        <v>124.9</v>
      </c>
      <c r="F42" s="1081">
        <v>127.1</v>
      </c>
      <c r="G42" s="1081">
        <v>129.1</v>
      </c>
      <c r="H42" s="1081">
        <v>131.2</v>
      </c>
      <c r="I42" s="1081">
        <v>132.7</v>
      </c>
      <c r="J42" s="1081">
        <v>133.3</v>
      </c>
      <c r="K42" s="1087">
        <v>133.9</v>
      </c>
      <c r="L42" s="433">
        <v>137.8</v>
      </c>
      <c r="M42" s="1081">
        <v>143.5</v>
      </c>
      <c r="N42" s="1081">
        <f t="shared" si="3"/>
        <v>1.1432926829268268</v>
      </c>
      <c r="O42" s="1081">
        <f t="shared" si="4"/>
        <v>1.1432926829268268</v>
      </c>
      <c r="P42" s="1081">
        <f t="shared" si="4"/>
        <v>0.4521477015825326</v>
      </c>
      <c r="Q42" s="1081">
        <f t="shared" si="5"/>
        <v>2.9126213592232943</v>
      </c>
      <c r="R42" s="1088">
        <f t="shared" si="5"/>
        <v>4.136429608127727</v>
      </c>
    </row>
    <row r="43" spans="1:18" ht="18" customHeight="1">
      <c r="A43" s="1079" t="s">
        <v>944</v>
      </c>
      <c r="B43" s="1090">
        <v>14.87</v>
      </c>
      <c r="C43" s="399">
        <v>107.8</v>
      </c>
      <c r="D43" s="399">
        <v>114.5</v>
      </c>
      <c r="E43" s="1081">
        <v>119.1</v>
      </c>
      <c r="F43" s="1081">
        <v>127.5</v>
      </c>
      <c r="G43" s="1081">
        <v>142.5</v>
      </c>
      <c r="H43" s="1081">
        <v>144.5</v>
      </c>
      <c r="I43" s="1081">
        <v>153</v>
      </c>
      <c r="J43" s="1081">
        <v>163.1</v>
      </c>
      <c r="K43" s="1087">
        <v>178.1</v>
      </c>
      <c r="L43" s="433">
        <v>200.9</v>
      </c>
      <c r="M43" s="1081">
        <v>215.4</v>
      </c>
      <c r="N43" s="1081">
        <f t="shared" si="3"/>
        <v>5.882352941176478</v>
      </c>
      <c r="O43" s="1081">
        <f t="shared" si="4"/>
        <v>5.882352941176478</v>
      </c>
      <c r="P43" s="1081">
        <f t="shared" si="4"/>
        <v>6.6013071895424815</v>
      </c>
      <c r="Q43" s="1081">
        <f t="shared" si="5"/>
        <v>12.801796743402576</v>
      </c>
      <c r="R43" s="1088">
        <f t="shared" si="5"/>
        <v>7.217521154803393</v>
      </c>
    </row>
    <row r="44" spans="1:18" ht="18" customHeight="1" hidden="1">
      <c r="A44" s="1079" t="s">
        <v>334</v>
      </c>
      <c r="B44" s="1090">
        <v>3.5</v>
      </c>
      <c r="C44" s="399">
        <v>105.6</v>
      </c>
      <c r="D44" s="399">
        <v>111.4</v>
      </c>
      <c r="E44" s="1081">
        <v>117.8</v>
      </c>
      <c r="F44" s="1081">
        <v>120.2</v>
      </c>
      <c r="G44" s="1081">
        <v>123.4</v>
      </c>
      <c r="H44" s="1081">
        <v>126</v>
      </c>
      <c r="I44" s="1081">
        <v>127.6</v>
      </c>
      <c r="J44" s="1081">
        <v>130.8</v>
      </c>
      <c r="K44" s="1087">
        <v>135.9</v>
      </c>
      <c r="L44" s="433">
        <v>141.4</v>
      </c>
      <c r="M44" s="1081">
        <v>148.7</v>
      </c>
      <c r="N44" s="1081">
        <f t="shared" si="3"/>
        <v>1.2698412698412653</v>
      </c>
      <c r="O44" s="1081">
        <f t="shared" si="4"/>
        <v>1.2698412698412653</v>
      </c>
      <c r="P44" s="1081">
        <f t="shared" si="4"/>
        <v>2.507836990595621</v>
      </c>
      <c r="Q44" s="1081">
        <f t="shared" si="5"/>
        <v>4.0470934510669565</v>
      </c>
      <c r="R44" s="1088">
        <f t="shared" si="5"/>
        <v>5.162659123055164</v>
      </c>
    </row>
    <row r="45" spans="1:18" ht="18" customHeight="1" hidden="1">
      <c r="A45" s="1079" t="s">
        <v>335</v>
      </c>
      <c r="B45" s="1090">
        <v>4.19</v>
      </c>
      <c r="C45" s="399">
        <v>104.7</v>
      </c>
      <c r="D45" s="399">
        <v>110.6</v>
      </c>
      <c r="E45" s="1081">
        <v>114.7</v>
      </c>
      <c r="F45" s="1081">
        <v>118.7</v>
      </c>
      <c r="G45" s="1081">
        <v>125.9</v>
      </c>
      <c r="H45" s="1081">
        <v>132.6</v>
      </c>
      <c r="I45" s="1081">
        <v>139.4</v>
      </c>
      <c r="J45" s="1081">
        <v>145.6</v>
      </c>
      <c r="K45" s="1087">
        <v>151.6</v>
      </c>
      <c r="L45" s="433">
        <v>158.4</v>
      </c>
      <c r="M45" s="1081">
        <v>165.2</v>
      </c>
      <c r="N45" s="1081">
        <f t="shared" si="3"/>
        <v>5.128205128205138</v>
      </c>
      <c r="O45" s="1081">
        <f t="shared" si="4"/>
        <v>5.128205128205138</v>
      </c>
      <c r="P45" s="1081">
        <f t="shared" si="4"/>
        <v>4.447632711621225</v>
      </c>
      <c r="Q45" s="1081">
        <f t="shared" si="5"/>
        <v>4.485488126649088</v>
      </c>
      <c r="R45" s="1088">
        <f t="shared" si="5"/>
        <v>4.292929292929287</v>
      </c>
    </row>
    <row r="46" spans="1:18" ht="18" customHeight="1" hidden="1">
      <c r="A46" s="1079" t="s">
        <v>336</v>
      </c>
      <c r="B46" s="1090">
        <v>1.26</v>
      </c>
      <c r="C46" s="399">
        <v>109.2</v>
      </c>
      <c r="D46" s="399">
        <v>114.4</v>
      </c>
      <c r="E46" s="1081">
        <v>119.7</v>
      </c>
      <c r="F46" s="1081">
        <v>122</v>
      </c>
      <c r="G46" s="1081">
        <v>121.7</v>
      </c>
      <c r="H46" s="1081">
        <v>124.9</v>
      </c>
      <c r="I46" s="1081">
        <v>133.6</v>
      </c>
      <c r="J46" s="1081">
        <v>139.1</v>
      </c>
      <c r="K46" s="1087">
        <v>141.8</v>
      </c>
      <c r="L46" s="433">
        <v>144.6</v>
      </c>
      <c r="M46" s="1081">
        <v>159.2</v>
      </c>
      <c r="N46" s="1081">
        <f t="shared" si="3"/>
        <v>6.96557245796636</v>
      </c>
      <c r="O46" s="1081">
        <f t="shared" si="4"/>
        <v>6.96557245796636</v>
      </c>
      <c r="P46" s="1081">
        <f t="shared" si="4"/>
        <v>4.116766467065872</v>
      </c>
      <c r="Q46" s="1081">
        <f t="shared" si="5"/>
        <v>1.9746121297602173</v>
      </c>
      <c r="R46" s="1088">
        <f t="shared" si="5"/>
        <v>10.09681881051175</v>
      </c>
    </row>
    <row r="47" spans="1:18" ht="18" customHeight="1">
      <c r="A47" s="1079" t="s">
        <v>337</v>
      </c>
      <c r="B47" s="1086" t="s">
        <v>105</v>
      </c>
      <c r="C47" s="399">
        <v>111.2</v>
      </c>
      <c r="D47" s="399">
        <v>119.6</v>
      </c>
      <c r="E47" s="1081">
        <v>122.9</v>
      </c>
      <c r="F47" s="1081">
        <v>139.2</v>
      </c>
      <c r="G47" s="1081">
        <v>170.2</v>
      </c>
      <c r="H47" s="1081">
        <v>168.6</v>
      </c>
      <c r="I47" s="1081">
        <v>182.6</v>
      </c>
      <c r="J47" s="1081">
        <v>200.8</v>
      </c>
      <c r="K47" s="1087">
        <v>230.3</v>
      </c>
      <c r="L47" s="433">
        <v>277.6</v>
      </c>
      <c r="M47" s="1081">
        <v>301.5</v>
      </c>
      <c r="N47" s="1081">
        <f t="shared" si="3"/>
        <v>8.30367734282325</v>
      </c>
      <c r="O47" s="1081">
        <f t="shared" si="4"/>
        <v>8.30367734282325</v>
      </c>
      <c r="P47" s="1081">
        <f t="shared" si="4"/>
        <v>9.96714129244252</v>
      </c>
      <c r="Q47" s="1081">
        <f t="shared" si="5"/>
        <v>20.538428137212335</v>
      </c>
      <c r="R47" s="1088">
        <f t="shared" si="5"/>
        <v>8.609510086455316</v>
      </c>
    </row>
    <row r="48" spans="1:18" ht="18" customHeight="1">
      <c r="A48" s="1079" t="s">
        <v>338</v>
      </c>
      <c r="B48" s="1090">
        <v>4.03</v>
      </c>
      <c r="C48" s="399">
        <v>111.8</v>
      </c>
      <c r="D48" s="399">
        <v>124.7</v>
      </c>
      <c r="E48" s="1081">
        <v>130.2</v>
      </c>
      <c r="F48" s="1081">
        <v>146.5</v>
      </c>
      <c r="G48" s="1081">
        <v>158.4</v>
      </c>
      <c r="H48" s="1081">
        <v>162.4</v>
      </c>
      <c r="I48" s="1081">
        <v>172.2</v>
      </c>
      <c r="J48" s="1081">
        <v>185.2</v>
      </c>
      <c r="K48" s="1087">
        <v>198.2</v>
      </c>
      <c r="L48" s="433">
        <v>232.8</v>
      </c>
      <c r="M48" s="1081">
        <v>254.8</v>
      </c>
      <c r="N48" s="1081">
        <f t="shared" si="3"/>
        <v>6.034482758620683</v>
      </c>
      <c r="O48" s="1081">
        <f t="shared" si="4"/>
        <v>6.034482758620683</v>
      </c>
      <c r="P48" s="1081">
        <f t="shared" si="4"/>
        <v>7.549361207897803</v>
      </c>
      <c r="Q48" s="1081">
        <f t="shared" si="5"/>
        <v>17.457114026236127</v>
      </c>
      <c r="R48" s="1088">
        <f t="shared" si="5"/>
        <v>9.45017182130583</v>
      </c>
    </row>
    <row r="49" spans="1:18" ht="18" customHeight="1" hidden="1">
      <c r="A49" s="1079" t="s">
        <v>339</v>
      </c>
      <c r="B49" s="1090">
        <v>3.61</v>
      </c>
      <c r="C49" s="399">
        <v>113.1</v>
      </c>
      <c r="D49" s="399">
        <v>127.1</v>
      </c>
      <c r="E49" s="1081">
        <v>133</v>
      </c>
      <c r="F49" s="1081">
        <v>151.1</v>
      </c>
      <c r="G49" s="1081">
        <v>164.4</v>
      </c>
      <c r="H49" s="1081">
        <v>168.5</v>
      </c>
      <c r="I49" s="1081">
        <v>177.7</v>
      </c>
      <c r="J49" s="1081">
        <v>192.2</v>
      </c>
      <c r="K49" s="1087">
        <v>206.7</v>
      </c>
      <c r="L49" s="433">
        <v>245.2</v>
      </c>
      <c r="M49" s="1081">
        <v>269.8</v>
      </c>
      <c r="N49" s="1081">
        <f t="shared" si="3"/>
        <v>5.459940652818986</v>
      </c>
      <c r="O49" s="1081">
        <f t="shared" si="4"/>
        <v>5.459940652818986</v>
      </c>
      <c r="P49" s="1081">
        <f t="shared" si="4"/>
        <v>8.15981992121553</v>
      </c>
      <c r="Q49" s="1081">
        <f t="shared" si="5"/>
        <v>18.62602805999032</v>
      </c>
      <c r="R49" s="1088">
        <f t="shared" si="5"/>
        <v>10.032626427406214</v>
      </c>
    </row>
    <row r="50" spans="1:18" ht="18" customHeight="1" hidden="1">
      <c r="A50" s="1079" t="s">
        <v>340</v>
      </c>
      <c r="B50" s="1090">
        <v>2.54</v>
      </c>
      <c r="C50" s="399">
        <v>113.1</v>
      </c>
      <c r="D50" s="399">
        <v>127.1</v>
      </c>
      <c r="E50" s="1081">
        <v>131.1</v>
      </c>
      <c r="F50" s="1081">
        <v>153.9</v>
      </c>
      <c r="G50" s="1081">
        <v>169.4</v>
      </c>
      <c r="H50" s="1081">
        <v>174</v>
      </c>
      <c r="I50" s="1081">
        <v>185.1</v>
      </c>
      <c r="J50" s="1081">
        <v>203.6</v>
      </c>
      <c r="K50" s="1087">
        <v>220.6</v>
      </c>
      <c r="L50" s="433">
        <v>269.1</v>
      </c>
      <c r="M50" s="1081">
        <v>302.1</v>
      </c>
      <c r="N50" s="1081">
        <f t="shared" si="3"/>
        <v>6.379310344827587</v>
      </c>
      <c r="O50" s="1081">
        <f t="shared" si="4"/>
        <v>6.379310344827587</v>
      </c>
      <c r="P50" s="1081">
        <f t="shared" si="4"/>
        <v>9.994597514856835</v>
      </c>
      <c r="Q50" s="1081">
        <f t="shared" si="5"/>
        <v>21.98549410698098</v>
      </c>
      <c r="R50" s="1088">
        <f t="shared" si="5"/>
        <v>12.263099219620969</v>
      </c>
    </row>
    <row r="51" spans="1:18" ht="18" customHeight="1" hidden="1">
      <c r="A51" s="1079" t="s">
        <v>341</v>
      </c>
      <c r="B51" s="1090">
        <v>1.07</v>
      </c>
      <c r="C51" s="399">
        <v>112</v>
      </c>
      <c r="D51" s="399">
        <v>124.4</v>
      </c>
      <c r="E51" s="1081">
        <v>137.4</v>
      </c>
      <c r="F51" s="1081">
        <v>143</v>
      </c>
      <c r="G51" s="1081">
        <v>151.7</v>
      </c>
      <c r="H51" s="1081">
        <v>154.2</v>
      </c>
      <c r="I51" s="1081">
        <v>158.1</v>
      </c>
      <c r="J51" s="1081">
        <v>160.7</v>
      </c>
      <c r="K51" s="1087">
        <v>170.2</v>
      </c>
      <c r="L51" s="433">
        <v>182.7</v>
      </c>
      <c r="M51" s="1081">
        <v>184.6</v>
      </c>
      <c r="N51" s="1081">
        <f t="shared" si="3"/>
        <v>2.5291828793774442</v>
      </c>
      <c r="O51" s="1081">
        <f t="shared" si="4"/>
        <v>2.5291828793774442</v>
      </c>
      <c r="P51" s="1081">
        <f t="shared" si="4"/>
        <v>1.6445287792536334</v>
      </c>
      <c r="Q51" s="1081">
        <f t="shared" si="5"/>
        <v>7.344300822561706</v>
      </c>
      <c r="R51" s="1088">
        <f t="shared" si="5"/>
        <v>1.039956212370015</v>
      </c>
    </row>
    <row r="52" spans="1:18" ht="18" customHeight="1" hidden="1">
      <c r="A52" s="1079" t="s">
        <v>342</v>
      </c>
      <c r="B52" s="1090">
        <v>0.42</v>
      </c>
      <c r="C52" s="399">
        <v>101.2</v>
      </c>
      <c r="D52" s="399">
        <v>103</v>
      </c>
      <c r="E52" s="1081">
        <v>104.1</v>
      </c>
      <c r="F52" s="1081">
        <v>104.1</v>
      </c>
      <c r="G52" s="1081">
        <v>104.5</v>
      </c>
      <c r="H52" s="1081">
        <v>108</v>
      </c>
      <c r="I52" s="1081">
        <v>123.5</v>
      </c>
      <c r="J52" s="1081">
        <v>125.4</v>
      </c>
      <c r="K52" s="1087">
        <v>124.2</v>
      </c>
      <c r="L52" s="433">
        <v>126.6</v>
      </c>
      <c r="M52" s="1081">
        <v>126.6</v>
      </c>
      <c r="N52" s="1081">
        <f t="shared" si="3"/>
        <v>14.351851851851862</v>
      </c>
      <c r="O52" s="1081">
        <f t="shared" si="4"/>
        <v>14.351851851851862</v>
      </c>
      <c r="P52" s="1081">
        <f t="shared" si="4"/>
        <v>1.538461538461533</v>
      </c>
      <c r="Q52" s="1081">
        <f t="shared" si="5"/>
        <v>1.9323671497584343</v>
      </c>
      <c r="R52" s="1088">
        <f t="shared" si="5"/>
        <v>0</v>
      </c>
    </row>
    <row r="53" spans="1:18" ht="18" customHeight="1">
      <c r="A53" s="1079" t="s">
        <v>106</v>
      </c>
      <c r="B53" s="1090">
        <v>8.03</v>
      </c>
      <c r="C53" s="399">
        <v>107.5</v>
      </c>
      <c r="D53" s="399">
        <v>119.9</v>
      </c>
      <c r="E53" s="1081">
        <v>131</v>
      </c>
      <c r="F53" s="1081">
        <v>139.4</v>
      </c>
      <c r="G53" s="1081">
        <v>147.4</v>
      </c>
      <c r="H53" s="1081">
        <v>156.5</v>
      </c>
      <c r="I53" s="1081">
        <v>163.2</v>
      </c>
      <c r="J53" s="1081">
        <v>169.3</v>
      </c>
      <c r="K53" s="1087">
        <v>172.1</v>
      </c>
      <c r="L53" s="433">
        <v>176.5</v>
      </c>
      <c r="M53" s="1081">
        <v>181</v>
      </c>
      <c r="N53" s="1081">
        <f t="shared" si="3"/>
        <v>4.281150159744399</v>
      </c>
      <c r="O53" s="1081">
        <f t="shared" si="4"/>
        <v>4.281150159744399</v>
      </c>
      <c r="P53" s="1081">
        <f t="shared" si="4"/>
        <v>3.737745098039241</v>
      </c>
      <c r="Q53" s="1081">
        <f t="shared" si="5"/>
        <v>2.5566531086577555</v>
      </c>
      <c r="R53" s="1088">
        <f t="shared" si="5"/>
        <v>2.5495750708215184</v>
      </c>
    </row>
    <row r="54" spans="1:18" ht="18" customHeight="1" hidden="1">
      <c r="A54" s="1079" t="s">
        <v>343</v>
      </c>
      <c r="B54" s="1090">
        <v>6.21</v>
      </c>
      <c r="C54" s="399">
        <v>107.2</v>
      </c>
      <c r="D54" s="399">
        <v>119.8</v>
      </c>
      <c r="E54" s="1081">
        <v>131.3</v>
      </c>
      <c r="F54" s="1081">
        <v>140.3</v>
      </c>
      <c r="G54" s="1081">
        <v>148.1</v>
      </c>
      <c r="H54" s="1081">
        <v>158.9</v>
      </c>
      <c r="I54" s="1081">
        <v>166.4</v>
      </c>
      <c r="J54" s="1081">
        <v>174.2</v>
      </c>
      <c r="K54" s="1087">
        <v>177.1</v>
      </c>
      <c r="L54" s="433">
        <v>182.1</v>
      </c>
      <c r="M54" s="1081">
        <v>187</v>
      </c>
      <c r="N54" s="1081">
        <f t="shared" si="3"/>
        <v>4.719949653870344</v>
      </c>
      <c r="O54" s="1081">
        <f t="shared" si="4"/>
        <v>4.719949653870344</v>
      </c>
      <c r="P54" s="1081">
        <f t="shared" si="4"/>
        <v>4.6875</v>
      </c>
      <c r="Q54" s="1081">
        <f t="shared" si="5"/>
        <v>2.8232636928289025</v>
      </c>
      <c r="R54" s="1088">
        <f t="shared" si="5"/>
        <v>2.6908292147171977</v>
      </c>
    </row>
    <row r="55" spans="1:18" ht="18" customHeight="1" hidden="1">
      <c r="A55" s="1079" t="s">
        <v>344</v>
      </c>
      <c r="B55" s="1090">
        <v>1.82</v>
      </c>
      <c r="C55" s="399">
        <v>108.6</v>
      </c>
      <c r="D55" s="399">
        <v>120</v>
      </c>
      <c r="E55" s="1081">
        <v>129.8</v>
      </c>
      <c r="F55" s="1081">
        <v>136.3</v>
      </c>
      <c r="G55" s="1081">
        <v>145</v>
      </c>
      <c r="H55" s="1081">
        <v>147.9</v>
      </c>
      <c r="I55" s="1081">
        <v>151.4</v>
      </c>
      <c r="J55" s="1081">
        <v>152.2</v>
      </c>
      <c r="K55" s="1087">
        <v>154.6</v>
      </c>
      <c r="L55" s="433">
        <v>157.2</v>
      </c>
      <c r="M55" s="1081">
        <v>160</v>
      </c>
      <c r="N55" s="1081">
        <f t="shared" si="3"/>
        <v>2.3664638269100777</v>
      </c>
      <c r="O55" s="1081">
        <f t="shared" si="4"/>
        <v>2.3664638269100777</v>
      </c>
      <c r="P55" s="1081">
        <f t="shared" si="4"/>
        <v>0.5284015852047474</v>
      </c>
      <c r="Q55" s="1081">
        <f t="shared" si="5"/>
        <v>1.6817593790426884</v>
      </c>
      <c r="R55" s="1088">
        <f t="shared" si="5"/>
        <v>1.7811704834605564</v>
      </c>
    </row>
    <row r="56" spans="1:18" ht="18" customHeight="1">
      <c r="A56" s="1079" t="s">
        <v>107</v>
      </c>
      <c r="B56" s="1090">
        <v>7.09</v>
      </c>
      <c r="C56" s="399">
        <v>107.6</v>
      </c>
      <c r="D56" s="399">
        <v>120.4</v>
      </c>
      <c r="E56" s="1081">
        <v>128.9</v>
      </c>
      <c r="F56" s="1081">
        <v>141.6</v>
      </c>
      <c r="G56" s="1081">
        <v>161.4</v>
      </c>
      <c r="H56" s="1081">
        <v>159.3</v>
      </c>
      <c r="I56" s="1081">
        <v>174.1</v>
      </c>
      <c r="J56" s="1081">
        <v>182.1</v>
      </c>
      <c r="K56" s="1087">
        <v>190.1</v>
      </c>
      <c r="L56" s="433">
        <v>200</v>
      </c>
      <c r="M56" s="1081">
        <v>211.8</v>
      </c>
      <c r="N56" s="1081">
        <f t="shared" si="3"/>
        <v>9.290646578782159</v>
      </c>
      <c r="O56" s="1081">
        <f t="shared" si="4"/>
        <v>9.290646578782159</v>
      </c>
      <c r="P56" s="1081">
        <f t="shared" si="4"/>
        <v>4.595060310166559</v>
      </c>
      <c r="Q56" s="1081">
        <f t="shared" si="5"/>
        <v>5.20778537611784</v>
      </c>
      <c r="R56" s="1088">
        <f t="shared" si="5"/>
        <v>5.90000000000002</v>
      </c>
    </row>
    <row r="57" spans="1:18" ht="18" customHeight="1" hidden="1">
      <c r="A57" s="1079" t="s">
        <v>345</v>
      </c>
      <c r="B57" s="1090">
        <v>4.78</v>
      </c>
      <c r="C57" s="399">
        <v>106.2</v>
      </c>
      <c r="D57" s="399">
        <v>121</v>
      </c>
      <c r="E57" s="1081">
        <v>129.4</v>
      </c>
      <c r="F57" s="1081">
        <v>146</v>
      </c>
      <c r="G57" s="1081">
        <v>175.3</v>
      </c>
      <c r="H57" s="1081">
        <v>170.1</v>
      </c>
      <c r="I57" s="1081">
        <v>189.5</v>
      </c>
      <c r="J57" s="1081">
        <v>200.8</v>
      </c>
      <c r="K57" s="1087">
        <v>210.4</v>
      </c>
      <c r="L57" s="433">
        <v>221.1</v>
      </c>
      <c r="M57" s="1081">
        <v>236.9</v>
      </c>
      <c r="N57" s="1081">
        <f t="shared" si="3"/>
        <v>11.405055849500286</v>
      </c>
      <c r="O57" s="1081">
        <f t="shared" si="4"/>
        <v>11.405055849500286</v>
      </c>
      <c r="P57" s="1081">
        <f t="shared" si="4"/>
        <v>5.963060686015837</v>
      </c>
      <c r="Q57" s="1081">
        <f t="shared" si="5"/>
        <v>5.0855513307984666</v>
      </c>
      <c r="R57" s="1088">
        <f t="shared" si="5"/>
        <v>7.146087743102683</v>
      </c>
    </row>
    <row r="58" spans="1:18" ht="18" customHeight="1" hidden="1">
      <c r="A58" s="1079" t="s">
        <v>346</v>
      </c>
      <c r="B58" s="1090">
        <v>1.63</v>
      </c>
      <c r="C58" s="399">
        <v>111.8</v>
      </c>
      <c r="D58" s="399">
        <v>120.3</v>
      </c>
      <c r="E58" s="1081">
        <v>126.6</v>
      </c>
      <c r="F58" s="1081">
        <v>129.6</v>
      </c>
      <c r="G58" s="1081">
        <v>133.5</v>
      </c>
      <c r="H58" s="1081">
        <v>136.8</v>
      </c>
      <c r="I58" s="1081">
        <v>140</v>
      </c>
      <c r="J58" s="1081">
        <v>136.9</v>
      </c>
      <c r="K58" s="1087">
        <v>141.2</v>
      </c>
      <c r="L58" s="433">
        <v>150.5</v>
      </c>
      <c r="M58" s="1081">
        <v>149.8</v>
      </c>
      <c r="N58" s="1081">
        <f t="shared" si="3"/>
        <v>2.339181286549703</v>
      </c>
      <c r="O58" s="1081">
        <f t="shared" si="4"/>
        <v>2.339181286549703</v>
      </c>
      <c r="P58" s="1081">
        <f t="shared" si="4"/>
        <v>-2.214285714285708</v>
      </c>
      <c r="Q58" s="1081">
        <f t="shared" si="5"/>
        <v>6.586402266288971</v>
      </c>
      <c r="R58" s="1088">
        <f t="shared" si="5"/>
        <v>-0.46511627906976116</v>
      </c>
    </row>
    <row r="59" spans="1:18" ht="18" customHeight="1" hidden="1">
      <c r="A59" s="1079" t="s">
        <v>347</v>
      </c>
      <c r="B59" s="1090">
        <v>0.68</v>
      </c>
      <c r="C59" s="399">
        <v>108.9</v>
      </c>
      <c r="D59" s="399">
        <v>122.2</v>
      </c>
      <c r="E59" s="1081">
        <v>137.9</v>
      </c>
      <c r="F59" s="1081">
        <v>145.2</v>
      </c>
      <c r="G59" s="1081">
        <v>143.6</v>
      </c>
      <c r="H59" s="1081">
        <v>150</v>
      </c>
      <c r="I59" s="1081">
        <v>157.7</v>
      </c>
      <c r="J59" s="1081">
        <v>166.4</v>
      </c>
      <c r="K59" s="1087">
        <v>172.1</v>
      </c>
      <c r="L59" s="433">
        <v>177.8</v>
      </c>
      <c r="M59" s="1081">
        <v>191.2</v>
      </c>
      <c r="N59" s="1081">
        <f t="shared" si="3"/>
        <v>5.133333333333326</v>
      </c>
      <c r="O59" s="1081">
        <f t="shared" si="4"/>
        <v>5.133333333333326</v>
      </c>
      <c r="P59" s="1081">
        <f t="shared" si="4"/>
        <v>5.516804058338636</v>
      </c>
      <c r="Q59" s="1081">
        <f t="shared" si="5"/>
        <v>3.312027890761186</v>
      </c>
      <c r="R59" s="1088">
        <f t="shared" si="5"/>
        <v>7.536557930258709</v>
      </c>
    </row>
    <row r="60" spans="1:18" ht="18" customHeight="1">
      <c r="A60" s="1079" t="s">
        <v>108</v>
      </c>
      <c r="B60" s="1090">
        <v>1.66</v>
      </c>
      <c r="C60" s="399">
        <v>106.8</v>
      </c>
      <c r="D60" s="399">
        <v>124.6</v>
      </c>
      <c r="E60" s="1081">
        <v>130.2</v>
      </c>
      <c r="F60" s="1081">
        <v>137.4</v>
      </c>
      <c r="G60" s="1081">
        <v>139.9</v>
      </c>
      <c r="H60" s="1081">
        <v>146.3</v>
      </c>
      <c r="I60" s="1081">
        <v>150.5</v>
      </c>
      <c r="J60" s="1081">
        <v>153.2</v>
      </c>
      <c r="K60" s="1081">
        <v>156.2</v>
      </c>
      <c r="L60" s="433">
        <v>163.1</v>
      </c>
      <c r="M60" s="1081">
        <v>173.1</v>
      </c>
      <c r="N60" s="1081">
        <f t="shared" si="3"/>
        <v>2.870813397129183</v>
      </c>
      <c r="O60" s="1081">
        <f t="shared" si="4"/>
        <v>2.870813397129183</v>
      </c>
      <c r="P60" s="1081">
        <f t="shared" si="4"/>
        <v>1.7940199335548073</v>
      </c>
      <c r="Q60" s="1081">
        <f t="shared" si="5"/>
        <v>4.4174135723431505</v>
      </c>
      <c r="R60" s="1088">
        <f t="shared" si="5"/>
        <v>6.131207847946058</v>
      </c>
    </row>
    <row r="61" spans="1:18" ht="18" customHeight="1">
      <c r="A61" s="448" t="s">
        <v>849</v>
      </c>
      <c r="B61" s="1090">
        <v>2.7129871270971364</v>
      </c>
      <c r="C61" s="399"/>
      <c r="D61" s="399"/>
      <c r="E61" s="1081"/>
      <c r="F61" s="1081"/>
      <c r="G61" s="1081"/>
      <c r="H61" s="1081"/>
      <c r="I61" s="1081"/>
      <c r="J61" s="1081"/>
      <c r="K61" s="1081">
        <v>309.8</v>
      </c>
      <c r="L61" s="399">
        <v>404.4</v>
      </c>
      <c r="M61" s="1081">
        <v>449</v>
      </c>
      <c r="N61" s="1081"/>
      <c r="O61" s="1081"/>
      <c r="P61" s="1081"/>
      <c r="Q61" s="1081">
        <f t="shared" si="5"/>
        <v>30.535829567462855</v>
      </c>
      <c r="R61" s="1088">
        <f t="shared" si="5"/>
        <v>11.028684470820977</v>
      </c>
    </row>
    <row r="62" spans="1:18" ht="18" customHeight="1" thickBot="1">
      <c r="A62" s="449" t="s">
        <v>856</v>
      </c>
      <c r="B62" s="1096">
        <v>97.28701000738475</v>
      </c>
      <c r="C62" s="451"/>
      <c r="D62" s="451"/>
      <c r="E62" s="1097"/>
      <c r="F62" s="1097"/>
      <c r="G62" s="1097"/>
      <c r="H62" s="1097"/>
      <c r="I62" s="1097"/>
      <c r="J62" s="1097"/>
      <c r="K62" s="1097">
        <v>157.8</v>
      </c>
      <c r="L62" s="451">
        <v>168.5</v>
      </c>
      <c r="M62" s="1097">
        <v>178.8</v>
      </c>
      <c r="N62" s="1097"/>
      <c r="O62" s="1097"/>
      <c r="P62" s="1097"/>
      <c r="Q62" s="1097">
        <f t="shared" si="5"/>
        <v>6.780735107731289</v>
      </c>
      <c r="R62" s="1098">
        <f t="shared" si="5"/>
        <v>6.112759643916917</v>
      </c>
    </row>
    <row r="63" spans="1:18" ht="13.5" thickTop="1">
      <c r="A63" s="1191" t="s">
        <v>109</v>
      </c>
      <c r="B63" s="1192"/>
      <c r="C63" s="1192"/>
      <c r="D63" s="1192"/>
      <c r="E63" s="1192"/>
      <c r="F63" s="1192"/>
      <c r="G63" s="1192"/>
      <c r="H63" s="1192"/>
      <c r="I63" s="1192"/>
      <c r="J63" s="1192"/>
      <c r="K63" s="1192"/>
      <c r="L63" s="1192"/>
      <c r="M63" s="1192"/>
      <c r="N63" s="1192"/>
      <c r="O63" s="1192"/>
      <c r="P63" s="1192"/>
      <c r="Q63" s="1192"/>
      <c r="R63" s="1099"/>
    </row>
    <row r="64" spans="1:18" ht="12.75">
      <c r="A64" s="476" t="s">
        <v>185</v>
      </c>
      <c r="B64" s="1086">
        <v>100</v>
      </c>
      <c r="C64" s="399">
        <v>107.7</v>
      </c>
      <c r="D64" s="399">
        <v>115.7</v>
      </c>
      <c r="E64" s="1081">
        <v>125.1</v>
      </c>
      <c r="F64" s="1081">
        <v>129.7</v>
      </c>
      <c r="G64" s="1081">
        <v>133.8</v>
      </c>
      <c r="H64" s="1081">
        <v>136.5</v>
      </c>
      <c r="I64" s="1081">
        <v>141.725</v>
      </c>
      <c r="J64" s="1081">
        <v>150.1</v>
      </c>
      <c r="K64" s="1087">
        <v>157.6</v>
      </c>
      <c r="L64" s="433">
        <v>167.8</v>
      </c>
      <c r="M64" s="1081">
        <v>178</v>
      </c>
      <c r="N64" s="1081">
        <f aca="true" t="shared" si="6" ref="N64:N72">I64/H64*100-100</f>
        <v>3.827838827838818</v>
      </c>
      <c r="O64" s="1081">
        <f aca="true" t="shared" si="7" ref="O64:P72">I64/H64*100-100</f>
        <v>3.827838827838818</v>
      </c>
      <c r="P64" s="1081">
        <f t="shared" si="7"/>
        <v>5.909331451755165</v>
      </c>
      <c r="Q64" s="1081">
        <f aca="true" t="shared" si="8" ref="Q64:R74">L64/K64*100-100</f>
        <v>6.472081218274113</v>
      </c>
      <c r="R64" s="1088">
        <f t="shared" si="8"/>
        <v>6.078665077473161</v>
      </c>
    </row>
    <row r="65" spans="1:18" ht="12.75">
      <c r="A65" s="476" t="s">
        <v>857</v>
      </c>
      <c r="B65" s="1086">
        <v>51.53</v>
      </c>
      <c r="C65" s="399">
        <v>107.1</v>
      </c>
      <c r="D65" s="399">
        <v>115.2</v>
      </c>
      <c r="E65" s="1081">
        <v>128.7</v>
      </c>
      <c r="F65" s="1081">
        <v>130.9</v>
      </c>
      <c r="G65" s="1081">
        <v>130.5</v>
      </c>
      <c r="H65" s="1081">
        <v>133.8</v>
      </c>
      <c r="I65" s="1081">
        <v>137.475</v>
      </c>
      <c r="J65" s="1081">
        <v>145.6</v>
      </c>
      <c r="K65" s="1087">
        <v>151.8</v>
      </c>
      <c r="L65" s="433">
        <v>159.5</v>
      </c>
      <c r="M65" s="1081">
        <v>169.4</v>
      </c>
      <c r="N65" s="1081">
        <f t="shared" si="6"/>
        <v>2.7466367713004303</v>
      </c>
      <c r="O65" s="1081">
        <f t="shared" si="7"/>
        <v>2.7466367713004303</v>
      </c>
      <c r="P65" s="1081">
        <f t="shared" si="7"/>
        <v>5.910165484633566</v>
      </c>
      <c r="Q65" s="1081">
        <f t="shared" si="8"/>
        <v>5.072463768115938</v>
      </c>
      <c r="R65" s="1088">
        <f t="shared" si="8"/>
        <v>6.2068965517241566</v>
      </c>
    </row>
    <row r="66" spans="1:18" ht="12.75">
      <c r="A66" s="476" t="s">
        <v>858</v>
      </c>
      <c r="B66" s="1086">
        <v>48.47</v>
      </c>
      <c r="C66" s="399">
        <v>108.4</v>
      </c>
      <c r="D66" s="399">
        <v>116.1</v>
      </c>
      <c r="E66" s="1081">
        <v>121.3</v>
      </c>
      <c r="F66" s="1081">
        <v>128.4</v>
      </c>
      <c r="G66" s="1081">
        <v>137.2</v>
      </c>
      <c r="H66" s="1100">
        <v>139.4</v>
      </c>
      <c r="I66" s="1081">
        <v>146.25</v>
      </c>
      <c r="J66" s="1081">
        <v>155</v>
      </c>
      <c r="K66" s="1081">
        <v>163.8</v>
      </c>
      <c r="L66" s="399">
        <v>176.7</v>
      </c>
      <c r="M66" s="1081">
        <v>187.2</v>
      </c>
      <c r="N66" s="1081">
        <f t="shared" si="6"/>
        <v>4.913916786226679</v>
      </c>
      <c r="O66" s="1081">
        <f t="shared" si="7"/>
        <v>4.913916786226679</v>
      </c>
      <c r="P66" s="1081">
        <f t="shared" si="7"/>
        <v>5.98290598290599</v>
      </c>
      <c r="Q66" s="1081">
        <f t="shared" si="8"/>
        <v>7.875457875457869</v>
      </c>
      <c r="R66" s="1088">
        <f t="shared" si="8"/>
        <v>5.94227504244482</v>
      </c>
    </row>
    <row r="67" spans="1:18" ht="12.75">
      <c r="A67" s="476" t="s">
        <v>859</v>
      </c>
      <c r="B67" s="1100">
        <v>81.26</v>
      </c>
      <c r="C67" s="399">
        <v>107.4</v>
      </c>
      <c r="D67" s="399">
        <v>115.6</v>
      </c>
      <c r="E67" s="1081">
        <v>125.6</v>
      </c>
      <c r="F67" s="1081">
        <v>130.3</v>
      </c>
      <c r="G67" s="1081">
        <v>132.5</v>
      </c>
      <c r="H67" s="1100">
        <v>134.8</v>
      </c>
      <c r="I67" s="1081">
        <v>139.525</v>
      </c>
      <c r="J67" s="1081">
        <v>148.1</v>
      </c>
      <c r="K67" s="1081">
        <v>154.4</v>
      </c>
      <c r="L67" s="399">
        <v>163.3</v>
      </c>
      <c r="M67" s="1081">
        <v>172.6</v>
      </c>
      <c r="N67" s="1081">
        <f t="shared" si="6"/>
        <v>3.5051928783382778</v>
      </c>
      <c r="O67" s="1081">
        <f t="shared" si="7"/>
        <v>3.5051928783382778</v>
      </c>
      <c r="P67" s="1081">
        <f t="shared" si="7"/>
        <v>6.145851997849846</v>
      </c>
      <c r="Q67" s="1081">
        <f t="shared" si="8"/>
        <v>5.764248704663217</v>
      </c>
      <c r="R67" s="1088">
        <f t="shared" si="8"/>
        <v>5.6950398040416275</v>
      </c>
    </row>
    <row r="68" spans="1:18" ht="12.75">
      <c r="A68" s="476" t="s">
        <v>860</v>
      </c>
      <c r="B68" s="1100">
        <v>18.74</v>
      </c>
      <c r="C68" s="399">
        <v>109.1</v>
      </c>
      <c r="D68" s="399">
        <v>115.8</v>
      </c>
      <c r="E68" s="1081">
        <v>123</v>
      </c>
      <c r="F68" s="1081">
        <v>127.1</v>
      </c>
      <c r="G68" s="1081">
        <v>139.3</v>
      </c>
      <c r="H68" s="1100">
        <v>143.9</v>
      </c>
      <c r="I68" s="1081">
        <v>151.20833333333337</v>
      </c>
      <c r="J68" s="1081">
        <v>158.9</v>
      </c>
      <c r="K68" s="1081">
        <v>171.3</v>
      </c>
      <c r="L68" s="399">
        <v>187.5</v>
      </c>
      <c r="M68" s="1081">
        <v>201.6</v>
      </c>
      <c r="N68" s="1081">
        <f t="shared" si="6"/>
        <v>5.078758397035003</v>
      </c>
      <c r="O68" s="1081">
        <f t="shared" si="7"/>
        <v>5.078758397035003</v>
      </c>
      <c r="P68" s="1081">
        <f t="shared" si="7"/>
        <v>5.08680077156238</v>
      </c>
      <c r="Q68" s="1081">
        <f t="shared" si="8"/>
        <v>9.457092819614715</v>
      </c>
      <c r="R68" s="1088">
        <f t="shared" si="8"/>
        <v>7.519999999999996</v>
      </c>
    </row>
    <row r="69" spans="1:18" ht="12.75">
      <c r="A69" s="476" t="s">
        <v>861</v>
      </c>
      <c r="B69" s="1100">
        <v>68.86</v>
      </c>
      <c r="C69" s="399">
        <v>107</v>
      </c>
      <c r="D69" s="399">
        <v>115.6</v>
      </c>
      <c r="E69" s="1081">
        <v>125.9</v>
      </c>
      <c r="F69" s="1081">
        <v>128.7</v>
      </c>
      <c r="G69" s="1081">
        <v>130.9</v>
      </c>
      <c r="H69" s="1100">
        <v>134.5</v>
      </c>
      <c r="I69" s="1081">
        <v>139.13333333333333</v>
      </c>
      <c r="J69" s="1081">
        <v>146.5</v>
      </c>
      <c r="K69" s="1081">
        <v>154.1</v>
      </c>
      <c r="L69" s="399">
        <v>163.7</v>
      </c>
      <c r="M69" s="1081">
        <v>174.3</v>
      </c>
      <c r="N69" s="1081">
        <f t="shared" si="6"/>
        <v>3.4448574969021024</v>
      </c>
      <c r="O69" s="1081">
        <f t="shared" si="7"/>
        <v>3.4448574969021024</v>
      </c>
      <c r="P69" s="1081">
        <f t="shared" si="7"/>
        <v>5.294681360805001</v>
      </c>
      <c r="Q69" s="1081">
        <f t="shared" si="8"/>
        <v>6.229720960415321</v>
      </c>
      <c r="R69" s="1088">
        <f t="shared" si="8"/>
        <v>6.475259621258417</v>
      </c>
    </row>
    <row r="70" spans="1:18" ht="12.75">
      <c r="A70" s="476" t="s">
        <v>862</v>
      </c>
      <c r="B70" s="1100">
        <v>31.14</v>
      </c>
      <c r="C70" s="399">
        <v>107.8</v>
      </c>
      <c r="D70" s="399">
        <v>115.8</v>
      </c>
      <c r="E70" s="1081">
        <v>123.2</v>
      </c>
      <c r="F70" s="1081">
        <v>132</v>
      </c>
      <c r="G70" s="1081">
        <v>140.2</v>
      </c>
      <c r="H70" s="1100">
        <v>141</v>
      </c>
      <c r="I70" s="1081">
        <v>147.43333333333334</v>
      </c>
      <c r="J70" s="1081">
        <v>158.1</v>
      </c>
      <c r="K70" s="1081">
        <v>165.4</v>
      </c>
      <c r="L70" s="399">
        <v>177</v>
      </c>
      <c r="M70" s="1081">
        <v>186.3</v>
      </c>
      <c r="N70" s="1081">
        <f t="shared" si="6"/>
        <v>4.5626477541371315</v>
      </c>
      <c r="O70" s="1081">
        <f t="shared" si="7"/>
        <v>4.5626477541371315</v>
      </c>
      <c r="P70" s="1081">
        <f t="shared" si="7"/>
        <v>7.234908433190142</v>
      </c>
      <c r="Q70" s="1081">
        <f t="shared" si="8"/>
        <v>7.01330108827085</v>
      </c>
      <c r="R70" s="1088">
        <f t="shared" si="8"/>
        <v>5.254237288135613</v>
      </c>
    </row>
    <row r="71" spans="1:18" ht="12.75">
      <c r="A71" s="476" t="s">
        <v>863</v>
      </c>
      <c r="B71" s="1100">
        <v>17.03</v>
      </c>
      <c r="C71" s="399">
        <v>109.1</v>
      </c>
      <c r="D71" s="399">
        <v>117.3</v>
      </c>
      <c r="E71" s="1081">
        <v>122.6</v>
      </c>
      <c r="F71" s="1081">
        <v>130.1</v>
      </c>
      <c r="G71" s="1081">
        <v>147.4</v>
      </c>
      <c r="H71" s="1100">
        <v>140.3</v>
      </c>
      <c r="I71" s="1081">
        <v>149.89166666666668</v>
      </c>
      <c r="J71" s="1081">
        <v>160.5</v>
      </c>
      <c r="K71" s="1081">
        <v>177.6</v>
      </c>
      <c r="L71" s="399">
        <v>205.2</v>
      </c>
      <c r="M71" s="1081">
        <v>221.9</v>
      </c>
      <c r="N71" s="1081">
        <f t="shared" si="6"/>
        <v>6.836540746020432</v>
      </c>
      <c r="O71" s="1081">
        <f t="shared" si="7"/>
        <v>6.836540746020432</v>
      </c>
      <c r="P71" s="1081">
        <f t="shared" si="7"/>
        <v>7.077333629843778</v>
      </c>
      <c r="Q71" s="1081">
        <f t="shared" si="8"/>
        <v>15.540540540540547</v>
      </c>
      <c r="R71" s="1088">
        <f t="shared" si="8"/>
        <v>8.138401559454195</v>
      </c>
    </row>
    <row r="72" spans="1:18" ht="12.75">
      <c r="A72" s="1167" t="s">
        <v>864</v>
      </c>
      <c r="B72" s="1100">
        <v>82.97</v>
      </c>
      <c r="C72" s="399">
        <v>106.9</v>
      </c>
      <c r="D72" s="399">
        <v>115.3</v>
      </c>
      <c r="E72" s="1081">
        <v>125.6</v>
      </c>
      <c r="F72" s="1081">
        <v>129.6</v>
      </c>
      <c r="G72" s="1081">
        <v>131</v>
      </c>
      <c r="H72" s="1100">
        <v>135.8</v>
      </c>
      <c r="I72" s="1081">
        <v>140.025</v>
      </c>
      <c r="J72" s="1081">
        <v>148</v>
      </c>
      <c r="K72" s="1081">
        <v>153.5</v>
      </c>
      <c r="L72" s="399">
        <v>160.1</v>
      </c>
      <c r="M72" s="1081">
        <v>169</v>
      </c>
      <c r="N72" s="1081">
        <f t="shared" si="6"/>
        <v>3.111192930780547</v>
      </c>
      <c r="O72" s="1081">
        <f t="shared" si="7"/>
        <v>3.111192930780547</v>
      </c>
      <c r="P72" s="1081">
        <f t="shared" si="7"/>
        <v>5.695411533654692</v>
      </c>
      <c r="Q72" s="1081">
        <f t="shared" si="8"/>
        <v>4.299674267100983</v>
      </c>
      <c r="R72" s="1088">
        <f t="shared" si="8"/>
        <v>5.559025608994375</v>
      </c>
    </row>
    <row r="73" spans="1:18" ht="12.75">
      <c r="A73" s="472" t="s">
        <v>849</v>
      </c>
      <c r="B73" s="1090">
        <v>3.0403594784183583</v>
      </c>
      <c r="C73" s="399"/>
      <c r="D73" s="399"/>
      <c r="E73" s="1081"/>
      <c r="F73" s="1081"/>
      <c r="G73" s="1081"/>
      <c r="H73" s="1100"/>
      <c r="I73" s="1081"/>
      <c r="J73" s="1081"/>
      <c r="K73" s="1081">
        <v>296.9</v>
      </c>
      <c r="L73" s="433">
        <v>381.4</v>
      </c>
      <c r="M73" s="1081">
        <v>418.3</v>
      </c>
      <c r="N73" s="1081"/>
      <c r="O73" s="1081"/>
      <c r="P73" s="1081"/>
      <c r="Q73" s="1081">
        <f t="shared" si="8"/>
        <v>28.46076119905692</v>
      </c>
      <c r="R73" s="1088">
        <f t="shared" si="8"/>
        <v>9.674882013633976</v>
      </c>
    </row>
    <row r="74" spans="1:18" ht="13.5" thickBot="1">
      <c r="A74" s="1168" t="s">
        <v>856</v>
      </c>
      <c r="B74" s="1090">
        <v>96.95964052158165</v>
      </c>
      <c r="C74" s="399"/>
      <c r="D74" s="399"/>
      <c r="E74" s="1081"/>
      <c r="F74" s="1081"/>
      <c r="G74" s="1081"/>
      <c r="H74" s="1100"/>
      <c r="I74" s="1081"/>
      <c r="J74" s="1081"/>
      <c r="K74" s="1097">
        <v>153.2</v>
      </c>
      <c r="L74" s="451">
        <v>161.1</v>
      </c>
      <c r="M74" s="1081">
        <v>170.5</v>
      </c>
      <c r="N74" s="1081"/>
      <c r="O74" s="1081"/>
      <c r="P74" s="1081"/>
      <c r="Q74" s="1081">
        <f t="shared" si="8"/>
        <v>5.1566579634464915</v>
      </c>
      <c r="R74" s="1098">
        <f t="shared" si="8"/>
        <v>5.834885164494111</v>
      </c>
    </row>
    <row r="75" spans="1:18" ht="13.5" thickTop="1">
      <c r="A75" s="1191" t="s">
        <v>110</v>
      </c>
      <c r="B75" s="1192"/>
      <c r="C75" s="1192"/>
      <c r="D75" s="1192"/>
      <c r="E75" s="1192"/>
      <c r="F75" s="1192"/>
      <c r="G75" s="1192"/>
      <c r="H75" s="1192"/>
      <c r="I75" s="1192"/>
      <c r="J75" s="1192"/>
      <c r="K75" s="1192"/>
      <c r="L75" s="1192"/>
      <c r="M75" s="1192"/>
      <c r="N75" s="1192"/>
      <c r="O75" s="1192"/>
      <c r="P75" s="1192"/>
      <c r="Q75" s="1192"/>
      <c r="R75" s="470"/>
    </row>
    <row r="76" spans="1:18" ht="12.75">
      <c r="A76" s="476" t="str">
        <f>A64</f>
        <v>Overall Index</v>
      </c>
      <c r="B76" s="1086">
        <v>100</v>
      </c>
      <c r="C76" s="399">
        <v>108.2</v>
      </c>
      <c r="D76" s="399">
        <v>117.9</v>
      </c>
      <c r="E76" s="1081">
        <v>133.6</v>
      </c>
      <c r="F76" s="1081">
        <v>137.7</v>
      </c>
      <c r="G76" s="1081">
        <v>139.2</v>
      </c>
      <c r="H76" s="1081">
        <v>144</v>
      </c>
      <c r="I76" s="1081">
        <v>152.2</v>
      </c>
      <c r="J76" s="1081">
        <v>156.9</v>
      </c>
      <c r="K76" s="1087">
        <v>163.8</v>
      </c>
      <c r="L76" s="1087">
        <v>177.9</v>
      </c>
      <c r="M76" s="1081">
        <v>189.9</v>
      </c>
      <c r="N76" s="1081">
        <f>I76/H76*100-100</f>
        <v>5.694444444444443</v>
      </c>
      <c r="O76" s="1081">
        <f aca="true" t="shared" si="9" ref="O76:P78">I76/H76*100-100</f>
        <v>5.694444444444443</v>
      </c>
      <c r="P76" s="1081">
        <f t="shared" si="9"/>
        <v>3.088042049934316</v>
      </c>
      <c r="Q76" s="1081">
        <f aca="true" t="shared" si="10" ref="Q76:R80">L76/K76*100-100</f>
        <v>8.608058608058599</v>
      </c>
      <c r="R76" s="1088">
        <f t="shared" si="10"/>
        <v>6.745362563237762</v>
      </c>
    </row>
    <row r="77" spans="1:18" ht="12.75">
      <c r="A77" s="476" t="str">
        <f>A65</f>
        <v>Food &amp; Beverages</v>
      </c>
      <c r="B77" s="1086">
        <v>54.98</v>
      </c>
      <c r="C77" s="399">
        <v>108.3</v>
      </c>
      <c r="D77" s="399">
        <v>116.8</v>
      </c>
      <c r="E77" s="1081">
        <v>138.7</v>
      </c>
      <c r="F77" s="1081">
        <v>138.1</v>
      </c>
      <c r="G77" s="1081">
        <v>132</v>
      </c>
      <c r="H77" s="1081">
        <v>138</v>
      </c>
      <c r="I77" s="1081">
        <v>146.3</v>
      </c>
      <c r="J77" s="1081">
        <v>149.2</v>
      </c>
      <c r="K77" s="1087">
        <v>155</v>
      </c>
      <c r="L77" s="1087">
        <v>169.5</v>
      </c>
      <c r="M77" s="1081">
        <v>182.8</v>
      </c>
      <c r="N77" s="1081">
        <f>I77/H77*100-100</f>
        <v>6.014492753623202</v>
      </c>
      <c r="O77" s="1081">
        <f t="shared" si="9"/>
        <v>6.014492753623202</v>
      </c>
      <c r="P77" s="1081">
        <f t="shared" si="9"/>
        <v>1.982228298017759</v>
      </c>
      <c r="Q77" s="1081">
        <f t="shared" si="10"/>
        <v>9.35483870967741</v>
      </c>
      <c r="R77" s="1088">
        <f t="shared" si="10"/>
        <v>7.846607669616532</v>
      </c>
    </row>
    <row r="78" spans="1:18" ht="12.75">
      <c r="A78" s="476" t="str">
        <f>A66</f>
        <v>Non-Food &amp; Services</v>
      </c>
      <c r="B78" s="1086">
        <v>45.02</v>
      </c>
      <c r="C78" s="399">
        <v>108</v>
      </c>
      <c r="D78" s="399">
        <v>119.3</v>
      </c>
      <c r="E78" s="1081">
        <v>127.3</v>
      </c>
      <c r="F78" s="1081">
        <v>137.1</v>
      </c>
      <c r="G78" s="1081">
        <v>147.9</v>
      </c>
      <c r="H78" s="1081">
        <v>151.5</v>
      </c>
      <c r="I78" s="1081">
        <v>159.3</v>
      </c>
      <c r="J78" s="1081">
        <v>166.4</v>
      </c>
      <c r="K78" s="1081">
        <v>174.5</v>
      </c>
      <c r="L78" s="1081">
        <v>188.1</v>
      </c>
      <c r="M78" s="1081">
        <v>198.6</v>
      </c>
      <c r="N78" s="1081">
        <f>I78/H78*100-100</f>
        <v>5.148514851485146</v>
      </c>
      <c r="O78" s="1081">
        <f t="shared" si="9"/>
        <v>5.148514851485146</v>
      </c>
      <c r="P78" s="1081">
        <f t="shared" si="9"/>
        <v>4.456999372253605</v>
      </c>
      <c r="Q78" s="1081">
        <f t="shared" si="10"/>
        <v>7.793696275071625</v>
      </c>
      <c r="R78" s="1088">
        <f t="shared" si="10"/>
        <v>5.582137161084532</v>
      </c>
    </row>
    <row r="79" spans="1:18" ht="12.75">
      <c r="A79" s="472" t="str">
        <f>A73</f>
        <v>Petroleum Product</v>
      </c>
      <c r="B79" s="1090">
        <v>2.5436097629598367</v>
      </c>
      <c r="C79" s="399"/>
      <c r="D79" s="399"/>
      <c r="E79" s="1081"/>
      <c r="F79" s="1081"/>
      <c r="G79" s="1081"/>
      <c r="H79" s="1081"/>
      <c r="I79" s="1081"/>
      <c r="J79" s="1081"/>
      <c r="K79" s="1081">
        <v>311.4</v>
      </c>
      <c r="L79" s="1081">
        <v>406.9</v>
      </c>
      <c r="M79" s="1081">
        <v>451.5</v>
      </c>
      <c r="N79" s="1081"/>
      <c r="O79" s="1081"/>
      <c r="P79" s="1081"/>
      <c r="Q79" s="1081">
        <f t="shared" si="10"/>
        <v>30.6679511881824</v>
      </c>
      <c r="R79" s="1088">
        <f t="shared" si="10"/>
        <v>10.960924059965606</v>
      </c>
    </row>
    <row r="80" spans="1:18" ht="13.5" thickBot="1">
      <c r="A80" s="474" t="str">
        <f>A74</f>
        <v>Non-Petroleum Product</v>
      </c>
      <c r="B80" s="1096">
        <v>97.45639023704015</v>
      </c>
      <c r="C80" s="451"/>
      <c r="D80" s="451"/>
      <c r="E80" s="1097"/>
      <c r="F80" s="1097"/>
      <c r="G80" s="1097"/>
      <c r="H80" s="1097"/>
      <c r="I80" s="1097"/>
      <c r="J80" s="1097"/>
      <c r="K80" s="1097">
        <v>159.9</v>
      </c>
      <c r="L80" s="1097">
        <v>171.9</v>
      </c>
      <c r="M80" s="1097">
        <v>183.1</v>
      </c>
      <c r="N80" s="1097"/>
      <c r="O80" s="1097"/>
      <c r="P80" s="1097"/>
      <c r="Q80" s="1097">
        <f t="shared" si="10"/>
        <v>7.504690431519691</v>
      </c>
      <c r="R80" s="1098">
        <f t="shared" si="10"/>
        <v>6.51541593949969</v>
      </c>
    </row>
    <row r="81" spans="1:18" ht="13.5" thickTop="1">
      <c r="A81" s="1191" t="s">
        <v>111</v>
      </c>
      <c r="B81" s="1192"/>
      <c r="C81" s="1192"/>
      <c r="D81" s="1192"/>
      <c r="E81" s="1192"/>
      <c r="F81" s="1192"/>
      <c r="G81" s="1192"/>
      <c r="H81" s="1192"/>
      <c r="I81" s="1192"/>
      <c r="J81" s="1192"/>
      <c r="K81" s="1192"/>
      <c r="L81" s="1192"/>
      <c r="M81" s="1192"/>
      <c r="N81" s="1192"/>
      <c r="O81" s="1192"/>
      <c r="P81" s="1192"/>
      <c r="Q81" s="1192"/>
      <c r="R81" s="470"/>
    </row>
    <row r="82" spans="1:18" ht="12.75">
      <c r="A82" s="476" t="str">
        <f>A76</f>
        <v>Overall Index</v>
      </c>
      <c r="B82" s="1086">
        <v>100</v>
      </c>
      <c r="C82" s="399">
        <v>108.6</v>
      </c>
      <c r="D82" s="399">
        <v>117.3</v>
      </c>
      <c r="E82" s="1081">
        <v>130.8</v>
      </c>
      <c r="F82" s="1081">
        <v>135.6</v>
      </c>
      <c r="G82" s="1100">
        <v>142.6</v>
      </c>
      <c r="H82" s="1081">
        <v>146.2</v>
      </c>
      <c r="I82" s="1081">
        <v>151.8</v>
      </c>
      <c r="J82" s="1081">
        <v>156.6</v>
      </c>
      <c r="K82" s="433">
        <v>163.5</v>
      </c>
      <c r="L82" s="1087">
        <v>177.5</v>
      </c>
      <c r="M82" s="1081">
        <v>188.2</v>
      </c>
      <c r="N82" s="1081">
        <f>I82/H82*100-100</f>
        <v>3.830369357045143</v>
      </c>
      <c r="O82" s="1081">
        <f>I82/H82*100-100</f>
        <v>3.830369357045143</v>
      </c>
      <c r="P82" s="1081">
        <f>J82/I82*100-100</f>
        <v>3.162055335968361</v>
      </c>
      <c r="Q82" s="1081">
        <f aca="true" t="shared" si="11" ref="Q82:R86">L82/K82*100-100</f>
        <v>8.562691131498482</v>
      </c>
      <c r="R82" s="1088">
        <f t="shared" si="11"/>
        <v>6.028169014084497</v>
      </c>
    </row>
    <row r="83" spans="1:18" ht="12.75">
      <c r="A83" s="476" t="str">
        <f>A77</f>
        <v>Food &amp; Beverages</v>
      </c>
      <c r="B83" s="1086">
        <v>53.04</v>
      </c>
      <c r="C83" s="399">
        <v>109.6</v>
      </c>
      <c r="D83" s="399">
        <v>118.3</v>
      </c>
      <c r="E83" s="1081">
        <v>137.8</v>
      </c>
      <c r="F83" s="1081">
        <v>139</v>
      </c>
      <c r="G83" s="1100">
        <v>139.8</v>
      </c>
      <c r="H83" s="1081">
        <v>144.1</v>
      </c>
      <c r="I83" s="1081">
        <v>148.5</v>
      </c>
      <c r="J83" s="1081">
        <v>153</v>
      </c>
      <c r="K83" s="433">
        <v>158.8</v>
      </c>
      <c r="L83" s="1087">
        <v>171.5</v>
      </c>
      <c r="M83" s="1081">
        <v>183.4</v>
      </c>
      <c r="N83" s="1081">
        <f>I83/H83*100-100</f>
        <v>3.053435114503827</v>
      </c>
      <c r="O83" s="1081">
        <f>I83/H83*100-100</f>
        <v>3.053435114503827</v>
      </c>
      <c r="P83" s="1081">
        <f>J83/I83*100-100</f>
        <v>3.030303030303031</v>
      </c>
      <c r="Q83" s="1081">
        <f t="shared" si="11"/>
        <v>7.9974811083123285</v>
      </c>
      <c r="R83" s="1088">
        <f t="shared" si="11"/>
        <v>6.938775510204081</v>
      </c>
    </row>
    <row r="84" spans="1:18" ht="12.75">
      <c r="A84" s="476" t="str">
        <f>A78</f>
        <v>Non-Food &amp; Services</v>
      </c>
      <c r="B84" s="1090">
        <v>46.96</v>
      </c>
      <c r="C84" s="399">
        <v>107.4</v>
      </c>
      <c r="D84" s="399">
        <v>116.1</v>
      </c>
      <c r="E84" s="1081">
        <v>122.9</v>
      </c>
      <c r="F84" s="1081">
        <v>131.8</v>
      </c>
      <c r="G84" s="1100">
        <v>145.7</v>
      </c>
      <c r="H84" s="1081">
        <v>148.6</v>
      </c>
      <c r="I84" s="1081">
        <v>155.5</v>
      </c>
      <c r="J84" s="1081">
        <v>160.8</v>
      </c>
      <c r="K84" s="399">
        <v>168.8</v>
      </c>
      <c r="L84" s="1081">
        <v>184.2</v>
      </c>
      <c r="M84" s="1081">
        <v>193.7</v>
      </c>
      <c r="N84" s="1081">
        <f>I84/H84*100-100</f>
        <v>4.643337819650071</v>
      </c>
      <c r="O84" s="1081">
        <f>F84/E84*100-100</f>
        <v>7.2416598860862536</v>
      </c>
      <c r="P84" s="1081">
        <f>J84/I84*100-100</f>
        <v>3.4083601286173604</v>
      </c>
      <c r="Q84" s="1081">
        <f t="shared" si="11"/>
        <v>9.123222748815138</v>
      </c>
      <c r="R84" s="1088">
        <f t="shared" si="11"/>
        <v>5.157437567861024</v>
      </c>
    </row>
    <row r="85" spans="1:18" ht="12.75">
      <c r="A85" s="472" t="str">
        <f>A79</f>
        <v>Petroleum Product</v>
      </c>
      <c r="B85" s="1090">
        <v>2.332799605862791</v>
      </c>
      <c r="C85" s="399"/>
      <c r="D85" s="399"/>
      <c r="E85" s="1081"/>
      <c r="F85" s="1081"/>
      <c r="G85" s="1100"/>
      <c r="H85" s="1081"/>
      <c r="I85" s="1081"/>
      <c r="J85" s="1081"/>
      <c r="K85" s="399">
        <v>327.1</v>
      </c>
      <c r="L85" s="1081">
        <v>435.7</v>
      </c>
      <c r="M85" s="1081">
        <v>492.7</v>
      </c>
      <c r="N85" s="1081"/>
      <c r="O85" s="1081"/>
      <c r="P85" s="1081"/>
      <c r="Q85" s="1081">
        <f t="shared" si="11"/>
        <v>33.200856007337194</v>
      </c>
      <c r="R85" s="1088">
        <f t="shared" si="11"/>
        <v>13.08239614413587</v>
      </c>
    </row>
    <row r="86" spans="1:18" ht="13.5" thickBot="1">
      <c r="A86" s="1168" t="str">
        <f>A80</f>
        <v>Non-Petroleum Product</v>
      </c>
      <c r="B86" s="1096">
        <v>97.66720039413721</v>
      </c>
      <c r="C86" s="451"/>
      <c r="D86" s="451"/>
      <c r="E86" s="1097"/>
      <c r="F86" s="1097"/>
      <c r="G86" s="1101"/>
      <c r="H86" s="1097"/>
      <c r="I86" s="1097"/>
      <c r="J86" s="1097"/>
      <c r="K86" s="451">
        <v>159.6</v>
      </c>
      <c r="L86" s="1097">
        <v>171.3</v>
      </c>
      <c r="M86" s="1097">
        <v>180.9</v>
      </c>
      <c r="N86" s="1097"/>
      <c r="O86" s="1097"/>
      <c r="P86" s="1097"/>
      <c r="Q86" s="1097">
        <f t="shared" si="11"/>
        <v>7.3308270676691905</v>
      </c>
      <c r="R86" s="1098">
        <f t="shared" si="11"/>
        <v>5.604203152364278</v>
      </c>
    </row>
    <row r="87" spans="1:18" ht="13.5" thickTop="1">
      <c r="A87" s="398" t="s">
        <v>112</v>
      </c>
      <c r="B87" s="1102"/>
      <c r="C87" s="398"/>
      <c r="D87" s="398"/>
      <c r="E87" s="398"/>
      <c r="F87" s="398"/>
      <c r="G87" s="398"/>
      <c r="H87" s="398"/>
      <c r="I87" s="398"/>
      <c r="J87" s="398"/>
      <c r="K87" s="398"/>
      <c r="L87" s="398"/>
      <c r="M87" s="398"/>
      <c r="N87" s="398"/>
      <c r="O87" s="398"/>
      <c r="P87" s="399"/>
      <c r="Q87" s="4"/>
      <c r="R87" s="4"/>
    </row>
    <row r="88" spans="1:16" ht="12.75">
      <c r="A88" s="96"/>
      <c r="B88" s="83"/>
      <c r="C88" s="83"/>
      <c r="D88" s="83"/>
      <c r="E88" s="83"/>
      <c r="F88" s="83"/>
      <c r="G88" s="83"/>
      <c r="H88" s="83"/>
      <c r="I88" s="83"/>
      <c r="J88" s="83"/>
      <c r="K88" s="83"/>
      <c r="L88" s="83"/>
      <c r="M88" s="83"/>
      <c r="N88" s="83"/>
      <c r="O88" s="83"/>
      <c r="P88" s="1103"/>
    </row>
    <row r="89" spans="1:16" ht="12.75">
      <c r="A89" s="96"/>
      <c r="B89" s="83"/>
      <c r="C89" s="83"/>
      <c r="D89" s="83"/>
      <c r="E89" s="83"/>
      <c r="F89" s="83"/>
      <c r="G89" s="83"/>
      <c r="H89" s="83"/>
      <c r="I89" s="83"/>
      <c r="J89" s="83"/>
      <c r="K89" s="83"/>
      <c r="L89" s="83"/>
      <c r="M89" s="83"/>
      <c r="N89" s="83"/>
      <c r="O89" s="83"/>
      <c r="P89" s="1103"/>
    </row>
    <row r="90" spans="2:16" ht="12.75">
      <c r="B90" s="83"/>
      <c r="C90" s="83"/>
      <c r="D90" s="83"/>
      <c r="E90" s="83"/>
      <c r="F90" s="83"/>
      <c r="G90" s="83"/>
      <c r="H90" s="83"/>
      <c r="I90" s="83"/>
      <c r="J90" s="83"/>
      <c r="K90" s="83"/>
      <c r="L90" s="83"/>
      <c r="M90" s="83"/>
      <c r="N90" s="83"/>
      <c r="O90" s="83"/>
      <c r="P90" s="1103"/>
    </row>
    <row r="91" spans="2:16" ht="12.75">
      <c r="B91" s="83"/>
      <c r="C91" s="83"/>
      <c r="D91" s="83"/>
      <c r="E91" s="83"/>
      <c r="F91" s="83"/>
      <c r="G91" s="83"/>
      <c r="H91" s="83"/>
      <c r="I91" s="83"/>
      <c r="J91" s="83"/>
      <c r="K91" s="83"/>
      <c r="L91" s="83"/>
      <c r="M91" s="83"/>
      <c r="N91" s="83"/>
      <c r="O91" s="83"/>
      <c r="P91" s="83"/>
    </row>
    <row r="92" spans="2:16" ht="12.75">
      <c r="B92" s="83"/>
      <c r="C92" s="83"/>
      <c r="D92" s="83"/>
      <c r="E92" s="83"/>
      <c r="F92" s="83"/>
      <c r="G92" s="83"/>
      <c r="H92" s="83"/>
      <c r="I92" s="83"/>
      <c r="J92" s="83"/>
      <c r="K92" s="83"/>
      <c r="L92" s="83"/>
      <c r="M92" s="83"/>
      <c r="N92" s="83"/>
      <c r="O92" s="83"/>
      <c r="P92" s="83"/>
    </row>
    <row r="93" spans="2:16" ht="12.75">
      <c r="B93" s="83"/>
      <c r="C93" s="83"/>
      <c r="D93" s="83"/>
      <c r="E93" s="83"/>
      <c r="F93" s="83"/>
      <c r="G93" s="83"/>
      <c r="H93" s="83"/>
      <c r="I93" s="83"/>
      <c r="J93" s="83"/>
      <c r="K93" s="83"/>
      <c r="L93" s="83"/>
      <c r="M93" s="83"/>
      <c r="N93" s="83"/>
      <c r="O93" s="83"/>
      <c r="P93" s="83"/>
    </row>
    <row r="94" spans="2:16" ht="12.75">
      <c r="B94" s="83"/>
      <c r="C94" s="83"/>
      <c r="D94" s="83"/>
      <c r="E94" s="83"/>
      <c r="F94" s="83"/>
      <c r="G94" s="83"/>
      <c r="H94" s="83"/>
      <c r="I94" s="83"/>
      <c r="J94" s="83"/>
      <c r="K94" s="83"/>
      <c r="L94" s="83"/>
      <c r="M94" s="83"/>
      <c r="N94" s="83"/>
      <c r="O94" s="83"/>
      <c r="P94" s="83"/>
    </row>
    <row r="95" spans="2:16" ht="12.75">
      <c r="B95" s="83"/>
      <c r="C95" s="83"/>
      <c r="D95" s="83"/>
      <c r="E95" s="83"/>
      <c r="F95" s="83"/>
      <c r="G95" s="83"/>
      <c r="H95" s="83"/>
      <c r="I95" s="83"/>
      <c r="J95" s="83"/>
      <c r="K95" s="83"/>
      <c r="L95" s="83"/>
      <c r="M95" s="83"/>
      <c r="N95" s="83"/>
      <c r="O95" s="83"/>
      <c r="P95" s="83"/>
    </row>
    <row r="96" spans="1:16" ht="12.75">
      <c r="A96" s="97"/>
      <c r="B96" s="83"/>
      <c r="C96" s="83"/>
      <c r="D96" s="83"/>
      <c r="E96" s="83"/>
      <c r="F96" s="83"/>
      <c r="G96" s="83"/>
      <c r="H96" s="83"/>
      <c r="I96" s="83"/>
      <c r="J96" s="83"/>
      <c r="K96" s="83"/>
      <c r="L96" s="83"/>
      <c r="M96" s="83"/>
      <c r="N96" s="83"/>
      <c r="O96" s="83"/>
      <c r="P96" s="83"/>
    </row>
    <row r="97" spans="1:16" ht="12.75">
      <c r="A97" s="97"/>
      <c r="B97" s="83"/>
      <c r="C97" s="83"/>
      <c r="D97" s="83"/>
      <c r="E97" s="83"/>
      <c r="F97" s="83"/>
      <c r="G97" s="83"/>
      <c r="H97" s="83"/>
      <c r="I97" s="83"/>
      <c r="J97" s="83"/>
      <c r="K97" s="83"/>
      <c r="L97" s="83"/>
      <c r="M97" s="83"/>
      <c r="N97" s="83"/>
      <c r="O97" s="83"/>
      <c r="P97" s="83"/>
    </row>
    <row r="98" spans="2:16" ht="12.75">
      <c r="B98" s="83"/>
      <c r="C98" s="83"/>
      <c r="D98" s="83"/>
      <c r="E98" s="83"/>
      <c r="F98" s="83"/>
      <c r="G98" s="83"/>
      <c r="H98" s="83"/>
      <c r="I98" s="83"/>
      <c r="J98" s="83"/>
      <c r="K98" s="83"/>
      <c r="L98" s="83"/>
      <c r="M98" s="83"/>
      <c r="N98" s="83"/>
      <c r="O98" s="83"/>
      <c r="P98" s="83"/>
    </row>
    <row r="99" spans="2:16" ht="12.75">
      <c r="B99" s="83"/>
      <c r="C99" s="83"/>
      <c r="D99" s="83"/>
      <c r="E99" s="83"/>
      <c r="F99" s="83"/>
      <c r="G99" s="83"/>
      <c r="H99" s="83"/>
      <c r="I99" s="83"/>
      <c r="J99" s="83"/>
      <c r="K99" s="83"/>
      <c r="L99" s="83"/>
      <c r="M99" s="83"/>
      <c r="N99" s="83"/>
      <c r="O99" s="83"/>
      <c r="P99" s="83"/>
    </row>
    <row r="100" spans="2:16" ht="12.75">
      <c r="B100" s="83"/>
      <c r="C100" s="83"/>
      <c r="D100" s="83"/>
      <c r="E100" s="83"/>
      <c r="F100" s="83"/>
      <c r="G100" s="83"/>
      <c r="H100" s="83"/>
      <c r="I100" s="83"/>
      <c r="J100" s="83"/>
      <c r="K100" s="83"/>
      <c r="L100" s="83"/>
      <c r="M100" s="83"/>
      <c r="N100" s="83"/>
      <c r="O100" s="83"/>
      <c r="P100" s="83"/>
    </row>
    <row r="101" spans="2:16" ht="12.75">
      <c r="B101" s="83"/>
      <c r="C101" s="83"/>
      <c r="D101" s="83"/>
      <c r="E101" s="83"/>
      <c r="F101" s="83"/>
      <c r="G101" s="83"/>
      <c r="H101" s="83"/>
      <c r="I101" s="83"/>
      <c r="J101" s="83"/>
      <c r="K101" s="83"/>
      <c r="L101" s="83"/>
      <c r="M101" s="83"/>
      <c r="N101" s="83"/>
      <c r="O101" s="83"/>
      <c r="P101" s="83"/>
    </row>
    <row r="102" spans="2:16" ht="12.75">
      <c r="B102" s="83"/>
      <c r="C102" s="83"/>
      <c r="D102" s="83"/>
      <c r="E102" s="83"/>
      <c r="F102" s="83"/>
      <c r="G102" s="83"/>
      <c r="H102" s="83"/>
      <c r="I102" s="83"/>
      <c r="J102" s="83"/>
      <c r="K102" s="83"/>
      <c r="L102" s="83"/>
      <c r="M102" s="83"/>
      <c r="N102" s="83"/>
      <c r="O102" s="83"/>
      <c r="P102" s="83"/>
    </row>
    <row r="103" spans="1:16" ht="12.75">
      <c r="A103" s="97"/>
      <c r="B103" s="83"/>
      <c r="C103" s="83"/>
      <c r="D103" s="83"/>
      <c r="E103" s="83"/>
      <c r="F103" s="83"/>
      <c r="G103" s="83"/>
      <c r="H103" s="83"/>
      <c r="I103" s="83"/>
      <c r="J103" s="83"/>
      <c r="K103" s="83"/>
      <c r="L103" s="83"/>
      <c r="M103" s="83"/>
      <c r="N103" s="83"/>
      <c r="O103" s="83"/>
      <c r="P103" s="83"/>
    </row>
    <row r="104" spans="1:16" ht="12.75">
      <c r="A104" s="97"/>
      <c r="B104" s="83"/>
      <c r="C104" s="83"/>
      <c r="D104" s="83"/>
      <c r="E104" s="83"/>
      <c r="F104" s="83"/>
      <c r="G104" s="83"/>
      <c r="H104" s="83"/>
      <c r="I104" s="83"/>
      <c r="J104" s="83"/>
      <c r="K104" s="83"/>
      <c r="L104" s="83"/>
      <c r="M104" s="83"/>
      <c r="N104" s="83"/>
      <c r="O104" s="83"/>
      <c r="P104" s="83"/>
    </row>
    <row r="105" spans="1:16" ht="12.75">
      <c r="A105" s="97"/>
      <c r="B105" s="83"/>
      <c r="C105" s="83"/>
      <c r="D105" s="83"/>
      <c r="E105" s="83"/>
      <c r="F105" s="83"/>
      <c r="G105" s="83"/>
      <c r="H105" s="83"/>
      <c r="I105" s="83"/>
      <c r="J105" s="83"/>
      <c r="K105" s="83"/>
      <c r="L105" s="83"/>
      <c r="M105" s="83"/>
      <c r="N105" s="83"/>
      <c r="O105" s="83"/>
      <c r="P105" s="83"/>
    </row>
    <row r="106" spans="2:16" ht="12.75">
      <c r="B106" s="83"/>
      <c r="C106" s="83"/>
      <c r="D106" s="83"/>
      <c r="E106" s="83"/>
      <c r="F106" s="83"/>
      <c r="G106" s="83"/>
      <c r="H106" s="83"/>
      <c r="I106" s="83"/>
      <c r="J106" s="83"/>
      <c r="K106" s="83"/>
      <c r="L106" s="83"/>
      <c r="M106" s="83"/>
      <c r="N106" s="83"/>
      <c r="O106" s="83"/>
      <c r="P106" s="83"/>
    </row>
    <row r="107" spans="2:16" ht="12.75">
      <c r="B107" s="83"/>
      <c r="C107" s="83"/>
      <c r="D107" s="83"/>
      <c r="E107" s="83"/>
      <c r="F107" s="83"/>
      <c r="G107" s="83"/>
      <c r="H107" s="83"/>
      <c r="I107" s="83"/>
      <c r="J107" s="83"/>
      <c r="K107" s="83"/>
      <c r="L107" s="83"/>
      <c r="M107" s="83"/>
      <c r="N107" s="83"/>
      <c r="O107" s="83"/>
      <c r="P107" s="83"/>
    </row>
    <row r="108" spans="1:16" ht="12.75">
      <c r="A108" s="97"/>
      <c r="B108" s="83"/>
      <c r="C108" s="83"/>
      <c r="D108" s="83"/>
      <c r="E108" s="83"/>
      <c r="F108" s="83"/>
      <c r="G108" s="83"/>
      <c r="H108" s="83"/>
      <c r="I108" s="83"/>
      <c r="J108" s="83"/>
      <c r="K108" s="83"/>
      <c r="L108" s="83"/>
      <c r="M108" s="83"/>
      <c r="N108" s="83"/>
      <c r="O108" s="83"/>
      <c r="P108" s="83"/>
    </row>
    <row r="109" spans="1:16" ht="12.75">
      <c r="A109" s="97"/>
      <c r="B109" s="83"/>
      <c r="C109" s="83"/>
      <c r="D109" s="83"/>
      <c r="E109" s="83"/>
      <c r="F109" s="83"/>
      <c r="G109" s="83"/>
      <c r="H109" s="83"/>
      <c r="I109" s="83"/>
      <c r="J109" s="83"/>
      <c r="K109" s="83"/>
      <c r="L109" s="83"/>
      <c r="M109" s="83"/>
      <c r="N109" s="83"/>
      <c r="O109" s="83"/>
      <c r="P109" s="83"/>
    </row>
    <row r="110" spans="1:16" ht="12.75">
      <c r="A110" s="97"/>
      <c r="B110" s="83"/>
      <c r="C110" s="83"/>
      <c r="D110" s="83"/>
      <c r="E110" s="83"/>
      <c r="F110" s="83"/>
      <c r="G110" s="83"/>
      <c r="H110" s="83"/>
      <c r="I110" s="83"/>
      <c r="J110" s="83"/>
      <c r="K110" s="83"/>
      <c r="L110" s="83"/>
      <c r="M110" s="83"/>
      <c r="N110" s="83"/>
      <c r="O110" s="83"/>
      <c r="P110" s="83"/>
    </row>
    <row r="111" spans="1:16" ht="12.75">
      <c r="A111" s="97"/>
      <c r="B111" s="83"/>
      <c r="C111" s="83"/>
      <c r="D111" s="83"/>
      <c r="E111" s="83"/>
      <c r="F111" s="83"/>
      <c r="G111" s="83"/>
      <c r="H111" s="83"/>
      <c r="I111" s="83"/>
      <c r="J111" s="83"/>
      <c r="K111" s="83"/>
      <c r="L111" s="83"/>
      <c r="M111" s="83"/>
      <c r="N111" s="83"/>
      <c r="O111" s="83"/>
      <c r="P111" s="83"/>
    </row>
    <row r="112" spans="2:16" ht="12.75">
      <c r="B112" s="83"/>
      <c r="C112" s="83"/>
      <c r="D112" s="83"/>
      <c r="E112" s="83"/>
      <c r="F112" s="83"/>
      <c r="G112" s="83"/>
      <c r="H112" s="83"/>
      <c r="I112" s="83"/>
      <c r="J112" s="83"/>
      <c r="K112" s="83"/>
      <c r="L112" s="83"/>
      <c r="M112" s="83"/>
      <c r="N112" s="83"/>
      <c r="O112" s="83"/>
      <c r="P112" s="83"/>
    </row>
    <row r="113" spans="1:16" ht="12.75">
      <c r="A113" s="97"/>
      <c r="B113" s="83"/>
      <c r="C113" s="83"/>
      <c r="D113" s="83"/>
      <c r="E113" s="83"/>
      <c r="F113" s="83"/>
      <c r="G113" s="83"/>
      <c r="H113" s="83"/>
      <c r="I113" s="83"/>
      <c r="J113" s="83"/>
      <c r="K113" s="83"/>
      <c r="L113" s="83"/>
      <c r="M113" s="83"/>
      <c r="N113" s="83"/>
      <c r="O113" s="83"/>
      <c r="P113" s="83"/>
    </row>
    <row r="114" spans="1:16" ht="12.75">
      <c r="A114" s="96"/>
      <c r="B114" s="83"/>
      <c r="C114" s="83"/>
      <c r="D114" s="83"/>
      <c r="E114" s="83"/>
      <c r="F114" s="83"/>
      <c r="G114" s="83"/>
      <c r="H114" s="83"/>
      <c r="I114" s="83"/>
      <c r="J114" s="83"/>
      <c r="K114" s="83"/>
      <c r="L114" s="83"/>
      <c r="M114" s="83"/>
      <c r="N114" s="83"/>
      <c r="O114" s="83"/>
      <c r="P114" s="83"/>
    </row>
    <row r="115" spans="1:16" ht="12.75">
      <c r="A115" s="96"/>
      <c r="B115" s="83"/>
      <c r="C115" s="83"/>
      <c r="D115" s="83"/>
      <c r="E115" s="83"/>
      <c r="F115" s="83"/>
      <c r="G115" s="83"/>
      <c r="H115" s="83"/>
      <c r="I115" s="83"/>
      <c r="J115" s="83"/>
      <c r="K115" s="83"/>
      <c r="L115" s="83"/>
      <c r="M115" s="83"/>
      <c r="N115" s="83"/>
      <c r="O115" s="83"/>
      <c r="P115" s="83"/>
    </row>
    <row r="116" spans="2:16" ht="12.75">
      <c r="B116" s="83"/>
      <c r="C116" s="83"/>
      <c r="D116" s="83"/>
      <c r="E116" s="83"/>
      <c r="F116" s="83"/>
      <c r="G116" s="83"/>
      <c r="H116" s="83"/>
      <c r="I116" s="83"/>
      <c r="J116" s="83"/>
      <c r="K116" s="83"/>
      <c r="L116" s="83"/>
      <c r="M116" s="83"/>
      <c r="N116" s="83"/>
      <c r="O116" s="83"/>
      <c r="P116" s="83"/>
    </row>
    <row r="117" spans="2:16" ht="12.75">
      <c r="B117" s="83"/>
      <c r="C117" s="83"/>
      <c r="D117" s="83"/>
      <c r="E117" s="83"/>
      <c r="F117" s="83"/>
      <c r="G117" s="83"/>
      <c r="H117" s="83"/>
      <c r="I117" s="83"/>
      <c r="J117" s="83"/>
      <c r="K117" s="83"/>
      <c r="L117" s="83"/>
      <c r="M117" s="83"/>
      <c r="N117" s="83"/>
      <c r="O117" s="83"/>
      <c r="P117" s="83"/>
    </row>
    <row r="118" spans="1:16" ht="12.75">
      <c r="A118" s="97"/>
      <c r="B118" s="83"/>
      <c r="C118" s="83"/>
      <c r="D118" s="83"/>
      <c r="E118" s="83"/>
      <c r="F118" s="83"/>
      <c r="G118" s="83"/>
      <c r="H118" s="83"/>
      <c r="I118" s="83"/>
      <c r="J118" s="83"/>
      <c r="K118" s="83"/>
      <c r="L118" s="83"/>
      <c r="M118" s="83"/>
      <c r="N118" s="83"/>
      <c r="O118" s="83"/>
      <c r="P118" s="83"/>
    </row>
    <row r="119" spans="1:16" ht="12.75">
      <c r="A119" s="97"/>
      <c r="B119" s="83"/>
      <c r="C119" s="83"/>
      <c r="D119" s="83"/>
      <c r="E119" s="83"/>
      <c r="F119" s="83"/>
      <c r="G119" s="83"/>
      <c r="H119" s="83"/>
      <c r="I119" s="83"/>
      <c r="J119" s="83"/>
      <c r="K119" s="83"/>
      <c r="L119" s="83"/>
      <c r="M119" s="83"/>
      <c r="N119" s="83"/>
      <c r="O119" s="83"/>
      <c r="P119" s="83"/>
    </row>
    <row r="120" spans="2:16" ht="12.75">
      <c r="B120" s="83"/>
      <c r="C120" s="83"/>
      <c r="D120" s="83"/>
      <c r="E120" s="83"/>
      <c r="F120" s="83"/>
      <c r="G120" s="83"/>
      <c r="H120" s="83"/>
      <c r="I120" s="83"/>
      <c r="J120" s="83"/>
      <c r="K120" s="83"/>
      <c r="L120" s="83"/>
      <c r="M120" s="83"/>
      <c r="N120" s="83"/>
      <c r="O120" s="83"/>
      <c r="P120" s="83"/>
    </row>
    <row r="121" spans="1:16" ht="12.75">
      <c r="A121" s="97"/>
      <c r="B121" s="83"/>
      <c r="C121" s="83"/>
      <c r="D121" s="83"/>
      <c r="E121" s="83"/>
      <c r="F121" s="83"/>
      <c r="G121" s="83"/>
      <c r="H121" s="83"/>
      <c r="I121" s="83"/>
      <c r="J121" s="83"/>
      <c r="K121" s="83"/>
      <c r="L121" s="83"/>
      <c r="M121" s="83"/>
      <c r="N121" s="83"/>
      <c r="O121" s="83"/>
      <c r="P121" s="83"/>
    </row>
    <row r="122" spans="1:16" ht="12.75">
      <c r="A122" s="97"/>
      <c r="B122" s="83"/>
      <c r="C122" s="83"/>
      <c r="D122" s="83"/>
      <c r="E122" s="83"/>
      <c r="F122" s="83"/>
      <c r="G122" s="83"/>
      <c r="H122" s="83"/>
      <c r="I122" s="83"/>
      <c r="J122" s="83"/>
      <c r="K122" s="83"/>
      <c r="L122" s="83"/>
      <c r="M122" s="83"/>
      <c r="N122" s="83"/>
      <c r="O122" s="83"/>
      <c r="P122" s="83"/>
    </row>
    <row r="123" spans="1:16" ht="12.75">
      <c r="A123" s="97"/>
      <c r="B123" s="83"/>
      <c r="C123" s="83"/>
      <c r="D123" s="83"/>
      <c r="E123" s="83"/>
      <c r="F123" s="83"/>
      <c r="G123" s="83"/>
      <c r="H123" s="83"/>
      <c r="I123" s="83"/>
      <c r="J123" s="83"/>
      <c r="K123" s="83"/>
      <c r="L123" s="83"/>
      <c r="M123" s="83"/>
      <c r="N123" s="83"/>
      <c r="O123" s="83"/>
      <c r="P123" s="83"/>
    </row>
    <row r="124" spans="2:16" ht="12.75">
      <c r="B124" s="83"/>
      <c r="C124" s="83"/>
      <c r="D124" s="83"/>
      <c r="E124" s="83"/>
      <c r="F124" s="83"/>
      <c r="G124" s="83"/>
      <c r="H124" s="83"/>
      <c r="I124" s="83"/>
      <c r="J124" s="83"/>
      <c r="K124" s="83"/>
      <c r="L124" s="83"/>
      <c r="M124" s="83"/>
      <c r="N124" s="83"/>
      <c r="O124" s="83"/>
      <c r="P124" s="83"/>
    </row>
    <row r="125" spans="1:16" ht="12.75">
      <c r="A125" s="933"/>
      <c r="B125" s="83"/>
      <c r="C125" s="83"/>
      <c r="D125" s="83"/>
      <c r="E125" s="83"/>
      <c r="F125" s="83"/>
      <c r="G125" s="83"/>
      <c r="H125" s="83"/>
      <c r="I125" s="83"/>
      <c r="J125" s="83"/>
      <c r="K125" s="83"/>
      <c r="L125" s="83"/>
      <c r="M125" s="83"/>
      <c r="N125" s="83"/>
      <c r="O125" s="83"/>
      <c r="P125" s="83"/>
    </row>
    <row r="126" spans="2:16" ht="12.75">
      <c r="B126" s="83"/>
      <c r="C126" s="83"/>
      <c r="D126" s="83"/>
      <c r="E126" s="83"/>
      <c r="F126" s="83"/>
      <c r="G126" s="83"/>
      <c r="H126" s="83"/>
      <c r="I126" s="83"/>
      <c r="J126" s="83"/>
      <c r="K126" s="83"/>
      <c r="L126" s="83"/>
      <c r="M126" s="83"/>
      <c r="N126" s="83"/>
      <c r="O126" s="83"/>
      <c r="P126" s="83"/>
    </row>
    <row r="127" spans="1:16" ht="12.75">
      <c r="A127" s="933"/>
      <c r="B127" s="83"/>
      <c r="C127" s="83"/>
      <c r="D127" s="83"/>
      <c r="E127" s="83"/>
      <c r="F127" s="83"/>
      <c r="G127" s="83"/>
      <c r="H127" s="83"/>
      <c r="I127" s="83"/>
      <c r="J127" s="83"/>
      <c r="K127" s="83"/>
      <c r="L127" s="83"/>
      <c r="M127" s="83"/>
      <c r="N127" s="83"/>
      <c r="O127" s="83"/>
      <c r="P127" s="83"/>
    </row>
    <row r="128" spans="2:16" ht="12.75">
      <c r="B128" s="83"/>
      <c r="C128" s="83"/>
      <c r="D128" s="83"/>
      <c r="E128" s="83"/>
      <c r="F128" s="83"/>
      <c r="G128" s="83"/>
      <c r="H128" s="83"/>
      <c r="I128" s="83"/>
      <c r="J128" s="83"/>
      <c r="K128" s="83"/>
      <c r="L128" s="83"/>
      <c r="M128" s="83"/>
      <c r="N128" s="83"/>
      <c r="O128" s="83"/>
      <c r="P128" s="83"/>
    </row>
    <row r="129" spans="2:16" ht="12.75">
      <c r="B129" s="83"/>
      <c r="C129" s="83"/>
      <c r="D129" s="83"/>
      <c r="E129" s="83"/>
      <c r="F129" s="83"/>
      <c r="G129" s="83"/>
      <c r="H129" s="83"/>
      <c r="I129" s="83"/>
      <c r="J129" s="83"/>
      <c r="K129" s="83"/>
      <c r="L129" s="83"/>
      <c r="M129" s="83"/>
      <c r="N129" s="83"/>
      <c r="O129" s="83"/>
      <c r="P129" s="83"/>
    </row>
    <row r="130" spans="1:16" ht="12.75">
      <c r="A130" s="933"/>
      <c r="B130" s="83"/>
      <c r="C130" s="83"/>
      <c r="D130" s="83"/>
      <c r="E130" s="83"/>
      <c r="F130" s="83"/>
      <c r="G130" s="83"/>
      <c r="H130" s="83"/>
      <c r="I130" s="83"/>
      <c r="J130" s="83"/>
      <c r="K130" s="83"/>
      <c r="L130" s="83"/>
      <c r="M130" s="83"/>
      <c r="N130" s="83"/>
      <c r="O130" s="83"/>
      <c r="P130" s="83"/>
    </row>
    <row r="132" ht="20.25">
      <c r="A132" s="934"/>
    </row>
    <row r="133" ht="20.25">
      <c r="A133" s="934"/>
    </row>
    <row r="135" spans="2:16" ht="12.75">
      <c r="B135" s="932"/>
      <c r="C135" s="932"/>
      <c r="D135" s="932"/>
      <c r="E135" s="932"/>
      <c r="F135" s="932"/>
      <c r="G135" s="932"/>
      <c r="H135" s="932"/>
      <c r="I135" s="932"/>
      <c r="J135" s="932"/>
      <c r="K135" s="932"/>
      <c r="L135" s="932"/>
      <c r="M135" s="932"/>
      <c r="N135" s="932"/>
      <c r="O135" s="932"/>
      <c r="P135" s="932"/>
    </row>
    <row r="136" spans="2:16" ht="12.75">
      <c r="B136" s="932"/>
      <c r="C136" s="932"/>
      <c r="D136" s="932"/>
      <c r="E136" s="932"/>
      <c r="F136" s="932"/>
      <c r="G136" s="932"/>
      <c r="H136" s="932"/>
      <c r="I136" s="932"/>
      <c r="J136" s="932"/>
      <c r="K136" s="932"/>
      <c r="L136" s="932"/>
      <c r="M136" s="932"/>
      <c r="N136" s="932"/>
      <c r="O136" s="932"/>
      <c r="P136" s="932"/>
    </row>
    <row r="138" spans="2:16" ht="12.75">
      <c r="B138" s="83"/>
      <c r="C138" s="83"/>
      <c r="D138" s="83"/>
      <c r="E138" s="83"/>
      <c r="F138" s="83"/>
      <c r="G138" s="83"/>
      <c r="H138" s="83"/>
      <c r="I138" s="83"/>
      <c r="J138" s="83"/>
      <c r="K138" s="83"/>
      <c r="L138" s="83"/>
      <c r="M138" s="83"/>
      <c r="N138" s="83"/>
      <c r="O138" s="83"/>
      <c r="P138" s="1104"/>
    </row>
    <row r="139" spans="2:16" ht="12.75">
      <c r="B139" s="83"/>
      <c r="C139" s="83"/>
      <c r="D139" s="83"/>
      <c r="E139" s="83"/>
      <c r="F139" s="83"/>
      <c r="G139" s="83"/>
      <c r="H139" s="83"/>
      <c r="I139" s="83"/>
      <c r="J139" s="83"/>
      <c r="K139" s="83"/>
      <c r="L139" s="83"/>
      <c r="M139" s="83"/>
      <c r="N139" s="83"/>
      <c r="O139" s="83"/>
      <c r="P139" s="1104"/>
    </row>
    <row r="140" spans="2:16" ht="12.75">
      <c r="B140" s="83"/>
      <c r="C140" s="83"/>
      <c r="D140" s="83"/>
      <c r="E140" s="83"/>
      <c r="F140" s="83"/>
      <c r="G140" s="83"/>
      <c r="H140" s="83"/>
      <c r="I140" s="83"/>
      <c r="J140" s="83"/>
      <c r="K140" s="83"/>
      <c r="L140" s="83"/>
      <c r="M140" s="83"/>
      <c r="N140" s="83"/>
      <c r="O140" s="83"/>
      <c r="P140" s="1104"/>
    </row>
    <row r="141" spans="2:16" ht="12.75">
      <c r="B141" s="83"/>
      <c r="C141" s="83"/>
      <c r="D141" s="83"/>
      <c r="E141" s="83"/>
      <c r="F141" s="83"/>
      <c r="G141" s="83"/>
      <c r="H141" s="83"/>
      <c r="I141" s="83"/>
      <c r="J141" s="83"/>
      <c r="K141" s="83"/>
      <c r="L141" s="83"/>
      <c r="M141" s="83"/>
      <c r="N141" s="83"/>
      <c r="O141" s="83"/>
      <c r="P141" s="1104"/>
    </row>
    <row r="142" spans="2:16" ht="12.75">
      <c r="B142" s="83"/>
      <c r="C142" s="83"/>
      <c r="D142" s="83"/>
      <c r="E142" s="83"/>
      <c r="F142" s="83"/>
      <c r="G142" s="83"/>
      <c r="H142" s="83"/>
      <c r="I142" s="83"/>
      <c r="J142" s="83"/>
      <c r="K142" s="83"/>
      <c r="L142" s="83"/>
      <c r="M142" s="83"/>
      <c r="N142" s="83"/>
      <c r="O142" s="83"/>
      <c r="P142" s="1104"/>
    </row>
    <row r="143" spans="1:16" ht="12.75">
      <c r="A143" s="97"/>
      <c r="B143" s="83"/>
      <c r="C143" s="83"/>
      <c r="D143" s="83"/>
      <c r="E143" s="83"/>
      <c r="F143" s="83"/>
      <c r="G143" s="83"/>
      <c r="H143" s="83"/>
      <c r="I143" s="83"/>
      <c r="J143" s="83"/>
      <c r="K143" s="83"/>
      <c r="L143" s="83"/>
      <c r="M143" s="83"/>
      <c r="N143" s="83"/>
      <c r="O143" s="83"/>
      <c r="P143" s="1104"/>
    </row>
    <row r="144" spans="1:16" ht="12.75">
      <c r="A144" s="97"/>
      <c r="B144" s="83"/>
      <c r="C144" s="83"/>
      <c r="D144" s="83"/>
      <c r="E144" s="83"/>
      <c r="F144" s="83"/>
      <c r="G144" s="83"/>
      <c r="H144" s="83"/>
      <c r="I144" s="83"/>
      <c r="J144" s="83"/>
      <c r="K144" s="83"/>
      <c r="L144" s="83"/>
      <c r="M144" s="83"/>
      <c r="N144" s="83"/>
      <c r="O144" s="83"/>
      <c r="P144" s="1104"/>
    </row>
    <row r="145" spans="1:16" ht="12.75">
      <c r="A145" s="97"/>
      <c r="B145" s="83"/>
      <c r="C145" s="83"/>
      <c r="D145" s="83"/>
      <c r="E145" s="83"/>
      <c r="F145" s="83"/>
      <c r="G145" s="83"/>
      <c r="H145" s="83"/>
      <c r="I145" s="83"/>
      <c r="J145" s="83"/>
      <c r="K145" s="83"/>
      <c r="L145" s="83"/>
      <c r="M145" s="83"/>
      <c r="N145" s="83"/>
      <c r="O145" s="83"/>
      <c r="P145" s="1104"/>
    </row>
    <row r="146" spans="2:16" ht="12.75">
      <c r="B146" s="83"/>
      <c r="C146" s="83"/>
      <c r="D146" s="83"/>
      <c r="E146" s="83"/>
      <c r="F146" s="83"/>
      <c r="G146" s="83"/>
      <c r="H146" s="83"/>
      <c r="I146" s="83"/>
      <c r="J146" s="83"/>
      <c r="K146" s="83"/>
      <c r="L146" s="83"/>
      <c r="M146" s="83"/>
      <c r="N146" s="83"/>
      <c r="O146" s="83"/>
      <c r="P146" s="1104"/>
    </row>
    <row r="147" spans="1:16" ht="12.75">
      <c r="A147" s="935"/>
      <c r="B147" s="83"/>
      <c r="C147" s="83"/>
      <c r="D147" s="83"/>
      <c r="E147" s="83"/>
      <c r="F147" s="83"/>
      <c r="G147" s="83"/>
      <c r="H147" s="83"/>
      <c r="I147" s="83"/>
      <c r="J147" s="83"/>
      <c r="K147" s="83"/>
      <c r="L147" s="83"/>
      <c r="M147" s="83"/>
      <c r="N147" s="83"/>
      <c r="O147" s="83"/>
      <c r="P147" s="1104"/>
    </row>
    <row r="148" spans="1:16" ht="12.75">
      <c r="A148" s="97"/>
      <c r="B148" s="83"/>
      <c r="C148" s="83"/>
      <c r="D148" s="83"/>
      <c r="E148" s="83"/>
      <c r="F148" s="83"/>
      <c r="G148" s="83"/>
      <c r="H148" s="83"/>
      <c r="I148" s="83"/>
      <c r="J148" s="83"/>
      <c r="K148" s="83"/>
      <c r="L148" s="83"/>
      <c r="M148" s="83"/>
      <c r="N148" s="83"/>
      <c r="O148" s="83"/>
      <c r="P148" s="1104"/>
    </row>
    <row r="149" spans="1:16" ht="12.75">
      <c r="A149" s="96"/>
      <c r="B149" s="83"/>
      <c r="C149" s="83"/>
      <c r="D149" s="83"/>
      <c r="E149" s="83"/>
      <c r="F149" s="83"/>
      <c r="G149" s="83"/>
      <c r="H149" s="83"/>
      <c r="I149" s="83"/>
      <c r="J149" s="83"/>
      <c r="K149" s="83"/>
      <c r="L149" s="83"/>
      <c r="M149" s="83"/>
      <c r="N149" s="83"/>
      <c r="O149" s="83"/>
      <c r="P149" s="1104"/>
    </row>
    <row r="150" spans="1:16" ht="12.75">
      <c r="A150" s="96"/>
      <c r="B150" s="83"/>
      <c r="C150" s="83"/>
      <c r="D150" s="83"/>
      <c r="E150" s="83"/>
      <c r="F150" s="83"/>
      <c r="G150" s="83"/>
      <c r="H150" s="83"/>
      <c r="I150" s="83"/>
      <c r="J150" s="83"/>
      <c r="K150" s="83"/>
      <c r="L150" s="83"/>
      <c r="M150" s="83"/>
      <c r="N150" s="83"/>
      <c r="O150" s="83"/>
      <c r="P150" s="1104"/>
    </row>
    <row r="151" spans="1:16" ht="12.75">
      <c r="A151" s="97"/>
      <c r="B151" s="83"/>
      <c r="C151" s="83"/>
      <c r="D151" s="83"/>
      <c r="E151" s="83"/>
      <c r="F151" s="83"/>
      <c r="G151" s="83"/>
      <c r="H151" s="83"/>
      <c r="I151" s="83"/>
      <c r="J151" s="83"/>
      <c r="K151" s="83"/>
      <c r="L151" s="83"/>
      <c r="M151" s="83"/>
      <c r="N151" s="83"/>
      <c r="O151" s="83"/>
      <c r="P151" s="1104"/>
    </row>
    <row r="152" spans="1:16" ht="12.75">
      <c r="A152" s="96"/>
      <c r="B152" s="83"/>
      <c r="C152" s="83"/>
      <c r="D152" s="83"/>
      <c r="E152" s="83"/>
      <c r="F152" s="83"/>
      <c r="G152" s="83"/>
      <c r="H152" s="83"/>
      <c r="I152" s="83"/>
      <c r="J152" s="83"/>
      <c r="K152" s="83"/>
      <c r="L152" s="83"/>
      <c r="M152" s="83"/>
      <c r="N152" s="83"/>
      <c r="O152" s="83"/>
      <c r="P152" s="1104"/>
    </row>
    <row r="153" spans="1:16" ht="12.75">
      <c r="A153" s="96"/>
      <c r="B153" s="83"/>
      <c r="C153" s="83"/>
      <c r="D153" s="83"/>
      <c r="E153" s="83"/>
      <c r="F153" s="83"/>
      <c r="G153" s="83"/>
      <c r="H153" s="83"/>
      <c r="I153" s="83"/>
      <c r="J153" s="83"/>
      <c r="K153" s="83"/>
      <c r="L153" s="83"/>
      <c r="M153" s="83"/>
      <c r="N153" s="83"/>
      <c r="O153" s="83"/>
      <c r="P153" s="1104"/>
    </row>
    <row r="154" spans="2:16" ht="12.75">
      <c r="B154" s="83"/>
      <c r="C154" s="83"/>
      <c r="D154" s="83"/>
      <c r="E154" s="83"/>
      <c r="F154" s="83"/>
      <c r="G154" s="83"/>
      <c r="H154" s="83"/>
      <c r="I154" s="83"/>
      <c r="J154" s="83"/>
      <c r="K154" s="83"/>
      <c r="L154" s="83"/>
      <c r="M154" s="83"/>
      <c r="N154" s="83"/>
      <c r="O154" s="83"/>
      <c r="P154" s="1104"/>
    </row>
    <row r="155" spans="2:16" ht="12.75">
      <c r="B155" s="83"/>
      <c r="C155" s="83"/>
      <c r="D155" s="83"/>
      <c r="E155" s="83"/>
      <c r="F155" s="83"/>
      <c r="G155" s="83"/>
      <c r="H155" s="83"/>
      <c r="I155" s="83"/>
      <c r="J155" s="83"/>
      <c r="K155" s="83"/>
      <c r="L155" s="83"/>
      <c r="M155" s="83"/>
      <c r="N155" s="83"/>
      <c r="O155" s="83"/>
      <c r="P155" s="1104"/>
    </row>
    <row r="156" spans="2:16" ht="12.75">
      <c r="B156" s="83"/>
      <c r="C156" s="83"/>
      <c r="D156" s="83"/>
      <c r="E156" s="83"/>
      <c r="F156" s="83"/>
      <c r="G156" s="83"/>
      <c r="H156" s="83"/>
      <c r="I156" s="83"/>
      <c r="J156" s="83"/>
      <c r="K156" s="83"/>
      <c r="L156" s="83"/>
      <c r="M156" s="83"/>
      <c r="N156" s="83"/>
      <c r="O156" s="83"/>
      <c r="P156" s="1104"/>
    </row>
    <row r="157" spans="2:16" ht="12.75">
      <c r="B157" s="83"/>
      <c r="C157" s="83"/>
      <c r="D157" s="83"/>
      <c r="E157" s="83"/>
      <c r="F157" s="83"/>
      <c r="G157" s="83"/>
      <c r="H157" s="83"/>
      <c r="I157" s="83"/>
      <c r="J157" s="83"/>
      <c r="K157" s="83"/>
      <c r="L157" s="83"/>
      <c r="M157" s="83"/>
      <c r="N157" s="83"/>
      <c r="O157" s="83"/>
      <c r="P157" s="1104"/>
    </row>
    <row r="158" spans="2:16" ht="12.75">
      <c r="B158" s="83"/>
      <c r="C158" s="83"/>
      <c r="D158" s="83"/>
      <c r="E158" s="83"/>
      <c r="F158" s="83"/>
      <c r="G158" s="83"/>
      <c r="H158" s="83"/>
      <c r="I158" s="83"/>
      <c r="J158" s="83"/>
      <c r="K158" s="83"/>
      <c r="L158" s="83"/>
      <c r="M158" s="83"/>
      <c r="N158" s="83"/>
      <c r="O158" s="83"/>
      <c r="P158" s="1104"/>
    </row>
    <row r="159" spans="2:16" ht="12.75">
      <c r="B159" s="83"/>
      <c r="C159" s="83"/>
      <c r="D159" s="83"/>
      <c r="E159" s="83"/>
      <c r="F159" s="83"/>
      <c r="G159" s="83"/>
      <c r="H159" s="83"/>
      <c r="I159" s="83"/>
      <c r="J159" s="83"/>
      <c r="K159" s="83"/>
      <c r="L159" s="83"/>
      <c r="M159" s="83"/>
      <c r="N159" s="83"/>
      <c r="O159" s="83"/>
      <c r="P159" s="1104"/>
    </row>
    <row r="160" spans="1:16" ht="12.75">
      <c r="A160" s="97"/>
      <c r="B160" s="83"/>
      <c r="C160" s="83"/>
      <c r="D160" s="83"/>
      <c r="E160" s="83"/>
      <c r="F160" s="83"/>
      <c r="G160" s="83"/>
      <c r="H160" s="83"/>
      <c r="I160" s="83"/>
      <c r="J160" s="83"/>
      <c r="K160" s="83"/>
      <c r="L160" s="83"/>
      <c r="M160" s="83"/>
      <c r="N160" s="83"/>
      <c r="O160" s="83"/>
      <c r="P160" s="1104"/>
    </row>
    <row r="161" spans="1:16" ht="12.75">
      <c r="A161" s="97"/>
      <c r="B161" s="83"/>
      <c r="C161" s="83"/>
      <c r="D161" s="83"/>
      <c r="E161" s="83"/>
      <c r="F161" s="83"/>
      <c r="G161" s="83"/>
      <c r="H161" s="83"/>
      <c r="I161" s="83"/>
      <c r="J161" s="83"/>
      <c r="K161" s="83"/>
      <c r="L161" s="83"/>
      <c r="M161" s="83"/>
      <c r="N161" s="83"/>
      <c r="O161" s="83"/>
      <c r="P161" s="1104"/>
    </row>
    <row r="162" spans="2:16" ht="12.75">
      <c r="B162" s="83"/>
      <c r="C162" s="83"/>
      <c r="D162" s="83"/>
      <c r="E162" s="83"/>
      <c r="F162" s="83"/>
      <c r="G162" s="83"/>
      <c r="H162" s="83"/>
      <c r="I162" s="83"/>
      <c r="J162" s="83"/>
      <c r="K162" s="83"/>
      <c r="L162" s="83"/>
      <c r="M162" s="83"/>
      <c r="N162" s="83"/>
      <c r="O162" s="83"/>
      <c r="P162" s="1104"/>
    </row>
    <row r="163" spans="2:16" ht="12.75">
      <c r="B163" s="83"/>
      <c r="C163" s="83"/>
      <c r="D163" s="83"/>
      <c r="E163" s="83"/>
      <c r="F163" s="83"/>
      <c r="G163" s="83"/>
      <c r="H163" s="83"/>
      <c r="I163" s="83"/>
      <c r="J163" s="83"/>
      <c r="K163" s="83"/>
      <c r="L163" s="83"/>
      <c r="M163" s="83"/>
      <c r="N163" s="83"/>
      <c r="O163" s="83"/>
      <c r="P163" s="1104"/>
    </row>
    <row r="164" spans="2:16" ht="12.75">
      <c r="B164" s="83"/>
      <c r="C164" s="83"/>
      <c r="D164" s="83"/>
      <c r="E164" s="83"/>
      <c r="F164" s="83"/>
      <c r="G164" s="83"/>
      <c r="H164" s="83"/>
      <c r="I164" s="83"/>
      <c r="J164" s="83"/>
      <c r="K164" s="83"/>
      <c r="L164" s="83"/>
      <c r="M164" s="83"/>
      <c r="N164" s="83"/>
      <c r="O164" s="83"/>
      <c r="P164" s="1104"/>
    </row>
    <row r="165" spans="2:16" ht="12.75">
      <c r="B165" s="83"/>
      <c r="C165" s="83"/>
      <c r="D165" s="83"/>
      <c r="E165" s="83"/>
      <c r="F165" s="83"/>
      <c r="G165" s="83"/>
      <c r="H165" s="83"/>
      <c r="I165" s="83"/>
      <c r="J165" s="83"/>
      <c r="K165" s="83"/>
      <c r="L165" s="83"/>
      <c r="M165" s="83"/>
      <c r="N165" s="83"/>
      <c r="O165" s="83"/>
      <c r="P165" s="1104"/>
    </row>
    <row r="166" spans="2:16" ht="12.75">
      <c r="B166" s="83"/>
      <c r="C166" s="83"/>
      <c r="D166" s="83"/>
      <c r="E166" s="83"/>
      <c r="F166" s="83"/>
      <c r="G166" s="83"/>
      <c r="H166" s="83"/>
      <c r="I166" s="83"/>
      <c r="J166" s="83"/>
      <c r="K166" s="83"/>
      <c r="L166" s="83"/>
      <c r="M166" s="83"/>
      <c r="N166" s="83"/>
      <c r="O166" s="83"/>
      <c r="P166" s="1104"/>
    </row>
    <row r="167" spans="1:16" ht="12.75">
      <c r="A167" s="97"/>
      <c r="B167" s="83"/>
      <c r="C167" s="83"/>
      <c r="D167" s="83"/>
      <c r="E167" s="83"/>
      <c r="F167" s="83"/>
      <c r="G167" s="83"/>
      <c r="H167" s="83"/>
      <c r="I167" s="83"/>
      <c r="J167" s="83"/>
      <c r="K167" s="83"/>
      <c r="L167" s="83"/>
      <c r="M167" s="83"/>
      <c r="N167" s="83"/>
      <c r="O167" s="83"/>
      <c r="P167" s="1104"/>
    </row>
    <row r="168" spans="1:16" ht="12.75">
      <c r="A168" s="97"/>
      <c r="B168" s="83"/>
      <c r="C168" s="83"/>
      <c r="D168" s="83"/>
      <c r="E168" s="83"/>
      <c r="F168" s="83"/>
      <c r="G168" s="83"/>
      <c r="H168" s="83"/>
      <c r="I168" s="83"/>
      <c r="J168" s="83"/>
      <c r="K168" s="83"/>
      <c r="L168" s="83"/>
      <c r="M168" s="83"/>
      <c r="N168" s="83"/>
      <c r="O168" s="83"/>
      <c r="P168" s="1104"/>
    </row>
    <row r="169" spans="1:16" ht="12.75">
      <c r="A169" s="97"/>
      <c r="B169" s="83"/>
      <c r="C169" s="83"/>
      <c r="D169" s="83"/>
      <c r="E169" s="83"/>
      <c r="F169" s="83"/>
      <c r="G169" s="83"/>
      <c r="H169" s="83"/>
      <c r="I169" s="83"/>
      <c r="J169" s="83"/>
      <c r="K169" s="83"/>
      <c r="L169" s="83"/>
      <c r="M169" s="83"/>
      <c r="N169" s="83"/>
      <c r="O169" s="83"/>
      <c r="P169" s="1104"/>
    </row>
    <row r="170" spans="2:16" ht="12.75">
      <c r="B170" s="83"/>
      <c r="C170" s="83"/>
      <c r="D170" s="83"/>
      <c r="E170" s="83"/>
      <c r="F170" s="83"/>
      <c r="G170" s="83"/>
      <c r="H170" s="83"/>
      <c r="I170" s="83"/>
      <c r="J170" s="83"/>
      <c r="K170" s="83"/>
      <c r="L170" s="83"/>
      <c r="M170" s="83"/>
      <c r="N170" s="83"/>
      <c r="O170" s="83"/>
      <c r="P170" s="1104"/>
    </row>
    <row r="171" spans="2:16" ht="12.75">
      <c r="B171" s="83"/>
      <c r="C171" s="83"/>
      <c r="D171" s="83"/>
      <c r="E171" s="83"/>
      <c r="F171" s="83"/>
      <c r="G171" s="83"/>
      <c r="H171" s="83"/>
      <c r="I171" s="83"/>
      <c r="J171" s="83"/>
      <c r="K171" s="83"/>
      <c r="L171" s="83"/>
      <c r="M171" s="83"/>
      <c r="N171" s="83"/>
      <c r="O171" s="83"/>
      <c r="P171" s="1104"/>
    </row>
    <row r="172" spans="1:16" ht="12.75">
      <c r="A172" s="97"/>
      <c r="B172" s="83"/>
      <c r="C172" s="83"/>
      <c r="D172" s="83"/>
      <c r="E172" s="83"/>
      <c r="F172" s="83"/>
      <c r="G172" s="83"/>
      <c r="H172" s="83"/>
      <c r="I172" s="83"/>
      <c r="J172" s="83"/>
      <c r="K172" s="83"/>
      <c r="L172" s="83"/>
      <c r="M172" s="83"/>
      <c r="N172" s="83"/>
      <c r="O172" s="83"/>
      <c r="P172" s="1104"/>
    </row>
    <row r="173" spans="1:16" ht="12.75">
      <c r="A173" s="97"/>
      <c r="B173" s="83"/>
      <c r="C173" s="83"/>
      <c r="D173" s="83"/>
      <c r="E173" s="83"/>
      <c r="F173" s="83"/>
      <c r="G173" s="83"/>
      <c r="H173" s="83"/>
      <c r="I173" s="83"/>
      <c r="J173" s="83"/>
      <c r="K173" s="83"/>
      <c r="L173" s="83"/>
      <c r="M173" s="83"/>
      <c r="N173" s="83"/>
      <c r="O173" s="83"/>
      <c r="P173" s="1104"/>
    </row>
    <row r="174" spans="1:16" ht="12.75">
      <c r="A174" s="97"/>
      <c r="B174" s="83"/>
      <c r="C174" s="83"/>
      <c r="D174" s="83"/>
      <c r="E174" s="83"/>
      <c r="F174" s="83"/>
      <c r="G174" s="83"/>
      <c r="H174" s="83"/>
      <c r="I174" s="83"/>
      <c r="J174" s="83"/>
      <c r="K174" s="83"/>
      <c r="L174" s="83"/>
      <c r="M174" s="83"/>
      <c r="N174" s="83"/>
      <c r="O174" s="83"/>
      <c r="P174" s="1104"/>
    </row>
    <row r="175" spans="1:16" ht="12.75">
      <c r="A175" s="97"/>
      <c r="B175" s="83"/>
      <c r="C175" s="83"/>
      <c r="D175" s="83"/>
      <c r="E175" s="83"/>
      <c r="F175" s="83"/>
      <c r="G175" s="83"/>
      <c r="H175" s="83"/>
      <c r="I175" s="83"/>
      <c r="J175" s="83"/>
      <c r="K175" s="83"/>
      <c r="L175" s="83"/>
      <c r="M175" s="83"/>
      <c r="N175" s="83"/>
      <c r="O175" s="83"/>
      <c r="P175" s="1104"/>
    </row>
    <row r="176" spans="2:16" ht="12.75">
      <c r="B176" s="83"/>
      <c r="C176" s="83"/>
      <c r="D176" s="83"/>
      <c r="E176" s="83"/>
      <c r="F176" s="83"/>
      <c r="G176" s="83"/>
      <c r="H176" s="83"/>
      <c r="I176" s="83"/>
      <c r="J176" s="83"/>
      <c r="K176" s="83"/>
      <c r="L176" s="83"/>
      <c r="M176" s="83"/>
      <c r="N176" s="83"/>
      <c r="O176" s="83"/>
      <c r="P176" s="1104"/>
    </row>
    <row r="177" spans="1:16" ht="12.75">
      <c r="A177" s="97"/>
      <c r="B177" s="83"/>
      <c r="C177" s="83"/>
      <c r="D177" s="83"/>
      <c r="E177" s="83"/>
      <c r="F177" s="83"/>
      <c r="G177" s="83"/>
      <c r="H177" s="83"/>
      <c r="I177" s="83"/>
      <c r="J177" s="83"/>
      <c r="K177" s="83"/>
      <c r="L177" s="83"/>
      <c r="M177" s="83"/>
      <c r="N177" s="83"/>
      <c r="O177" s="83"/>
      <c r="P177" s="1104"/>
    </row>
    <row r="178" spans="1:16" ht="12.75">
      <c r="A178" s="96"/>
      <c r="B178" s="83"/>
      <c r="C178" s="83"/>
      <c r="D178" s="83"/>
      <c r="E178" s="83"/>
      <c r="F178" s="83"/>
      <c r="G178" s="83"/>
      <c r="H178" s="83"/>
      <c r="I178" s="83"/>
      <c r="J178" s="83"/>
      <c r="K178" s="83"/>
      <c r="L178" s="83"/>
      <c r="M178" s="83"/>
      <c r="N178" s="83"/>
      <c r="O178" s="83"/>
      <c r="P178" s="1104"/>
    </row>
    <row r="179" spans="1:16" ht="12.75">
      <c r="A179" s="96"/>
      <c r="B179" s="83"/>
      <c r="C179" s="83"/>
      <c r="D179" s="83"/>
      <c r="E179" s="83"/>
      <c r="F179" s="83"/>
      <c r="G179" s="83"/>
      <c r="H179" s="83"/>
      <c r="I179" s="83"/>
      <c r="J179" s="83"/>
      <c r="K179" s="83"/>
      <c r="L179" s="83"/>
      <c r="M179" s="83"/>
      <c r="N179" s="83"/>
      <c r="O179" s="83"/>
      <c r="P179" s="1104"/>
    </row>
    <row r="180" spans="1:16" ht="12.75">
      <c r="A180" s="97"/>
      <c r="B180" s="83"/>
      <c r="C180" s="83"/>
      <c r="D180" s="83"/>
      <c r="E180" s="83"/>
      <c r="F180" s="83"/>
      <c r="G180" s="83"/>
      <c r="H180" s="83"/>
      <c r="I180" s="83"/>
      <c r="J180" s="83"/>
      <c r="K180" s="83"/>
      <c r="L180" s="83"/>
      <c r="M180" s="83"/>
      <c r="N180" s="83"/>
      <c r="O180" s="83"/>
      <c r="P180" s="1104"/>
    </row>
    <row r="181" spans="2:16" ht="12.75">
      <c r="B181" s="83"/>
      <c r="C181" s="83"/>
      <c r="D181" s="83"/>
      <c r="E181" s="83"/>
      <c r="F181" s="83"/>
      <c r="G181" s="83"/>
      <c r="H181" s="83"/>
      <c r="I181" s="83"/>
      <c r="J181" s="83"/>
      <c r="K181" s="83"/>
      <c r="L181" s="83"/>
      <c r="M181" s="83"/>
      <c r="N181" s="83"/>
      <c r="O181" s="83"/>
      <c r="P181" s="1104"/>
    </row>
    <row r="182" spans="1:16" ht="12.75">
      <c r="A182" s="97"/>
      <c r="B182" s="83"/>
      <c r="C182" s="83"/>
      <c r="D182" s="83"/>
      <c r="E182" s="83"/>
      <c r="F182" s="83"/>
      <c r="G182" s="83"/>
      <c r="H182" s="83"/>
      <c r="I182" s="83"/>
      <c r="J182" s="83"/>
      <c r="K182" s="83"/>
      <c r="L182" s="83"/>
      <c r="M182" s="83"/>
      <c r="N182" s="83"/>
      <c r="O182" s="83"/>
      <c r="P182" s="1104"/>
    </row>
    <row r="183" spans="1:16" ht="12.75">
      <c r="A183" s="97"/>
      <c r="B183" s="83"/>
      <c r="C183" s="83"/>
      <c r="D183" s="83"/>
      <c r="E183" s="83"/>
      <c r="F183" s="83"/>
      <c r="G183" s="83"/>
      <c r="H183" s="83"/>
      <c r="I183" s="83"/>
      <c r="J183" s="83"/>
      <c r="K183" s="83"/>
      <c r="L183" s="83"/>
      <c r="M183" s="83"/>
      <c r="N183" s="83"/>
      <c r="O183" s="83"/>
      <c r="P183" s="1104"/>
    </row>
    <row r="184" spans="2:16" ht="12.75">
      <c r="B184" s="83"/>
      <c r="C184" s="83"/>
      <c r="D184" s="83"/>
      <c r="E184" s="83"/>
      <c r="F184" s="83"/>
      <c r="G184" s="83"/>
      <c r="H184" s="83"/>
      <c r="I184" s="83"/>
      <c r="J184" s="83"/>
      <c r="K184" s="83"/>
      <c r="L184" s="83"/>
      <c r="M184" s="83"/>
      <c r="N184" s="83"/>
      <c r="O184" s="83"/>
      <c r="P184" s="1104"/>
    </row>
    <row r="185" spans="1:16" ht="12.75">
      <c r="A185" s="97"/>
      <c r="B185" s="83"/>
      <c r="C185" s="83"/>
      <c r="D185" s="83"/>
      <c r="E185" s="83"/>
      <c r="F185" s="83"/>
      <c r="G185" s="83"/>
      <c r="H185" s="83"/>
      <c r="I185" s="83"/>
      <c r="J185" s="83"/>
      <c r="K185" s="83"/>
      <c r="L185" s="83"/>
      <c r="M185" s="83"/>
      <c r="N185" s="83"/>
      <c r="O185" s="83"/>
      <c r="P185" s="1104"/>
    </row>
    <row r="186" spans="1:16" ht="12.75">
      <c r="A186" s="97"/>
      <c r="B186" s="83"/>
      <c r="C186" s="83"/>
      <c r="D186" s="83"/>
      <c r="E186" s="83"/>
      <c r="F186" s="83"/>
      <c r="G186" s="83"/>
      <c r="H186" s="83"/>
      <c r="I186" s="83"/>
      <c r="J186" s="83"/>
      <c r="K186" s="83"/>
      <c r="L186" s="83"/>
      <c r="M186" s="83"/>
      <c r="N186" s="83"/>
      <c r="O186" s="83"/>
      <c r="P186" s="1104"/>
    </row>
    <row r="187" spans="1:16" ht="12.75">
      <c r="A187" s="97"/>
      <c r="B187" s="83"/>
      <c r="C187" s="83"/>
      <c r="D187" s="83"/>
      <c r="E187" s="83"/>
      <c r="F187" s="83"/>
      <c r="G187" s="83"/>
      <c r="H187" s="83"/>
      <c r="I187" s="83"/>
      <c r="J187" s="83"/>
      <c r="K187" s="83"/>
      <c r="L187" s="83"/>
      <c r="M187" s="83"/>
      <c r="N187" s="83"/>
      <c r="O187" s="83"/>
      <c r="P187" s="1104"/>
    </row>
    <row r="188" spans="2:16" ht="12.75">
      <c r="B188" s="83"/>
      <c r="C188" s="83"/>
      <c r="D188" s="83"/>
      <c r="E188" s="83"/>
      <c r="F188" s="83"/>
      <c r="G188" s="83"/>
      <c r="H188" s="83"/>
      <c r="I188" s="83"/>
      <c r="J188" s="83"/>
      <c r="K188" s="83"/>
      <c r="L188" s="83"/>
      <c r="M188" s="83"/>
      <c r="N188" s="83"/>
      <c r="O188" s="83"/>
      <c r="P188" s="1104"/>
    </row>
    <row r="190" ht="20.25">
      <c r="A190" s="934"/>
    </row>
    <row r="191" ht="20.25">
      <c r="A191" s="934"/>
    </row>
    <row r="193" spans="2:16" ht="12.75">
      <c r="B193" s="932"/>
      <c r="C193" s="932"/>
      <c r="D193" s="932"/>
      <c r="E193" s="932"/>
      <c r="F193" s="932"/>
      <c r="G193" s="932"/>
      <c r="H193" s="932"/>
      <c r="I193" s="932"/>
      <c r="J193" s="932"/>
      <c r="K193" s="932"/>
      <c r="L193" s="932"/>
      <c r="M193" s="932"/>
      <c r="N193" s="932"/>
      <c r="O193" s="932"/>
      <c r="P193" s="932"/>
    </row>
    <row r="194" spans="2:16" ht="12.75">
      <c r="B194" s="932"/>
      <c r="C194" s="932"/>
      <c r="D194" s="932"/>
      <c r="E194" s="932"/>
      <c r="F194" s="932"/>
      <c r="G194" s="932"/>
      <c r="H194" s="932"/>
      <c r="I194" s="932"/>
      <c r="J194" s="932"/>
      <c r="K194" s="932"/>
      <c r="L194" s="932"/>
      <c r="M194" s="932"/>
      <c r="N194" s="932"/>
      <c r="O194" s="932"/>
      <c r="P194" s="932"/>
    </row>
    <row r="196" spans="2:15" ht="12.75">
      <c r="B196" s="83"/>
      <c r="C196" s="83"/>
      <c r="D196" s="83"/>
      <c r="E196" s="83"/>
      <c r="F196" s="83"/>
      <c r="G196" s="83"/>
      <c r="H196" s="83"/>
      <c r="I196" s="83"/>
      <c r="J196" s="83"/>
      <c r="K196" s="83"/>
      <c r="L196" s="83"/>
      <c r="M196" s="83"/>
      <c r="N196" s="83"/>
      <c r="O196" s="83"/>
    </row>
    <row r="197" spans="2:15" ht="12.75">
      <c r="B197" s="83"/>
      <c r="C197" s="83"/>
      <c r="D197" s="83"/>
      <c r="E197" s="83"/>
      <c r="F197" s="83"/>
      <c r="G197" s="83"/>
      <c r="H197" s="83"/>
      <c r="I197" s="83"/>
      <c r="J197" s="83"/>
      <c r="K197" s="83"/>
      <c r="L197" s="83"/>
      <c r="M197" s="83"/>
      <c r="N197" s="83"/>
      <c r="O197" s="83"/>
    </row>
    <row r="198" spans="2:15" ht="12.75">
      <c r="B198" s="83"/>
      <c r="C198" s="83"/>
      <c r="D198" s="83"/>
      <c r="E198" s="83"/>
      <c r="F198" s="83"/>
      <c r="G198" s="83"/>
      <c r="H198" s="83"/>
      <c r="I198" s="83"/>
      <c r="J198" s="83"/>
      <c r="K198" s="83"/>
      <c r="L198" s="83"/>
      <c r="M198" s="83"/>
      <c r="N198" s="83"/>
      <c r="O198" s="83"/>
    </row>
    <row r="199" spans="2:15" ht="12.75">
      <c r="B199" s="83"/>
      <c r="C199" s="83"/>
      <c r="D199" s="83"/>
      <c r="E199" s="83"/>
      <c r="F199" s="83"/>
      <c r="G199" s="83"/>
      <c r="H199" s="83"/>
      <c r="I199" s="83"/>
      <c r="J199" s="83"/>
      <c r="K199" s="83"/>
      <c r="L199" s="83"/>
      <c r="M199" s="83"/>
      <c r="N199" s="83"/>
      <c r="O199" s="83"/>
    </row>
    <row r="200" spans="2:15" ht="12.75">
      <c r="B200" s="83"/>
      <c r="C200" s="83"/>
      <c r="D200" s="83"/>
      <c r="E200" s="83"/>
      <c r="F200" s="83"/>
      <c r="G200" s="83"/>
      <c r="H200" s="83"/>
      <c r="I200" s="83"/>
      <c r="J200" s="83"/>
      <c r="K200" s="83"/>
      <c r="L200" s="83"/>
      <c r="M200" s="83"/>
      <c r="N200" s="83"/>
      <c r="O200" s="83"/>
    </row>
    <row r="201" spans="1:15" ht="12.75">
      <c r="A201" s="97"/>
      <c r="B201" s="83"/>
      <c r="C201" s="83"/>
      <c r="D201" s="83"/>
      <c r="E201" s="83"/>
      <c r="F201" s="83"/>
      <c r="G201" s="83"/>
      <c r="H201" s="83"/>
      <c r="I201" s="83"/>
      <c r="J201" s="83"/>
      <c r="K201" s="83"/>
      <c r="L201" s="83"/>
      <c r="M201" s="83"/>
      <c r="N201" s="83"/>
      <c r="O201" s="83"/>
    </row>
    <row r="202" spans="1:15" ht="12.75">
      <c r="A202" s="97"/>
      <c r="B202" s="83"/>
      <c r="C202" s="83"/>
      <c r="D202" s="83"/>
      <c r="E202" s="83"/>
      <c r="F202" s="83"/>
      <c r="G202" s="83"/>
      <c r="H202" s="83"/>
      <c r="I202" s="83"/>
      <c r="J202" s="83"/>
      <c r="K202" s="83"/>
      <c r="L202" s="83"/>
      <c r="M202" s="83"/>
      <c r="N202" s="83"/>
      <c r="O202" s="83"/>
    </row>
    <row r="203" spans="1:15" ht="12.75">
      <c r="A203" s="97"/>
      <c r="B203" s="83"/>
      <c r="C203" s="83"/>
      <c r="D203" s="83"/>
      <c r="E203" s="83"/>
      <c r="F203" s="83"/>
      <c r="G203" s="83"/>
      <c r="H203" s="83"/>
      <c r="I203" s="83"/>
      <c r="J203" s="83"/>
      <c r="K203" s="83"/>
      <c r="L203" s="83"/>
      <c r="M203" s="83"/>
      <c r="N203" s="83"/>
      <c r="O203" s="83"/>
    </row>
    <row r="204" spans="2:15" ht="12.75">
      <c r="B204" s="83"/>
      <c r="C204" s="83"/>
      <c r="D204" s="83"/>
      <c r="E204" s="83"/>
      <c r="F204" s="83"/>
      <c r="G204" s="83"/>
      <c r="H204" s="83"/>
      <c r="I204" s="83"/>
      <c r="J204" s="83"/>
      <c r="K204" s="83"/>
      <c r="L204" s="83"/>
      <c r="M204" s="83"/>
      <c r="N204" s="83"/>
      <c r="O204" s="83"/>
    </row>
    <row r="205" spans="1:15" ht="12.75">
      <c r="A205" s="935"/>
      <c r="B205" s="83"/>
      <c r="C205" s="83"/>
      <c r="D205" s="83"/>
      <c r="E205" s="83"/>
      <c r="F205" s="83"/>
      <c r="G205" s="83"/>
      <c r="H205" s="83"/>
      <c r="I205" s="83"/>
      <c r="J205" s="83"/>
      <c r="K205" s="83"/>
      <c r="L205" s="83"/>
      <c r="M205" s="83"/>
      <c r="N205" s="83"/>
      <c r="O205" s="83"/>
    </row>
    <row r="206" spans="1:15" ht="12.75">
      <c r="A206" s="97"/>
      <c r="B206" s="83"/>
      <c r="C206" s="83"/>
      <c r="D206" s="83"/>
      <c r="E206" s="83"/>
      <c r="F206" s="83"/>
      <c r="G206" s="83"/>
      <c r="H206" s="83"/>
      <c r="I206" s="83"/>
      <c r="J206" s="83"/>
      <c r="K206" s="83"/>
      <c r="L206" s="83"/>
      <c r="M206" s="83"/>
      <c r="N206" s="83"/>
      <c r="O206" s="83"/>
    </row>
    <row r="207" spans="1:15" ht="12.75">
      <c r="A207" s="96"/>
      <c r="B207" s="83"/>
      <c r="C207" s="83"/>
      <c r="D207" s="83"/>
      <c r="E207" s="83"/>
      <c r="F207" s="83"/>
      <c r="G207" s="83"/>
      <c r="H207" s="83"/>
      <c r="I207" s="83"/>
      <c r="J207" s="83"/>
      <c r="K207" s="83"/>
      <c r="L207" s="83"/>
      <c r="M207" s="83"/>
      <c r="N207" s="83"/>
      <c r="O207" s="83"/>
    </row>
    <row r="208" spans="1:15" ht="12.75">
      <c r="A208" s="96"/>
      <c r="B208" s="83"/>
      <c r="C208" s="83"/>
      <c r="D208" s="83"/>
      <c r="E208" s="83"/>
      <c r="F208" s="83"/>
      <c r="G208" s="83"/>
      <c r="H208" s="83"/>
      <c r="I208" s="83"/>
      <c r="J208" s="83"/>
      <c r="K208" s="83"/>
      <c r="L208" s="83"/>
      <c r="M208" s="83"/>
      <c r="N208" s="83"/>
      <c r="O208" s="83"/>
    </row>
    <row r="209" spans="1:15" ht="12.75">
      <c r="A209" s="97"/>
      <c r="B209" s="83"/>
      <c r="C209" s="83"/>
      <c r="D209" s="83"/>
      <c r="E209" s="83"/>
      <c r="F209" s="83"/>
      <c r="G209" s="83"/>
      <c r="H209" s="83"/>
      <c r="I209" s="83"/>
      <c r="J209" s="83"/>
      <c r="K209" s="83"/>
      <c r="L209" s="83"/>
      <c r="M209" s="83"/>
      <c r="N209" s="83"/>
      <c r="O209" s="83"/>
    </row>
    <row r="210" spans="1:15" ht="12.75">
      <c r="A210" s="96"/>
      <c r="B210" s="83"/>
      <c r="C210" s="83"/>
      <c r="D210" s="83"/>
      <c r="E210" s="83"/>
      <c r="F210" s="83"/>
      <c r="G210" s="83"/>
      <c r="H210" s="83"/>
      <c r="I210" s="83"/>
      <c r="J210" s="83"/>
      <c r="K210" s="83"/>
      <c r="L210" s="83"/>
      <c r="M210" s="83"/>
      <c r="N210" s="83"/>
      <c r="O210" s="83"/>
    </row>
    <row r="211" spans="1:15" ht="12.75">
      <c r="A211" s="96"/>
      <c r="B211" s="83"/>
      <c r="C211" s="83"/>
      <c r="D211" s="83"/>
      <c r="E211" s="83"/>
      <c r="F211" s="83"/>
      <c r="G211" s="83"/>
      <c r="H211" s="83"/>
      <c r="I211" s="83"/>
      <c r="J211" s="83"/>
      <c r="K211" s="83"/>
      <c r="L211" s="83"/>
      <c r="M211" s="83"/>
      <c r="N211" s="83"/>
      <c r="O211" s="83"/>
    </row>
    <row r="212" spans="2:15" ht="12.75">
      <c r="B212" s="83"/>
      <c r="C212" s="83"/>
      <c r="D212" s="83"/>
      <c r="E212" s="83"/>
      <c r="F212" s="83"/>
      <c r="G212" s="83"/>
      <c r="H212" s="83"/>
      <c r="I212" s="83"/>
      <c r="J212" s="83"/>
      <c r="K212" s="83"/>
      <c r="L212" s="83"/>
      <c r="M212" s="83"/>
      <c r="N212" s="83"/>
      <c r="O212" s="83"/>
    </row>
    <row r="213" spans="2:15" ht="12.75">
      <c r="B213" s="83"/>
      <c r="C213" s="83"/>
      <c r="D213" s="83"/>
      <c r="E213" s="83"/>
      <c r="F213" s="83"/>
      <c r="G213" s="83"/>
      <c r="H213" s="83"/>
      <c r="I213" s="83"/>
      <c r="J213" s="83"/>
      <c r="K213" s="83"/>
      <c r="L213" s="83"/>
      <c r="M213" s="83"/>
      <c r="N213" s="83"/>
      <c r="O213" s="83"/>
    </row>
    <row r="214" spans="2:15" ht="12.75">
      <c r="B214" s="83"/>
      <c r="C214" s="83"/>
      <c r="D214" s="83"/>
      <c r="E214" s="83"/>
      <c r="F214" s="83"/>
      <c r="G214" s="83"/>
      <c r="H214" s="83"/>
      <c r="I214" s="83"/>
      <c r="J214" s="83"/>
      <c r="K214" s="83"/>
      <c r="L214" s="83"/>
      <c r="M214" s="83"/>
      <c r="N214" s="83"/>
      <c r="O214" s="83"/>
    </row>
    <row r="215" spans="2:15" ht="12.75">
      <c r="B215" s="83"/>
      <c r="C215" s="83"/>
      <c r="D215" s="83"/>
      <c r="E215" s="83"/>
      <c r="F215" s="83"/>
      <c r="G215" s="83"/>
      <c r="H215" s="83"/>
      <c r="I215" s="83"/>
      <c r="J215" s="83"/>
      <c r="K215" s="83"/>
      <c r="L215" s="83"/>
      <c r="M215" s="83"/>
      <c r="N215" s="83"/>
      <c r="O215" s="83"/>
    </row>
    <row r="216" spans="2:15" ht="12.75">
      <c r="B216" s="83"/>
      <c r="C216" s="83"/>
      <c r="D216" s="83"/>
      <c r="E216" s="83"/>
      <c r="F216" s="83"/>
      <c r="G216" s="83"/>
      <c r="H216" s="83"/>
      <c r="I216" s="83"/>
      <c r="J216" s="83"/>
      <c r="K216" s="83"/>
      <c r="L216" s="83"/>
      <c r="M216" s="83"/>
      <c r="N216" s="83"/>
      <c r="O216" s="83"/>
    </row>
    <row r="217" spans="2:15" ht="12.75">
      <c r="B217" s="83"/>
      <c r="C217" s="83"/>
      <c r="D217" s="83"/>
      <c r="E217" s="83"/>
      <c r="F217" s="83"/>
      <c r="G217" s="83"/>
      <c r="H217" s="83"/>
      <c r="I217" s="83"/>
      <c r="J217" s="83"/>
      <c r="K217" s="83"/>
      <c r="L217" s="83"/>
      <c r="M217" s="83"/>
      <c r="N217" s="83"/>
      <c r="O217" s="83"/>
    </row>
    <row r="218" spans="1:15" ht="12.75">
      <c r="A218" s="97"/>
      <c r="B218" s="83"/>
      <c r="C218" s="83"/>
      <c r="D218" s="83"/>
      <c r="E218" s="83"/>
      <c r="F218" s="83"/>
      <c r="G218" s="83"/>
      <c r="H218" s="83"/>
      <c r="I218" s="83"/>
      <c r="J218" s="83"/>
      <c r="K218" s="83"/>
      <c r="L218" s="83"/>
      <c r="M218" s="83"/>
      <c r="N218" s="83"/>
      <c r="O218" s="83"/>
    </row>
    <row r="219" spans="1:15" ht="12.75">
      <c r="A219" s="97"/>
      <c r="B219" s="83"/>
      <c r="C219" s="83"/>
      <c r="D219" s="83"/>
      <c r="E219" s="83"/>
      <c r="F219" s="83"/>
      <c r="G219" s="83"/>
      <c r="H219" s="83"/>
      <c r="I219" s="83"/>
      <c r="J219" s="83"/>
      <c r="K219" s="83"/>
      <c r="L219" s="83"/>
      <c r="M219" s="83"/>
      <c r="N219" s="83"/>
      <c r="O219" s="83"/>
    </row>
    <row r="220" spans="2:15" ht="12.75">
      <c r="B220" s="83"/>
      <c r="C220" s="83"/>
      <c r="D220" s="83"/>
      <c r="E220" s="83"/>
      <c r="F220" s="83"/>
      <c r="G220" s="83"/>
      <c r="H220" s="83"/>
      <c r="I220" s="83"/>
      <c r="J220" s="83"/>
      <c r="K220" s="83"/>
      <c r="L220" s="83"/>
      <c r="M220" s="83"/>
      <c r="N220" s="83"/>
      <c r="O220" s="83"/>
    </row>
    <row r="221" spans="2:15" ht="12.75">
      <c r="B221" s="83"/>
      <c r="C221" s="83"/>
      <c r="D221" s="83"/>
      <c r="E221" s="83"/>
      <c r="F221" s="83"/>
      <c r="G221" s="83"/>
      <c r="H221" s="83"/>
      <c r="I221" s="83"/>
      <c r="J221" s="83"/>
      <c r="K221" s="83"/>
      <c r="L221" s="83"/>
      <c r="M221" s="83"/>
      <c r="N221" s="83"/>
      <c r="O221" s="83"/>
    </row>
    <row r="222" spans="2:15" ht="12.75">
      <c r="B222" s="83"/>
      <c r="C222" s="83"/>
      <c r="D222" s="83"/>
      <c r="E222" s="83"/>
      <c r="F222" s="83"/>
      <c r="G222" s="83"/>
      <c r="H222" s="83"/>
      <c r="I222" s="83"/>
      <c r="J222" s="83"/>
      <c r="K222" s="83"/>
      <c r="L222" s="83"/>
      <c r="M222" s="83"/>
      <c r="N222" s="83"/>
      <c r="O222" s="83"/>
    </row>
    <row r="223" spans="2:15" ht="12.75">
      <c r="B223" s="83"/>
      <c r="C223" s="83"/>
      <c r="D223" s="83"/>
      <c r="E223" s="83"/>
      <c r="F223" s="83"/>
      <c r="G223" s="83"/>
      <c r="H223" s="83"/>
      <c r="I223" s="83"/>
      <c r="J223" s="83"/>
      <c r="K223" s="83"/>
      <c r="L223" s="83"/>
      <c r="M223" s="83"/>
      <c r="N223" s="83"/>
      <c r="O223" s="83"/>
    </row>
    <row r="224" spans="2:15" ht="12.75">
      <c r="B224" s="83"/>
      <c r="C224" s="83"/>
      <c r="D224" s="83"/>
      <c r="E224" s="83"/>
      <c r="F224" s="83"/>
      <c r="G224" s="83"/>
      <c r="H224" s="83"/>
      <c r="I224" s="83"/>
      <c r="J224" s="83"/>
      <c r="K224" s="83"/>
      <c r="L224" s="83"/>
      <c r="M224" s="83"/>
      <c r="N224" s="83"/>
      <c r="O224" s="83"/>
    </row>
    <row r="225" spans="1:15" ht="12.75">
      <c r="A225" s="97"/>
      <c r="B225" s="83"/>
      <c r="C225" s="83"/>
      <c r="D225" s="83"/>
      <c r="E225" s="83"/>
      <c r="F225" s="83"/>
      <c r="G225" s="83"/>
      <c r="H225" s="83"/>
      <c r="I225" s="83"/>
      <c r="J225" s="83"/>
      <c r="K225" s="83"/>
      <c r="L225" s="83"/>
      <c r="M225" s="83"/>
      <c r="N225" s="83"/>
      <c r="O225" s="83"/>
    </row>
    <row r="226" spans="1:15" ht="12.75">
      <c r="A226" s="97"/>
      <c r="B226" s="83"/>
      <c r="C226" s="83"/>
      <c r="D226" s="83"/>
      <c r="E226" s="83"/>
      <c r="F226" s="83"/>
      <c r="G226" s="83"/>
      <c r="H226" s="83"/>
      <c r="I226" s="83"/>
      <c r="J226" s="83"/>
      <c r="K226" s="83"/>
      <c r="L226" s="83"/>
      <c r="M226" s="83"/>
      <c r="N226" s="83"/>
      <c r="O226" s="83"/>
    </row>
    <row r="227" spans="1:15" ht="12.75">
      <c r="A227" s="97"/>
      <c r="B227" s="83"/>
      <c r="C227" s="83"/>
      <c r="D227" s="83"/>
      <c r="E227" s="83"/>
      <c r="F227" s="83"/>
      <c r="G227" s="83"/>
      <c r="H227" s="83"/>
      <c r="I227" s="83"/>
      <c r="J227" s="83"/>
      <c r="K227" s="83"/>
      <c r="L227" s="83"/>
      <c r="M227" s="83"/>
      <c r="N227" s="83"/>
      <c r="O227" s="83"/>
    </row>
    <row r="228" spans="2:15" ht="12.75">
      <c r="B228" s="83"/>
      <c r="C228" s="83"/>
      <c r="D228" s="83"/>
      <c r="E228" s="83"/>
      <c r="F228" s="83"/>
      <c r="G228" s="83"/>
      <c r="H228" s="83"/>
      <c r="I228" s="83"/>
      <c r="J228" s="83"/>
      <c r="K228" s="83"/>
      <c r="L228" s="83"/>
      <c r="M228" s="83"/>
      <c r="N228" s="83"/>
      <c r="O228" s="83"/>
    </row>
    <row r="229" spans="2:15" ht="12.75">
      <c r="B229" s="83"/>
      <c r="C229" s="83"/>
      <c r="D229" s="83"/>
      <c r="E229" s="83"/>
      <c r="F229" s="83"/>
      <c r="G229" s="83"/>
      <c r="H229" s="83"/>
      <c r="I229" s="83"/>
      <c r="J229" s="83"/>
      <c r="K229" s="83"/>
      <c r="L229" s="83"/>
      <c r="M229" s="83"/>
      <c r="N229" s="83"/>
      <c r="O229" s="83"/>
    </row>
    <row r="230" spans="1:15" ht="12.75">
      <c r="A230" s="97"/>
      <c r="B230" s="83"/>
      <c r="C230" s="83"/>
      <c r="D230" s="83"/>
      <c r="E230" s="83"/>
      <c r="F230" s="83"/>
      <c r="G230" s="83"/>
      <c r="H230" s="83"/>
      <c r="I230" s="83"/>
      <c r="J230" s="83"/>
      <c r="K230" s="83"/>
      <c r="L230" s="83"/>
      <c r="M230" s="83"/>
      <c r="N230" s="83"/>
      <c r="O230" s="83"/>
    </row>
    <row r="231" spans="1:15" ht="12.75">
      <c r="A231" s="97"/>
      <c r="B231" s="83"/>
      <c r="C231" s="83"/>
      <c r="D231" s="83"/>
      <c r="E231" s="83"/>
      <c r="F231" s="83"/>
      <c r="G231" s="83"/>
      <c r="H231" s="83"/>
      <c r="I231" s="83"/>
      <c r="J231" s="83"/>
      <c r="K231" s="83"/>
      <c r="L231" s="83"/>
      <c r="M231" s="83"/>
      <c r="N231" s="83"/>
      <c r="O231" s="83"/>
    </row>
    <row r="232" spans="1:15" ht="12.75">
      <c r="A232" s="97"/>
      <c r="B232" s="83"/>
      <c r="C232" s="83"/>
      <c r="D232" s="83"/>
      <c r="E232" s="83"/>
      <c r="F232" s="83"/>
      <c r="G232" s="83"/>
      <c r="H232" s="83"/>
      <c r="I232" s="83"/>
      <c r="J232" s="83"/>
      <c r="K232" s="83"/>
      <c r="L232" s="83"/>
      <c r="M232" s="83"/>
      <c r="N232" s="83"/>
      <c r="O232" s="83"/>
    </row>
    <row r="233" spans="1:15" ht="12.75">
      <c r="A233" s="97"/>
      <c r="B233" s="83"/>
      <c r="C233" s="83"/>
      <c r="D233" s="83"/>
      <c r="E233" s="83"/>
      <c r="F233" s="83"/>
      <c r="G233" s="83"/>
      <c r="H233" s="83"/>
      <c r="I233" s="83"/>
      <c r="J233" s="83"/>
      <c r="K233" s="83"/>
      <c r="L233" s="83"/>
      <c r="M233" s="83"/>
      <c r="N233" s="83"/>
      <c r="O233" s="83"/>
    </row>
    <row r="234" spans="2:15" ht="12.75">
      <c r="B234" s="83"/>
      <c r="C234" s="83"/>
      <c r="D234" s="83"/>
      <c r="E234" s="83"/>
      <c r="F234" s="83"/>
      <c r="G234" s="83"/>
      <c r="H234" s="83"/>
      <c r="I234" s="83"/>
      <c r="J234" s="83"/>
      <c r="K234" s="83"/>
      <c r="L234" s="83"/>
      <c r="M234" s="83"/>
      <c r="N234" s="83"/>
      <c r="O234" s="83"/>
    </row>
    <row r="235" spans="1:15" ht="12.75">
      <c r="A235" s="97"/>
      <c r="B235" s="83"/>
      <c r="C235" s="83"/>
      <c r="D235" s="83"/>
      <c r="E235" s="83"/>
      <c r="F235" s="83"/>
      <c r="G235" s="83"/>
      <c r="H235" s="83"/>
      <c r="I235" s="83"/>
      <c r="J235" s="83"/>
      <c r="K235" s="83"/>
      <c r="L235" s="83"/>
      <c r="M235" s="83"/>
      <c r="N235" s="83"/>
      <c r="O235" s="83"/>
    </row>
    <row r="236" spans="1:15" ht="12.75">
      <c r="A236" s="96"/>
      <c r="B236" s="83"/>
      <c r="C236" s="83"/>
      <c r="D236" s="83"/>
      <c r="E236" s="83"/>
      <c r="F236" s="83"/>
      <c r="G236" s="83"/>
      <c r="H236" s="83"/>
      <c r="I236" s="83"/>
      <c r="J236" s="83"/>
      <c r="K236" s="83"/>
      <c r="L236" s="83"/>
      <c r="M236" s="83"/>
      <c r="N236" s="83"/>
      <c r="O236" s="83"/>
    </row>
    <row r="237" spans="1:15" ht="12.75">
      <c r="A237" s="96"/>
      <c r="B237" s="83"/>
      <c r="C237" s="83"/>
      <c r="D237" s="83"/>
      <c r="E237" s="83"/>
      <c r="F237" s="83"/>
      <c r="G237" s="83"/>
      <c r="H237" s="83"/>
      <c r="I237" s="83"/>
      <c r="J237" s="83"/>
      <c r="K237" s="83"/>
      <c r="L237" s="83"/>
      <c r="M237" s="83"/>
      <c r="N237" s="83"/>
      <c r="O237" s="83"/>
    </row>
    <row r="238" spans="1:15" ht="12.75">
      <c r="A238" s="97"/>
      <c r="B238" s="83"/>
      <c r="C238" s="83"/>
      <c r="D238" s="83"/>
      <c r="E238" s="83"/>
      <c r="F238" s="83"/>
      <c r="G238" s="83"/>
      <c r="H238" s="83"/>
      <c r="I238" s="83"/>
      <c r="J238" s="83"/>
      <c r="K238" s="83"/>
      <c r="L238" s="83"/>
      <c r="M238" s="83"/>
      <c r="N238" s="83"/>
      <c r="O238" s="83"/>
    </row>
    <row r="239" spans="2:15" ht="12.75">
      <c r="B239" s="83"/>
      <c r="C239" s="83"/>
      <c r="D239" s="83"/>
      <c r="E239" s="83"/>
      <c r="F239" s="83"/>
      <c r="G239" s="83"/>
      <c r="H239" s="83"/>
      <c r="I239" s="83"/>
      <c r="J239" s="83"/>
      <c r="K239" s="83"/>
      <c r="L239" s="83"/>
      <c r="M239" s="83"/>
      <c r="N239" s="83"/>
      <c r="O239" s="83"/>
    </row>
    <row r="240" spans="1:15" ht="12.75">
      <c r="A240" s="97"/>
      <c r="B240" s="83"/>
      <c r="C240" s="83"/>
      <c r="D240" s="83"/>
      <c r="E240" s="83"/>
      <c r="F240" s="83"/>
      <c r="G240" s="83"/>
      <c r="H240" s="83"/>
      <c r="I240" s="83"/>
      <c r="J240" s="83"/>
      <c r="K240" s="83"/>
      <c r="L240" s="83"/>
      <c r="M240" s="83"/>
      <c r="N240" s="83"/>
      <c r="O240" s="83"/>
    </row>
    <row r="241" spans="1:15" ht="12.75">
      <c r="A241" s="97"/>
      <c r="B241" s="83"/>
      <c r="C241" s="83"/>
      <c r="D241" s="83"/>
      <c r="E241" s="83"/>
      <c r="F241" s="83"/>
      <c r="G241" s="83"/>
      <c r="H241" s="83"/>
      <c r="I241" s="83"/>
      <c r="J241" s="83"/>
      <c r="K241" s="83"/>
      <c r="L241" s="83"/>
      <c r="M241" s="83"/>
      <c r="N241" s="83"/>
      <c r="O241" s="83"/>
    </row>
    <row r="242" spans="2:15" ht="12.75">
      <c r="B242" s="83"/>
      <c r="C242" s="83"/>
      <c r="D242" s="83"/>
      <c r="E242" s="83"/>
      <c r="F242" s="83"/>
      <c r="G242" s="83"/>
      <c r="H242" s="83"/>
      <c r="I242" s="83"/>
      <c r="J242" s="83"/>
      <c r="K242" s="83"/>
      <c r="L242" s="83"/>
      <c r="M242" s="83"/>
      <c r="N242" s="83"/>
      <c r="O242" s="83"/>
    </row>
    <row r="243" spans="1:15" ht="12.75">
      <c r="A243" s="97"/>
      <c r="B243" s="83"/>
      <c r="C243" s="83"/>
      <c r="D243" s="83"/>
      <c r="E243" s="83"/>
      <c r="F243" s="83"/>
      <c r="G243" s="83"/>
      <c r="H243" s="83"/>
      <c r="I243" s="83"/>
      <c r="J243" s="83"/>
      <c r="K243" s="83"/>
      <c r="L243" s="83"/>
      <c r="M243" s="83"/>
      <c r="N243" s="83"/>
      <c r="O243" s="83"/>
    </row>
    <row r="244" spans="1:15" ht="12.75">
      <c r="A244" s="97"/>
      <c r="B244" s="83"/>
      <c r="C244" s="83"/>
      <c r="D244" s="83"/>
      <c r="E244" s="83"/>
      <c r="F244" s="83"/>
      <c r="G244" s="83"/>
      <c r="H244" s="83"/>
      <c r="I244" s="83"/>
      <c r="J244" s="83"/>
      <c r="K244" s="83"/>
      <c r="L244" s="83"/>
      <c r="M244" s="83"/>
      <c r="N244" s="83"/>
      <c r="O244" s="83"/>
    </row>
    <row r="245" spans="1:15" ht="12.75">
      <c r="A245" s="97"/>
      <c r="B245" s="83"/>
      <c r="C245" s="83"/>
      <c r="D245" s="83"/>
      <c r="E245" s="83"/>
      <c r="F245" s="83"/>
      <c r="G245" s="83"/>
      <c r="H245" s="83"/>
      <c r="I245" s="83"/>
      <c r="J245" s="83"/>
      <c r="K245" s="83"/>
      <c r="L245" s="83"/>
      <c r="M245" s="83"/>
      <c r="N245" s="83"/>
      <c r="O245" s="83"/>
    </row>
    <row r="246" spans="2:15" ht="12.75">
      <c r="B246" s="83"/>
      <c r="C246" s="83"/>
      <c r="D246" s="83"/>
      <c r="E246" s="83"/>
      <c r="F246" s="83"/>
      <c r="G246" s="83"/>
      <c r="H246" s="83"/>
      <c r="I246" s="83"/>
      <c r="J246" s="83"/>
      <c r="K246" s="83"/>
      <c r="L246" s="83"/>
      <c r="M246" s="83"/>
      <c r="N246" s="83"/>
      <c r="O246" s="83"/>
    </row>
  </sheetData>
  <sheetProtection/>
  <mergeCells count="8">
    <mergeCell ref="A75:Q75"/>
    <mergeCell ref="A81:Q81"/>
    <mergeCell ref="A1:R1"/>
    <mergeCell ref="A2:R2"/>
    <mergeCell ref="A3:R3"/>
    <mergeCell ref="A4:R4"/>
    <mergeCell ref="N7:R7"/>
    <mergeCell ref="A63:Q63"/>
  </mergeCells>
  <printOptions/>
  <pageMargins left="0.75" right="0.75" top="1" bottom="1" header="0.5" footer="0.5"/>
  <pageSetup fitToHeight="1" fitToWidth="1" horizontalDpi="600" verticalDpi="600" orientation="portrait"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23"/>
  <sheetViews>
    <sheetView zoomScalePageLayoutView="0" workbookViewId="0" topLeftCell="A1">
      <selection activeCell="G10" sqref="G10"/>
    </sheetView>
  </sheetViews>
  <sheetFormatPr defaultColWidth="11.00390625" defaultRowHeight="12.75"/>
  <cols>
    <col min="1" max="1" width="15.57421875" style="56" customWidth="1"/>
    <col min="2" max="2" width="0" style="56" hidden="1" customWidth="1"/>
    <col min="3" max="3" width="14.00390625" style="56" hidden="1" customWidth="1"/>
    <col min="4" max="4" width="11.00390625" style="56" customWidth="1"/>
    <col min="5" max="5" width="14.00390625" style="56" customWidth="1"/>
    <col min="6" max="6" width="11.00390625" style="56" customWidth="1"/>
    <col min="7" max="7" width="14.00390625" style="56" customWidth="1"/>
    <col min="8" max="16384" width="11.00390625" style="56" customWidth="1"/>
  </cols>
  <sheetData>
    <row r="1" spans="1:9" ht="19.5" customHeight="1">
      <c r="A1" s="1193" t="s">
        <v>317</v>
      </c>
      <c r="B1" s="1193"/>
      <c r="C1" s="1193"/>
      <c r="D1" s="1193"/>
      <c r="E1" s="1193"/>
      <c r="F1" s="1193"/>
      <c r="G1" s="1193"/>
      <c r="H1" s="1193"/>
      <c r="I1" s="1193"/>
    </row>
    <row r="2" spans="1:9" ht="24.75" customHeight="1">
      <c r="A2" s="1194" t="s">
        <v>290</v>
      </c>
      <c r="B2" s="1194"/>
      <c r="C2" s="1194"/>
      <c r="D2" s="1194"/>
      <c r="E2" s="1194"/>
      <c r="F2" s="1194"/>
      <c r="G2" s="1194"/>
      <c r="H2" s="1194"/>
      <c r="I2" s="1194"/>
    </row>
    <row r="3" spans="1:9" ht="24.75" customHeight="1">
      <c r="A3" s="1195" t="s">
        <v>495</v>
      </c>
      <c r="B3" s="1195"/>
      <c r="C3" s="1195"/>
      <c r="D3" s="1195"/>
      <c r="E3" s="1195"/>
      <c r="F3" s="1195"/>
      <c r="G3" s="1195"/>
      <c r="H3" s="1195"/>
      <c r="I3" s="1195"/>
    </row>
    <row r="4" spans="1:9" ht="19.5" customHeight="1">
      <c r="A4" s="1196" t="s">
        <v>993</v>
      </c>
      <c r="B4" s="1196"/>
      <c r="C4" s="1196"/>
      <c r="D4" s="1196"/>
      <c r="E4" s="1196"/>
      <c r="F4" s="1196"/>
      <c r="G4" s="1196"/>
      <c r="H4" s="1196"/>
      <c r="I4" s="1196"/>
    </row>
    <row r="5" spans="1:13" ht="19.5" customHeight="1">
      <c r="A5" s="58"/>
      <c r="B5" s="59"/>
      <c r="C5" s="59"/>
      <c r="D5" s="59"/>
      <c r="E5" s="59"/>
      <c r="F5" s="59"/>
      <c r="G5" s="59"/>
      <c r="H5" s="59"/>
      <c r="I5" s="59"/>
      <c r="J5" s="59"/>
      <c r="K5" s="59"/>
      <c r="L5" s="59"/>
      <c r="M5" s="59"/>
    </row>
    <row r="6" spans="1:13" ht="24.75" customHeight="1">
      <c r="A6" s="77"/>
      <c r="B6" s="78" t="s">
        <v>209</v>
      </c>
      <c r="C6" s="79"/>
      <c r="D6" s="78" t="s">
        <v>76</v>
      </c>
      <c r="E6" s="79"/>
      <c r="F6" s="78" t="s">
        <v>1</v>
      </c>
      <c r="G6" s="79"/>
      <c r="H6" s="78" t="s">
        <v>2</v>
      </c>
      <c r="I6" s="79"/>
      <c r="J6" s="59"/>
      <c r="K6" s="59"/>
      <c r="L6" s="59"/>
      <c r="M6" s="59"/>
    </row>
    <row r="7" spans="1:13" ht="24.75" customHeight="1">
      <c r="A7" s="80" t="s">
        <v>855</v>
      </c>
      <c r="B7" s="81" t="s">
        <v>152</v>
      </c>
      <c r="C7" s="82" t="s">
        <v>153</v>
      </c>
      <c r="D7" s="81" t="s">
        <v>853</v>
      </c>
      <c r="E7" s="82" t="s">
        <v>854</v>
      </c>
      <c r="F7" s="81" t="s">
        <v>853</v>
      </c>
      <c r="G7" s="82" t="s">
        <v>854</v>
      </c>
      <c r="H7" s="81" t="s">
        <v>853</v>
      </c>
      <c r="I7" s="82" t="s">
        <v>854</v>
      </c>
      <c r="J7" s="59"/>
      <c r="K7" s="59"/>
      <c r="L7" s="59"/>
      <c r="M7" s="59"/>
    </row>
    <row r="8" spans="1:13" ht="24.75" customHeight="1">
      <c r="A8" s="60"/>
      <c r="B8" s="61"/>
      <c r="C8" s="62"/>
      <c r="D8" s="61"/>
      <c r="E8" s="62"/>
      <c r="F8" s="63"/>
      <c r="G8" s="62"/>
      <c r="H8" s="63"/>
      <c r="I8" s="62"/>
      <c r="J8" s="59"/>
      <c r="K8" s="59"/>
      <c r="L8" s="59"/>
      <c r="M8" s="59"/>
    </row>
    <row r="9" spans="1:13" ht="24.75" customHeight="1">
      <c r="A9" s="64" t="s">
        <v>414</v>
      </c>
      <c r="B9" s="65">
        <v>155.4</v>
      </c>
      <c r="C9" s="66">
        <v>5.355932203389841</v>
      </c>
      <c r="D9" s="65">
        <v>159.1</v>
      </c>
      <c r="E9" s="66">
        <v>2.3809523809523796</v>
      </c>
      <c r="F9" s="67">
        <v>170.7</v>
      </c>
      <c r="G9" s="66">
        <v>7.29101194217472</v>
      </c>
      <c r="H9" s="67">
        <v>183.1</v>
      </c>
      <c r="I9" s="66">
        <v>7.2642062097246765</v>
      </c>
      <c r="J9" s="59"/>
      <c r="K9" s="59"/>
      <c r="L9" s="59"/>
      <c r="M9" s="59"/>
    </row>
    <row r="10" spans="1:13" ht="24.75" customHeight="1">
      <c r="A10" s="64" t="s">
        <v>415</v>
      </c>
      <c r="B10" s="65">
        <v>156.1</v>
      </c>
      <c r="C10" s="66">
        <v>5.188679245283012</v>
      </c>
      <c r="D10" s="65">
        <v>160.2</v>
      </c>
      <c r="E10" s="66">
        <v>2.626521460602177</v>
      </c>
      <c r="F10" s="67">
        <v>173.3</v>
      </c>
      <c r="G10" s="66">
        <v>8.177278401997512</v>
      </c>
      <c r="H10" s="67">
        <v>184.8</v>
      </c>
      <c r="I10" s="66">
        <v>6.635891517599532</v>
      </c>
      <c r="J10" s="59"/>
      <c r="K10" s="59"/>
      <c r="L10" s="59"/>
      <c r="M10" s="59"/>
    </row>
    <row r="11" spans="1:13" ht="24.75" customHeight="1">
      <c r="A11" s="64" t="s">
        <v>416</v>
      </c>
      <c r="B11" s="65">
        <v>157.1</v>
      </c>
      <c r="C11" s="66">
        <v>5.648957632817769</v>
      </c>
      <c r="D11" s="65">
        <v>161.2</v>
      </c>
      <c r="E11" s="66">
        <v>2.609802673456386</v>
      </c>
      <c r="F11" s="67">
        <v>173.8</v>
      </c>
      <c r="G11" s="66">
        <v>7.816377171215905</v>
      </c>
      <c r="H11" s="67">
        <v>186.9</v>
      </c>
      <c r="I11" s="66">
        <v>7.537399309551191</v>
      </c>
      <c r="J11" s="59"/>
      <c r="K11" s="59"/>
      <c r="L11" s="59"/>
      <c r="M11" s="59"/>
    </row>
    <row r="12" spans="1:13" ht="24.75" customHeight="1">
      <c r="A12" s="64" t="s">
        <v>417</v>
      </c>
      <c r="B12" s="65">
        <v>156.6</v>
      </c>
      <c r="C12" s="66">
        <v>5.810810810810807</v>
      </c>
      <c r="D12" s="65">
        <v>160.8</v>
      </c>
      <c r="E12" s="66">
        <v>2.6819923371647576</v>
      </c>
      <c r="F12" s="67">
        <v>174.5</v>
      </c>
      <c r="G12" s="66">
        <v>8.519900497512438</v>
      </c>
      <c r="H12" s="67">
        <v>186.9</v>
      </c>
      <c r="I12" s="66">
        <v>7.106017191977074</v>
      </c>
      <c r="J12" s="59"/>
      <c r="K12" s="59"/>
      <c r="L12" s="59"/>
      <c r="M12" s="59"/>
    </row>
    <row r="13" spans="1:13" ht="24.75" customHeight="1">
      <c r="A13" s="64" t="s">
        <v>418</v>
      </c>
      <c r="B13" s="68">
        <v>154.2</v>
      </c>
      <c r="C13" s="66">
        <v>4.897959183673464</v>
      </c>
      <c r="D13" s="65">
        <v>159</v>
      </c>
      <c r="E13" s="66">
        <v>3.1128404669260874</v>
      </c>
      <c r="F13" s="67">
        <v>173</v>
      </c>
      <c r="G13" s="66">
        <v>8.80503144654088</v>
      </c>
      <c r="H13" s="67">
        <v>185.6</v>
      </c>
      <c r="I13" s="66">
        <v>7.283236994219649</v>
      </c>
      <c r="J13" s="59"/>
      <c r="K13" s="59"/>
      <c r="L13" s="59"/>
      <c r="M13" s="59"/>
    </row>
    <row r="14" spans="1:13" ht="24.75" customHeight="1">
      <c r="A14" s="64" t="s">
        <v>851</v>
      </c>
      <c r="B14" s="68">
        <v>152.5</v>
      </c>
      <c r="C14" s="66">
        <v>4.955264969029585</v>
      </c>
      <c r="D14" s="65">
        <v>159.5</v>
      </c>
      <c r="E14" s="66">
        <v>4.5901639344262435</v>
      </c>
      <c r="F14" s="67">
        <v>170.6</v>
      </c>
      <c r="G14" s="66">
        <v>6.959247648902817</v>
      </c>
      <c r="H14" s="67">
        <v>183.6</v>
      </c>
      <c r="I14" s="66">
        <v>7.620164126611954</v>
      </c>
      <c r="J14" s="59"/>
      <c r="K14" s="59"/>
      <c r="L14" s="59"/>
      <c r="M14" s="59"/>
    </row>
    <row r="15" spans="1:13" ht="24.75" customHeight="1">
      <c r="A15" s="64" t="s">
        <v>419</v>
      </c>
      <c r="B15" s="68">
        <v>152.7</v>
      </c>
      <c r="C15" s="66">
        <v>4.732510288065825</v>
      </c>
      <c r="D15" s="65">
        <v>161.4</v>
      </c>
      <c r="E15" s="66">
        <v>5.697445972495103</v>
      </c>
      <c r="F15" s="67">
        <v>170.8</v>
      </c>
      <c r="G15" s="66">
        <v>5.824039653035925</v>
      </c>
      <c r="H15" s="67">
        <v>184.5</v>
      </c>
      <c r="I15" s="66">
        <v>8.021077283372364</v>
      </c>
      <c r="J15" s="59"/>
      <c r="K15" s="59"/>
      <c r="L15" s="59"/>
      <c r="M15" s="59"/>
    </row>
    <row r="16" spans="1:13" ht="24.75" customHeight="1">
      <c r="A16" s="64" t="s">
        <v>369</v>
      </c>
      <c r="B16" s="68">
        <v>153.1</v>
      </c>
      <c r="C16" s="66">
        <v>4.362644853442404</v>
      </c>
      <c r="D16" s="65">
        <v>161.9</v>
      </c>
      <c r="E16" s="66">
        <v>5.7478772044415365</v>
      </c>
      <c r="F16" s="67">
        <v>174.3</v>
      </c>
      <c r="G16" s="66">
        <v>7.65904879555282</v>
      </c>
      <c r="H16" s="67">
        <v>185.1</v>
      </c>
      <c r="I16" s="66">
        <v>6.196213425129088</v>
      </c>
      <c r="J16" s="59"/>
      <c r="K16" s="59"/>
      <c r="L16" s="59"/>
      <c r="M16" s="59"/>
    </row>
    <row r="17" spans="1:13" ht="24.75" customHeight="1">
      <c r="A17" s="64" t="s">
        <v>382</v>
      </c>
      <c r="B17" s="68">
        <v>154.1</v>
      </c>
      <c r="C17" s="66">
        <v>1.7161716171617059</v>
      </c>
      <c r="D17" s="65">
        <v>163.1</v>
      </c>
      <c r="E17" s="66">
        <v>5.840363400389364</v>
      </c>
      <c r="F17" s="67">
        <v>176</v>
      </c>
      <c r="G17" s="66">
        <v>7.9092581238503925</v>
      </c>
      <c r="H17" s="69">
        <v>185.9</v>
      </c>
      <c r="I17" s="66">
        <v>5.625000000000014</v>
      </c>
      <c r="J17" s="59"/>
      <c r="K17" s="59"/>
      <c r="L17" s="59"/>
      <c r="M17" s="59"/>
    </row>
    <row r="18" spans="1:9" ht="24.75" customHeight="1">
      <c r="A18" s="64" t="s">
        <v>408</v>
      </c>
      <c r="B18" s="68">
        <v>154.1</v>
      </c>
      <c r="C18" s="66">
        <v>1.3149243918474554</v>
      </c>
      <c r="D18" s="65">
        <v>164</v>
      </c>
      <c r="E18" s="66">
        <v>6.424399740428299</v>
      </c>
      <c r="F18" s="67">
        <v>179</v>
      </c>
      <c r="G18" s="66">
        <v>9.146341463414643</v>
      </c>
      <c r="H18" s="67">
        <v>187.3</v>
      </c>
      <c r="I18" s="66">
        <v>4.6368715083798975</v>
      </c>
    </row>
    <row r="19" spans="1:9" ht="24.75" customHeight="1">
      <c r="A19" s="64" t="s">
        <v>436</v>
      </c>
      <c r="B19" s="68">
        <v>155</v>
      </c>
      <c r="C19" s="66">
        <v>1.8396846254927794</v>
      </c>
      <c r="D19" s="65">
        <v>164.6</v>
      </c>
      <c r="E19" s="66">
        <v>6.193548387096783</v>
      </c>
      <c r="F19" s="67">
        <v>179.6</v>
      </c>
      <c r="G19" s="66">
        <v>9.113001215066816</v>
      </c>
      <c r="H19" s="67">
        <v>187.6</v>
      </c>
      <c r="I19" s="66">
        <v>4.454342984409806</v>
      </c>
    </row>
    <row r="20" spans="1:9" ht="24.75" customHeight="1">
      <c r="A20" s="64" t="s">
        <v>852</v>
      </c>
      <c r="B20" s="68">
        <v>156.4</v>
      </c>
      <c r="C20" s="66">
        <v>2.0221787345074915</v>
      </c>
      <c r="D20" s="70">
        <v>166.8</v>
      </c>
      <c r="E20" s="66">
        <v>6.649616368286445</v>
      </c>
      <c r="F20" s="67">
        <v>180.6</v>
      </c>
      <c r="G20" s="66">
        <v>8.273381294964025</v>
      </c>
      <c r="H20" s="67">
        <v>189.8</v>
      </c>
      <c r="I20" s="66">
        <v>5.094130675526046</v>
      </c>
    </row>
    <row r="21" spans="1:9" ht="24.75" customHeight="1">
      <c r="A21" s="71" t="s">
        <v>839</v>
      </c>
      <c r="B21" s="72">
        <v>154.8</v>
      </c>
      <c r="C21" s="73">
        <v>3.9623908663532603</v>
      </c>
      <c r="D21" s="74">
        <v>161.8</v>
      </c>
      <c r="E21" s="73">
        <v>4.521963824289401</v>
      </c>
      <c r="F21" s="74">
        <v>174.7</v>
      </c>
      <c r="G21" s="73">
        <v>7.9728059332509105</v>
      </c>
      <c r="H21" s="74">
        <v>185.9</v>
      </c>
      <c r="I21" s="75">
        <v>6.410990269032652</v>
      </c>
    </row>
    <row r="22" spans="1:7" ht="19.5" customHeight="1">
      <c r="A22" s="76" t="s">
        <v>496</v>
      </c>
      <c r="B22" s="57"/>
      <c r="C22" s="57"/>
      <c r="D22" s="57"/>
      <c r="E22" s="57"/>
      <c r="F22" s="57"/>
      <c r="G22" s="57"/>
    </row>
    <row r="23" spans="1:7" ht="19.5" customHeight="1">
      <c r="A23" s="76"/>
      <c r="B23" s="57"/>
      <c r="C23" s="57"/>
      <c r="D23" s="57"/>
      <c r="E23" s="57"/>
      <c r="F23" s="57"/>
      <c r="G23" s="57"/>
    </row>
  </sheetData>
  <sheetProtection/>
  <mergeCells count="4">
    <mergeCell ref="A1:I1"/>
    <mergeCell ref="A2:I2"/>
    <mergeCell ref="A3:I3"/>
    <mergeCell ref="A4:I4"/>
  </mergeCells>
  <printOptions/>
  <pageMargins left="0.75" right="0.75" top="1" bottom="1"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N81"/>
  <sheetViews>
    <sheetView zoomScalePageLayoutView="0" workbookViewId="0" topLeftCell="A1">
      <selection activeCell="A65" sqref="A65"/>
    </sheetView>
  </sheetViews>
  <sheetFormatPr defaultColWidth="9.140625" defaultRowHeight="12.75"/>
  <cols>
    <col min="1" max="1" width="36.8515625" style="0" bestFit="1" customWidth="1"/>
    <col min="3" max="4" width="0" style="0" hidden="1" customWidth="1"/>
  </cols>
  <sheetData>
    <row r="1" spans="1:14" ht="19.5" customHeight="1">
      <c r="A1" s="1197" t="s">
        <v>318</v>
      </c>
      <c r="B1" s="1197"/>
      <c r="C1" s="1197"/>
      <c r="D1" s="1197"/>
      <c r="E1" s="1197"/>
      <c r="F1" s="1197"/>
      <c r="G1" s="1197"/>
      <c r="H1" s="1197"/>
      <c r="I1" s="1197"/>
      <c r="J1" s="1197"/>
      <c r="K1" s="43"/>
      <c r="L1" s="43"/>
      <c r="M1" s="43"/>
      <c r="N1" s="43"/>
    </row>
    <row r="2" spans="1:14" ht="24.75" customHeight="1">
      <c r="A2" s="1198" t="s">
        <v>994</v>
      </c>
      <c r="B2" s="1198"/>
      <c r="C2" s="1198"/>
      <c r="D2" s="1198"/>
      <c r="E2" s="1198"/>
      <c r="F2" s="1198"/>
      <c r="G2" s="1198"/>
      <c r="H2" s="1198"/>
      <c r="I2" s="1198"/>
      <c r="J2" s="1198"/>
      <c r="K2" s="43"/>
      <c r="L2" s="43"/>
      <c r="M2" s="43"/>
      <c r="N2" s="43"/>
    </row>
    <row r="3" spans="1:14" ht="15.75">
      <c r="A3" s="1197"/>
      <c r="B3" s="1197"/>
      <c r="C3" s="1197"/>
      <c r="D3" s="1197"/>
      <c r="E3" s="1197"/>
      <c r="F3" s="1197"/>
      <c r="G3" s="1197"/>
      <c r="H3" s="1197"/>
      <c r="I3" s="1197"/>
      <c r="J3" s="1197"/>
      <c r="K3" s="43"/>
      <c r="L3" s="43"/>
      <c r="M3" s="43"/>
      <c r="N3" s="43"/>
    </row>
    <row r="4" spans="1:14" ht="12.75">
      <c r="A4" s="1199" t="s">
        <v>74</v>
      </c>
      <c r="B4" s="1199"/>
      <c r="C4" s="1199"/>
      <c r="D4" s="1199"/>
      <c r="E4" s="1199"/>
      <c r="F4" s="1199"/>
      <c r="G4" s="1199"/>
      <c r="H4" s="1199"/>
      <c r="I4" s="1199"/>
      <c r="J4" s="1199"/>
      <c r="K4" s="43"/>
      <c r="L4" s="43"/>
      <c r="M4" s="43"/>
      <c r="N4" s="43"/>
    </row>
    <row r="6" spans="1:14" ht="13.5" thickBot="1">
      <c r="A6" s="1201"/>
      <c r="B6" s="1201"/>
      <c r="C6" s="1201"/>
      <c r="D6" s="1201"/>
      <c r="E6" s="1201"/>
      <c r="F6" s="1201"/>
      <c r="G6" s="1201"/>
      <c r="H6" s="1201"/>
      <c r="I6" s="1201"/>
      <c r="J6" s="1201"/>
      <c r="K6" s="43"/>
      <c r="L6" s="43"/>
      <c r="M6" s="43"/>
      <c r="N6" s="43"/>
    </row>
    <row r="7" spans="1:14" ht="14.25" thickBot="1" thickTop="1">
      <c r="A7" s="1202" t="s">
        <v>114</v>
      </c>
      <c r="B7" s="1105" t="s">
        <v>75</v>
      </c>
      <c r="C7" s="1106"/>
      <c r="D7" s="1106"/>
      <c r="E7" s="1105" t="s">
        <v>115</v>
      </c>
      <c r="F7" s="1204" t="s">
        <v>76</v>
      </c>
      <c r="G7" s="1204" t="s">
        <v>1</v>
      </c>
      <c r="H7" s="1204" t="s">
        <v>77</v>
      </c>
      <c r="I7" s="1206" t="s">
        <v>932</v>
      </c>
      <c r="J7" s="1207"/>
      <c r="K7" s="43"/>
      <c r="L7" s="43"/>
      <c r="M7" s="43"/>
      <c r="N7" s="43"/>
    </row>
    <row r="8" spans="1:14" ht="13.5" thickTop="1">
      <c r="A8" s="1203"/>
      <c r="B8" s="991" t="s">
        <v>78</v>
      </c>
      <c r="C8" s="1107"/>
      <c r="D8" s="1107"/>
      <c r="E8" s="991" t="s">
        <v>75</v>
      </c>
      <c r="F8" s="1205"/>
      <c r="G8" s="1205"/>
      <c r="H8" s="1205"/>
      <c r="I8" s="1062" t="s">
        <v>1</v>
      </c>
      <c r="J8" s="1062" t="s">
        <v>77</v>
      </c>
      <c r="K8" s="43"/>
      <c r="L8" s="43"/>
      <c r="M8" s="43"/>
      <c r="N8" s="43"/>
    </row>
    <row r="9" spans="1:14" ht="12.75">
      <c r="A9" s="1093" t="s">
        <v>116</v>
      </c>
      <c r="B9" s="1108">
        <v>100</v>
      </c>
      <c r="C9" s="1109"/>
      <c r="D9" s="374"/>
      <c r="E9" s="1108">
        <v>100</v>
      </c>
      <c r="F9" s="1074">
        <f>(F35*$E35+F11*$E11)/$E9</f>
        <v>160.21037</v>
      </c>
      <c r="G9" s="1074">
        <f>(G35*$E35+G11*$E11)/$E9</f>
        <v>167.44785</v>
      </c>
      <c r="H9" s="1074">
        <f>(H35*$E35+H11*$E11)/$E9</f>
        <v>177.50181</v>
      </c>
      <c r="I9" s="1110">
        <f>FIXED(G9/F9*100-100,1)*1</f>
        <v>4.5</v>
      </c>
      <c r="J9" s="1078">
        <f>FIXED(H9/G9*100-100,1)*1</f>
        <v>6</v>
      </c>
      <c r="K9" s="43"/>
      <c r="M9" s="43"/>
      <c r="N9" s="43"/>
    </row>
    <row r="10" spans="1:14" ht="12.75">
      <c r="A10" s="1093"/>
      <c r="B10" s="1108"/>
      <c r="C10" s="1109"/>
      <c r="D10" s="374"/>
      <c r="E10" s="1108"/>
      <c r="F10" s="1082"/>
      <c r="G10" s="1082"/>
      <c r="H10" s="1111"/>
      <c r="I10" s="1110"/>
      <c r="J10" s="1078"/>
      <c r="K10" s="43"/>
      <c r="M10" s="43"/>
      <c r="N10" s="43"/>
    </row>
    <row r="11" spans="1:14" ht="12.75">
      <c r="A11" s="1093" t="s">
        <v>117</v>
      </c>
      <c r="B11" s="1108">
        <v>53.2</v>
      </c>
      <c r="C11" s="1109"/>
      <c r="D11" s="1109"/>
      <c r="E11" s="1108">
        <f>ROUND(45.5276235019,2)</f>
        <v>45.53</v>
      </c>
      <c r="F11" s="1074">
        <f>(F33*$E33+F30*$E30+F29*$E29+F28*$E28+F27*$E27+F26*$E26+F25*$E25+F17*$E17+F16*$E16+F15*$E15)/$E11</f>
        <v>162.859411377114</v>
      </c>
      <c r="G11" s="1074">
        <f>(G33*$E33+G30*$E30+G29*$E29+G28*$E28+G27*$E27+G26*$E26+G25*$E25+G17*$E17+G16*$E16+G15*$E15)/$E11</f>
        <v>171.92936525367887</v>
      </c>
      <c r="H11" s="1074">
        <f>(H33*$E33+H30*$E30+H29*$E29+H28*$E28+H27*$E27+H26*$E26+H25*$E25+H17*$E17+H16*$E16+H15*$E15)/$E11</f>
        <v>185.98778827146938</v>
      </c>
      <c r="I11" s="1110">
        <f>FIXED(G11/F11*100-100,1)*1</f>
        <v>5.6</v>
      </c>
      <c r="J11" s="1078">
        <f>FIXED(H11/G11*100-100,1)*1</f>
        <v>8.2</v>
      </c>
      <c r="K11" s="43"/>
      <c r="M11" s="43"/>
      <c r="N11" s="43"/>
    </row>
    <row r="12" spans="1:14" ht="12.75">
      <c r="A12" s="1112"/>
      <c r="B12" s="432"/>
      <c r="C12" s="440"/>
      <c r="D12" s="440"/>
      <c r="E12" s="432"/>
      <c r="F12" s="1087"/>
      <c r="G12" s="1087"/>
      <c r="H12" s="1113"/>
      <c r="I12" s="1114"/>
      <c r="J12" s="1085"/>
      <c r="K12" s="43"/>
      <c r="M12" s="43"/>
      <c r="N12" s="43"/>
    </row>
    <row r="13" spans="1:14" ht="12.75">
      <c r="A13" s="1084" t="s">
        <v>86</v>
      </c>
      <c r="B13" s="440"/>
      <c r="C13" s="461"/>
      <c r="D13" s="461"/>
      <c r="E13" s="440"/>
      <c r="F13" s="1087"/>
      <c r="G13" s="1087"/>
      <c r="H13" s="1113"/>
      <c r="I13" s="1075"/>
      <c r="J13" s="1085"/>
      <c r="K13" s="43"/>
      <c r="M13" s="43"/>
      <c r="N13" s="43"/>
    </row>
    <row r="14" spans="1:14" ht="12.75">
      <c r="A14" s="1079" t="s">
        <v>118</v>
      </c>
      <c r="B14" s="1115">
        <v>14.16</v>
      </c>
      <c r="C14" s="440"/>
      <c r="D14" s="440"/>
      <c r="E14" s="440">
        <v>0</v>
      </c>
      <c r="F14" s="1087">
        <v>142.4</v>
      </c>
      <c r="G14" s="433">
        <v>163.6</v>
      </c>
      <c r="H14" s="1113">
        <v>168.1</v>
      </c>
      <c r="I14" s="1081">
        <f aca="true" t="shared" si="0" ref="I14:J33">FIXED(G14/F14*100-100,1)*1</f>
        <v>14.9</v>
      </c>
      <c r="J14" s="1088">
        <f t="shared" si="0"/>
        <v>2.8</v>
      </c>
      <c r="K14" s="43"/>
      <c r="L14" s="114"/>
      <c r="M14" s="43"/>
      <c r="N14" s="43"/>
    </row>
    <row r="15" spans="1:14" ht="12.75">
      <c r="A15" s="1079" t="s">
        <v>119</v>
      </c>
      <c r="B15" s="440">
        <v>1.79</v>
      </c>
      <c r="C15" s="440">
        <v>1.79</v>
      </c>
      <c r="D15" s="440">
        <v>0.8261940952937737</v>
      </c>
      <c r="E15" s="440">
        <v>2.62</v>
      </c>
      <c r="F15" s="1087">
        <v>169.7</v>
      </c>
      <c r="G15" s="433">
        <v>191.6</v>
      </c>
      <c r="H15" s="1113">
        <v>234.6</v>
      </c>
      <c r="I15" s="1081">
        <f t="shared" si="0"/>
        <v>12.9</v>
      </c>
      <c r="J15" s="1088">
        <f t="shared" si="0"/>
        <v>22.4</v>
      </c>
      <c r="K15" s="43"/>
      <c r="L15" s="114"/>
      <c r="M15" s="43"/>
      <c r="N15" s="43"/>
    </row>
    <row r="16" spans="1:14" ht="12.75">
      <c r="A16" s="1079" t="s">
        <v>120</v>
      </c>
      <c r="B16" s="440">
        <v>2.05</v>
      </c>
      <c r="C16" s="440">
        <v>2.05</v>
      </c>
      <c r="D16" s="440">
        <v>0.946199941537562</v>
      </c>
      <c r="E16" s="440">
        <v>3</v>
      </c>
      <c r="F16" s="1087">
        <v>142.5</v>
      </c>
      <c r="G16" s="433">
        <v>147.8</v>
      </c>
      <c r="H16" s="1113">
        <v>168.4</v>
      </c>
      <c r="I16" s="1081">
        <f t="shared" si="0"/>
        <v>3.7</v>
      </c>
      <c r="J16" s="1088">
        <f t="shared" si="0"/>
        <v>13.9</v>
      </c>
      <c r="K16" s="43"/>
      <c r="L16" s="114"/>
      <c r="M16" s="43"/>
      <c r="N16" s="43"/>
    </row>
    <row r="17" spans="1:14" ht="12.75">
      <c r="A17" s="1084" t="s">
        <v>88</v>
      </c>
      <c r="B17" s="440">
        <v>2.73</v>
      </c>
      <c r="C17" s="440">
        <v>2.73</v>
      </c>
      <c r="D17" s="440">
        <v>1.2600613855597778</v>
      </c>
      <c r="E17" s="440">
        <v>3.99</v>
      </c>
      <c r="F17" s="1087">
        <v>131.6</v>
      </c>
      <c r="G17" s="433">
        <v>150.4</v>
      </c>
      <c r="H17" s="1113">
        <v>175.9</v>
      </c>
      <c r="I17" s="1081">
        <f t="shared" si="0"/>
        <v>14.3</v>
      </c>
      <c r="J17" s="1088">
        <f t="shared" si="0"/>
        <v>17</v>
      </c>
      <c r="K17" s="43"/>
      <c r="L17" s="114"/>
      <c r="M17" s="43"/>
      <c r="N17" s="51"/>
    </row>
    <row r="18" spans="1:14" ht="12.75">
      <c r="A18" s="1116" t="s">
        <v>121</v>
      </c>
      <c r="B18" s="1115">
        <v>7.89</v>
      </c>
      <c r="C18" s="440"/>
      <c r="D18" s="440"/>
      <c r="E18" s="440">
        <v>0</v>
      </c>
      <c r="F18" s="1087">
        <v>146.9</v>
      </c>
      <c r="G18" s="433">
        <v>153.8</v>
      </c>
      <c r="H18" s="1113">
        <v>170.8</v>
      </c>
      <c r="I18" s="1081">
        <f t="shared" si="0"/>
        <v>4.7</v>
      </c>
      <c r="J18" s="1088">
        <f t="shared" si="0"/>
        <v>11.1</v>
      </c>
      <c r="K18" s="43"/>
      <c r="L18" s="114"/>
      <c r="M18" s="43"/>
      <c r="N18" s="43"/>
    </row>
    <row r="19" spans="1:14" ht="12.75" hidden="1">
      <c r="A19" s="1117" t="s">
        <v>122</v>
      </c>
      <c r="B19" s="1115"/>
      <c r="C19" s="440"/>
      <c r="D19" s="440"/>
      <c r="E19" s="440">
        <v>0</v>
      </c>
      <c r="F19" s="1087">
        <v>141.8</v>
      </c>
      <c r="G19" s="433">
        <v>149.7</v>
      </c>
      <c r="H19" s="1113">
        <v>168</v>
      </c>
      <c r="I19" s="1081">
        <f t="shared" si="0"/>
        <v>5.6</v>
      </c>
      <c r="J19" s="1088">
        <f t="shared" si="0"/>
        <v>12.2</v>
      </c>
      <c r="K19" s="43"/>
      <c r="L19" s="114"/>
      <c r="M19" s="43"/>
      <c r="N19" s="43"/>
    </row>
    <row r="20" spans="1:14" ht="12.75" hidden="1">
      <c r="A20" s="478" t="s">
        <v>123</v>
      </c>
      <c r="B20" s="1115"/>
      <c r="C20" s="440"/>
      <c r="D20" s="440"/>
      <c r="E20" s="440">
        <v>0</v>
      </c>
      <c r="F20" s="1087">
        <v>142.5</v>
      </c>
      <c r="G20" s="433">
        <v>152.7</v>
      </c>
      <c r="H20" s="1113">
        <v>171.5</v>
      </c>
      <c r="I20" s="1081">
        <f t="shared" si="0"/>
        <v>7.2</v>
      </c>
      <c r="J20" s="1088">
        <f t="shared" si="0"/>
        <v>12.3</v>
      </c>
      <c r="K20" s="43"/>
      <c r="L20" s="114"/>
      <c r="M20" s="43"/>
      <c r="N20" s="43"/>
    </row>
    <row r="21" spans="1:14" ht="12.75" hidden="1">
      <c r="A21" s="478" t="s">
        <v>124</v>
      </c>
      <c r="B21" s="1115"/>
      <c r="C21" s="440"/>
      <c r="D21" s="440"/>
      <c r="E21" s="440">
        <v>0</v>
      </c>
      <c r="F21" s="1087">
        <v>152.4</v>
      </c>
      <c r="G21" s="433">
        <v>145.9</v>
      </c>
      <c r="H21" s="1113">
        <v>165.4</v>
      </c>
      <c r="I21" s="1081">
        <f t="shared" si="0"/>
        <v>-4.3</v>
      </c>
      <c r="J21" s="1088">
        <f t="shared" si="0"/>
        <v>13.4</v>
      </c>
      <c r="K21" s="43"/>
      <c r="L21" s="114"/>
      <c r="M21" s="43"/>
      <c r="N21" s="43"/>
    </row>
    <row r="22" spans="1:14" ht="12.75" hidden="1">
      <c r="A22" s="1117" t="s">
        <v>125</v>
      </c>
      <c r="B22" s="1115"/>
      <c r="C22" s="440"/>
      <c r="D22" s="440"/>
      <c r="E22" s="440">
        <v>0</v>
      </c>
      <c r="F22" s="1087">
        <v>166.7</v>
      </c>
      <c r="G22" s="433">
        <v>169.1</v>
      </c>
      <c r="H22" s="1113">
        <v>179.6</v>
      </c>
      <c r="I22" s="1081">
        <f t="shared" si="0"/>
        <v>1.4</v>
      </c>
      <c r="J22" s="1088">
        <f t="shared" si="0"/>
        <v>6.2</v>
      </c>
      <c r="K22" s="43"/>
      <c r="L22" s="114"/>
      <c r="M22" s="43"/>
      <c r="N22" s="43"/>
    </row>
    <row r="23" spans="1:14" ht="12.75" hidden="1">
      <c r="A23" s="478" t="s">
        <v>126</v>
      </c>
      <c r="B23" s="1115"/>
      <c r="C23" s="440"/>
      <c r="D23" s="440"/>
      <c r="E23" s="440">
        <v>0</v>
      </c>
      <c r="F23" s="1087">
        <v>165.3</v>
      </c>
      <c r="G23" s="433">
        <v>167.1</v>
      </c>
      <c r="H23" s="1113">
        <v>179.3</v>
      </c>
      <c r="I23" s="1081">
        <f t="shared" si="0"/>
        <v>1.1</v>
      </c>
      <c r="J23" s="1088">
        <f t="shared" si="0"/>
        <v>7.3</v>
      </c>
      <c r="K23" s="43"/>
      <c r="L23" s="114"/>
      <c r="M23" s="43"/>
      <c r="N23" s="43"/>
    </row>
    <row r="24" spans="1:14" ht="12.75" hidden="1">
      <c r="A24" s="478" t="s">
        <v>127</v>
      </c>
      <c r="B24" s="1115"/>
      <c r="C24" s="440"/>
      <c r="D24" s="440"/>
      <c r="E24" s="440">
        <v>0</v>
      </c>
      <c r="F24" s="1087">
        <v>201.9</v>
      </c>
      <c r="G24" s="433">
        <v>215.6</v>
      </c>
      <c r="H24" s="1113">
        <v>181.4</v>
      </c>
      <c r="I24" s="1081">
        <f t="shared" si="0"/>
        <v>6.8</v>
      </c>
      <c r="J24" s="1088">
        <f t="shared" si="0"/>
        <v>-15.9</v>
      </c>
      <c r="K24" s="43"/>
      <c r="L24" s="114"/>
      <c r="M24" s="43"/>
      <c r="N24" s="43"/>
    </row>
    <row r="25" spans="1:12" ht="12.75">
      <c r="A25" s="1084" t="s">
        <v>91</v>
      </c>
      <c r="B25" s="440">
        <v>1.85</v>
      </c>
      <c r="C25" s="440">
        <v>1.85</v>
      </c>
      <c r="D25" s="440">
        <v>0.8538877521192633</v>
      </c>
      <c r="E25" s="440">
        <v>2.7</v>
      </c>
      <c r="F25" s="1087">
        <v>146.5</v>
      </c>
      <c r="G25" s="433">
        <v>149.1</v>
      </c>
      <c r="H25" s="1113">
        <v>182.6</v>
      </c>
      <c r="I25" s="1081">
        <f t="shared" si="0"/>
        <v>1.8</v>
      </c>
      <c r="J25" s="1088">
        <f t="shared" si="0"/>
        <v>22.5</v>
      </c>
      <c r="L25" s="114"/>
    </row>
    <row r="26" spans="1:12" ht="12.75">
      <c r="A26" s="1084" t="s">
        <v>92</v>
      </c>
      <c r="B26" s="440">
        <v>5.21</v>
      </c>
      <c r="C26" s="440">
        <v>5.21</v>
      </c>
      <c r="D26" s="440">
        <v>2.404732534346682</v>
      </c>
      <c r="E26" s="440">
        <v>7.61</v>
      </c>
      <c r="F26" s="1087">
        <v>168.5</v>
      </c>
      <c r="G26" s="433">
        <v>174.8</v>
      </c>
      <c r="H26" s="1113">
        <v>186.3</v>
      </c>
      <c r="I26" s="1081">
        <f t="shared" si="0"/>
        <v>3.7</v>
      </c>
      <c r="J26" s="1088">
        <f t="shared" si="0"/>
        <v>6.6</v>
      </c>
      <c r="L26" s="114"/>
    </row>
    <row r="27" spans="1:12" ht="12.75">
      <c r="A27" s="1084" t="s">
        <v>93</v>
      </c>
      <c r="B27" s="440">
        <v>4.05</v>
      </c>
      <c r="C27" s="440">
        <v>4.05</v>
      </c>
      <c r="D27" s="440">
        <v>1.8693218357205494</v>
      </c>
      <c r="E27" s="440">
        <v>5.92</v>
      </c>
      <c r="F27" s="1087">
        <v>151.1</v>
      </c>
      <c r="G27" s="433">
        <v>158.1</v>
      </c>
      <c r="H27" s="1113">
        <v>169.9</v>
      </c>
      <c r="I27" s="1081">
        <f t="shared" si="0"/>
        <v>4.6</v>
      </c>
      <c r="J27" s="1088">
        <f t="shared" si="0"/>
        <v>7.5</v>
      </c>
      <c r="L27" s="114"/>
    </row>
    <row r="28" spans="1:12" ht="12.75">
      <c r="A28" s="1084" t="s">
        <v>94</v>
      </c>
      <c r="B28" s="440">
        <v>3.07</v>
      </c>
      <c r="C28" s="440">
        <v>3.07</v>
      </c>
      <c r="D28" s="440">
        <v>1.4169921075708856</v>
      </c>
      <c r="E28" s="440">
        <v>4.49</v>
      </c>
      <c r="F28" s="1087">
        <v>150.8</v>
      </c>
      <c r="G28" s="433">
        <v>147.4</v>
      </c>
      <c r="H28" s="1113">
        <v>157.3</v>
      </c>
      <c r="I28" s="1081">
        <f t="shared" si="0"/>
        <v>-2.3</v>
      </c>
      <c r="J28" s="1088">
        <f t="shared" si="0"/>
        <v>6.7</v>
      </c>
      <c r="L28" s="114"/>
    </row>
    <row r="29" spans="1:12" ht="12.75">
      <c r="A29" s="1084" t="s">
        <v>95</v>
      </c>
      <c r="B29" s="440">
        <v>1.21</v>
      </c>
      <c r="C29" s="440">
        <v>1.21</v>
      </c>
      <c r="D29" s="440">
        <v>0.5584887459807074</v>
      </c>
      <c r="E29" s="440">
        <v>1.77</v>
      </c>
      <c r="F29" s="1087">
        <v>154.6</v>
      </c>
      <c r="G29" s="433">
        <v>163.7</v>
      </c>
      <c r="H29" s="1113">
        <v>152</v>
      </c>
      <c r="I29" s="1081">
        <f t="shared" si="0"/>
        <v>5.9</v>
      </c>
      <c r="J29" s="1088">
        <f t="shared" si="0"/>
        <v>-7.1</v>
      </c>
      <c r="L29" s="114"/>
    </row>
    <row r="30" spans="1:12" ht="12.75">
      <c r="A30" s="1084" t="s">
        <v>96</v>
      </c>
      <c r="B30" s="440">
        <v>2.28</v>
      </c>
      <c r="C30" s="440">
        <v>2.28</v>
      </c>
      <c r="D30" s="440">
        <v>1.0523589593686056</v>
      </c>
      <c r="E30" s="440">
        <v>3.33</v>
      </c>
      <c r="F30" s="1087">
        <v>165</v>
      </c>
      <c r="G30" s="433">
        <v>180.7</v>
      </c>
      <c r="H30" s="1113">
        <v>188.1</v>
      </c>
      <c r="I30" s="1081">
        <f t="shared" si="0"/>
        <v>9.5</v>
      </c>
      <c r="J30" s="1088">
        <f t="shared" si="0"/>
        <v>4.1</v>
      </c>
      <c r="L30" s="114"/>
    </row>
    <row r="31" spans="1:12" ht="12.75" hidden="1">
      <c r="A31" s="1117" t="s">
        <v>128</v>
      </c>
      <c r="B31" s="440"/>
      <c r="C31" s="440"/>
      <c r="D31" s="440"/>
      <c r="E31" s="440">
        <v>0</v>
      </c>
      <c r="F31" s="1087">
        <v>136.4</v>
      </c>
      <c r="G31" s="433">
        <v>141.7</v>
      </c>
      <c r="H31" s="1113">
        <v>143.6</v>
      </c>
      <c r="I31" s="1081">
        <f t="shared" si="0"/>
        <v>3.9</v>
      </c>
      <c r="J31" s="1088">
        <f t="shared" si="0"/>
        <v>1.3</v>
      </c>
      <c r="L31" s="114"/>
    </row>
    <row r="32" spans="1:12" ht="12.75" hidden="1">
      <c r="A32" s="1117" t="s">
        <v>129</v>
      </c>
      <c r="B32" s="440"/>
      <c r="C32" s="440"/>
      <c r="D32" s="440"/>
      <c r="E32" s="440">
        <v>0</v>
      </c>
      <c r="F32" s="1087">
        <v>176.4</v>
      </c>
      <c r="G32" s="433">
        <v>196</v>
      </c>
      <c r="H32" s="1113">
        <v>205.9</v>
      </c>
      <c r="I32" s="1081">
        <f t="shared" si="0"/>
        <v>11.1</v>
      </c>
      <c r="J32" s="1088">
        <f t="shared" si="0"/>
        <v>5.1</v>
      </c>
      <c r="L32" s="114"/>
    </row>
    <row r="33" spans="1:12" ht="12.75">
      <c r="A33" s="1084" t="s">
        <v>99</v>
      </c>
      <c r="B33" s="440">
        <v>6.91</v>
      </c>
      <c r="C33" s="440">
        <v>6.91</v>
      </c>
      <c r="D33" s="440">
        <v>3.189386144402221</v>
      </c>
      <c r="E33" s="440">
        <v>10.1</v>
      </c>
      <c r="F33" s="1087">
        <v>192.6</v>
      </c>
      <c r="G33" s="433">
        <v>204</v>
      </c>
      <c r="H33" s="1113">
        <v>210.7</v>
      </c>
      <c r="I33" s="1081">
        <f t="shared" si="0"/>
        <v>5.9</v>
      </c>
      <c r="J33" s="1088">
        <f t="shared" si="0"/>
        <v>3.3</v>
      </c>
      <c r="L33" s="114"/>
    </row>
    <row r="34" spans="1:12" ht="12.75">
      <c r="A34" s="1084"/>
      <c r="B34" s="440"/>
      <c r="C34" s="440"/>
      <c r="D34" s="440"/>
      <c r="E34" s="440"/>
      <c r="F34" s="433"/>
      <c r="G34" s="433"/>
      <c r="H34" s="434"/>
      <c r="I34" s="1081"/>
      <c r="J34" s="1088"/>
      <c r="L34" s="114"/>
    </row>
    <row r="35" spans="1:12" ht="12.75">
      <c r="A35" s="1093" t="s">
        <v>130</v>
      </c>
      <c r="B35" s="1108">
        <v>46.8</v>
      </c>
      <c r="C35" s="1109"/>
      <c r="D35" s="1109"/>
      <c r="E35" s="1108">
        <v>54.47</v>
      </c>
      <c r="F35" s="1074">
        <f>(F59*$E59+F55*$E55+F52*$E52+F51*$E51+F45*$E45+F44*$E44+F43*$E43+F41*$E41+F37*$E37)/$E35</f>
        <v>157.9961079493299</v>
      </c>
      <c r="G35" s="1074">
        <f>(G59*$E59+G55*$E55+G52*$E52+G51*$E51+G45*$E45+G44*$E44+G43*$E43+G41*$E41+G37*$E37)/$E35</f>
        <v>163.70187259041674</v>
      </c>
      <c r="H35" s="1074">
        <f>(H59*$E59+H55*$E55+H52*$E52+H51*$E51+H45*$E45+H44*$E44+H43*$E43+H41*$E41+H37*$E37)/$E35</f>
        <v>170.4086102441711</v>
      </c>
      <c r="I35" s="1110">
        <f>FIXED(G35/F35*100-100,1)*1</f>
        <v>3.6</v>
      </c>
      <c r="J35" s="1078">
        <f>FIXED(H35/G35*100-100,1)*1</f>
        <v>4.1</v>
      </c>
      <c r="L35" s="114"/>
    </row>
    <row r="36" spans="1:12" ht="12.75">
      <c r="A36" s="1112"/>
      <c r="B36" s="432"/>
      <c r="C36" s="440"/>
      <c r="D36" s="440"/>
      <c r="E36" s="432"/>
      <c r="F36" s="433"/>
      <c r="G36" s="433"/>
      <c r="H36" s="434"/>
      <c r="I36" s="1075"/>
      <c r="J36" s="1085"/>
      <c r="L36" s="114"/>
    </row>
    <row r="37" spans="1:12" ht="12.75">
      <c r="A37" s="1084" t="s">
        <v>100</v>
      </c>
      <c r="B37" s="440">
        <v>8.92</v>
      </c>
      <c r="C37" s="440">
        <v>8.92</v>
      </c>
      <c r="D37" s="440">
        <v>4.117123648056124</v>
      </c>
      <c r="E37" s="440">
        <v>13.04</v>
      </c>
      <c r="F37" s="1087">
        <v>141.5</v>
      </c>
      <c r="G37" s="433">
        <v>145.4</v>
      </c>
      <c r="H37" s="1113">
        <v>148.6</v>
      </c>
      <c r="I37" s="1081">
        <f aca="true" t="shared" si="1" ref="I37:J41">FIXED(G37/F37*100-100,1)*1</f>
        <v>2.8</v>
      </c>
      <c r="J37" s="1088">
        <f t="shared" si="1"/>
        <v>2.2</v>
      </c>
      <c r="L37" s="114"/>
    </row>
    <row r="38" spans="1:12" ht="12.75" hidden="1">
      <c r="A38" s="1117" t="s">
        <v>131</v>
      </c>
      <c r="B38" s="440"/>
      <c r="C38" s="440"/>
      <c r="D38" s="440"/>
      <c r="E38" s="440">
        <v>0</v>
      </c>
      <c r="F38" s="1087">
        <v>130.7</v>
      </c>
      <c r="G38" s="433">
        <v>133.7</v>
      </c>
      <c r="H38" s="1113">
        <v>135.6</v>
      </c>
      <c r="I38" s="1081">
        <f t="shared" si="1"/>
        <v>2.3</v>
      </c>
      <c r="J38" s="1088">
        <f t="shared" si="1"/>
        <v>1.4</v>
      </c>
      <c r="L38" s="114"/>
    </row>
    <row r="39" spans="1:12" ht="12.75" hidden="1">
      <c r="A39" s="1117" t="s">
        <v>132</v>
      </c>
      <c r="B39" s="440"/>
      <c r="C39" s="440"/>
      <c r="D39" s="440"/>
      <c r="E39" s="440">
        <v>0</v>
      </c>
      <c r="F39" s="1087">
        <v>140.5</v>
      </c>
      <c r="G39" s="433">
        <v>144.6</v>
      </c>
      <c r="H39" s="1113">
        <v>147.9</v>
      </c>
      <c r="I39" s="1081">
        <f t="shared" si="1"/>
        <v>2.9</v>
      </c>
      <c r="J39" s="1088">
        <f t="shared" si="1"/>
        <v>2.3</v>
      </c>
      <c r="L39" s="114"/>
    </row>
    <row r="40" spans="1:12" ht="12.75" hidden="1">
      <c r="A40" s="1117" t="s">
        <v>133</v>
      </c>
      <c r="B40" s="440"/>
      <c r="C40" s="440"/>
      <c r="D40" s="440"/>
      <c r="E40" s="440">
        <v>0</v>
      </c>
      <c r="F40" s="1087">
        <v>180.3</v>
      </c>
      <c r="G40" s="433">
        <v>186.5</v>
      </c>
      <c r="H40" s="1113">
        <v>192.5</v>
      </c>
      <c r="I40" s="1081">
        <f t="shared" si="1"/>
        <v>3.4</v>
      </c>
      <c r="J40" s="1088">
        <f t="shared" si="1"/>
        <v>3.2</v>
      </c>
      <c r="L40" s="114"/>
    </row>
    <row r="41" spans="1:12" ht="12.75">
      <c r="A41" s="1084" t="s">
        <v>103</v>
      </c>
      <c r="B41" s="440">
        <v>2.2</v>
      </c>
      <c r="C41" s="440">
        <v>2.2</v>
      </c>
      <c r="D41" s="440">
        <v>1.0154340836012863</v>
      </c>
      <c r="E41" s="440">
        <v>3.22</v>
      </c>
      <c r="F41" s="1087">
        <v>133.9</v>
      </c>
      <c r="G41" s="433">
        <v>137.8</v>
      </c>
      <c r="H41" s="1113">
        <v>143.5</v>
      </c>
      <c r="I41" s="1081">
        <f t="shared" si="1"/>
        <v>2.9</v>
      </c>
      <c r="J41" s="1088">
        <f t="shared" si="1"/>
        <v>4.1</v>
      </c>
      <c r="L41" s="114"/>
    </row>
    <row r="42" spans="1:12" ht="12.75">
      <c r="A42" s="1084" t="s">
        <v>104</v>
      </c>
      <c r="B42" s="440"/>
      <c r="C42" s="440"/>
      <c r="D42" s="440"/>
      <c r="E42" s="440"/>
      <c r="F42" s="1087"/>
      <c r="G42" s="433"/>
      <c r="H42" s="1113"/>
      <c r="I42" s="1081"/>
      <c r="J42" s="1088"/>
      <c r="L42" s="114"/>
    </row>
    <row r="43" spans="1:12" ht="12.75">
      <c r="A43" s="1079" t="s">
        <v>134</v>
      </c>
      <c r="B43" s="440">
        <v>3.5</v>
      </c>
      <c r="C43" s="440">
        <v>3.5</v>
      </c>
      <c r="D43" s="440">
        <v>1.615463314820228</v>
      </c>
      <c r="E43" s="440">
        <v>5.12</v>
      </c>
      <c r="F43" s="1087">
        <v>135.9</v>
      </c>
      <c r="G43" s="433">
        <v>141.4</v>
      </c>
      <c r="H43" s="1113">
        <v>148.7</v>
      </c>
      <c r="I43" s="1081">
        <f aca="true" t="shared" si="2" ref="I43:J55">FIXED(G43/F43*100-100,1)*1</f>
        <v>4</v>
      </c>
      <c r="J43" s="1088">
        <f t="shared" si="2"/>
        <v>5.2</v>
      </c>
      <c r="L43" s="114"/>
    </row>
    <row r="44" spans="1:12" ht="12.75">
      <c r="A44" s="1079" t="s">
        <v>135</v>
      </c>
      <c r="B44" s="440">
        <v>4.19</v>
      </c>
      <c r="C44" s="440">
        <v>4.19</v>
      </c>
      <c r="D44" s="440">
        <v>1.9339403683133587</v>
      </c>
      <c r="E44" s="440">
        <v>6.12</v>
      </c>
      <c r="F44" s="1087">
        <v>151.6</v>
      </c>
      <c r="G44" s="433">
        <v>158.4</v>
      </c>
      <c r="H44" s="1113">
        <v>165.2</v>
      </c>
      <c r="I44" s="1081">
        <f t="shared" si="2"/>
        <v>4.5</v>
      </c>
      <c r="J44" s="1088">
        <f t="shared" si="2"/>
        <v>4.3</v>
      </c>
      <c r="L44" s="114"/>
    </row>
    <row r="45" spans="1:12" ht="12.75">
      <c r="A45" s="1079" t="s">
        <v>136</v>
      </c>
      <c r="B45" s="440">
        <v>1.26</v>
      </c>
      <c r="C45" s="440">
        <v>1.26</v>
      </c>
      <c r="D45" s="440">
        <v>0.5815667933352819</v>
      </c>
      <c r="E45" s="440">
        <v>1.84</v>
      </c>
      <c r="F45" s="1087">
        <v>141.8</v>
      </c>
      <c r="G45" s="433">
        <v>144.6</v>
      </c>
      <c r="H45" s="1113">
        <v>159.2</v>
      </c>
      <c r="I45" s="1081">
        <f t="shared" si="2"/>
        <v>2</v>
      </c>
      <c r="J45" s="1088">
        <f t="shared" si="2"/>
        <v>10.1</v>
      </c>
      <c r="L45" s="114"/>
    </row>
    <row r="46" spans="1:12" ht="12.75">
      <c r="A46" s="1079" t="s">
        <v>137</v>
      </c>
      <c r="B46" s="1115">
        <v>5.92</v>
      </c>
      <c r="C46" s="440"/>
      <c r="D46" s="440">
        <v>0</v>
      </c>
      <c r="E46" s="440">
        <v>0</v>
      </c>
      <c r="F46" s="1087">
        <v>230.3</v>
      </c>
      <c r="G46" s="433">
        <v>277.6</v>
      </c>
      <c r="H46" s="1113">
        <v>301.5</v>
      </c>
      <c r="I46" s="1081">
        <f t="shared" si="2"/>
        <v>20.5</v>
      </c>
      <c r="J46" s="1088">
        <f t="shared" si="2"/>
        <v>8.6</v>
      </c>
      <c r="L46" s="114"/>
    </row>
    <row r="47" spans="1:12" ht="12.75" hidden="1">
      <c r="A47" s="4" t="s">
        <v>138</v>
      </c>
      <c r="B47" s="1115"/>
      <c r="C47" s="440"/>
      <c r="D47" s="440"/>
      <c r="E47" s="440">
        <v>0</v>
      </c>
      <c r="F47" s="1087">
        <v>198.2</v>
      </c>
      <c r="G47" s="433">
        <v>232.8</v>
      </c>
      <c r="H47" s="1113">
        <v>254.8</v>
      </c>
      <c r="I47" s="1081">
        <f t="shared" si="2"/>
        <v>17.5</v>
      </c>
      <c r="J47" s="1088">
        <f t="shared" si="2"/>
        <v>9.5</v>
      </c>
      <c r="L47" s="114"/>
    </row>
    <row r="48" spans="1:12" ht="12.75">
      <c r="A48" s="1116" t="s">
        <v>139</v>
      </c>
      <c r="B48" s="1115">
        <v>3.61</v>
      </c>
      <c r="C48" s="440"/>
      <c r="D48" s="440">
        <v>0</v>
      </c>
      <c r="E48" s="440">
        <v>0</v>
      </c>
      <c r="F48" s="1087">
        <v>206.7</v>
      </c>
      <c r="G48" s="433">
        <v>245.2</v>
      </c>
      <c r="H48" s="1113">
        <v>269.8</v>
      </c>
      <c r="I48" s="1081">
        <f t="shared" si="2"/>
        <v>18.6</v>
      </c>
      <c r="J48" s="1088">
        <f t="shared" si="2"/>
        <v>10</v>
      </c>
      <c r="L48" s="114"/>
    </row>
    <row r="49" spans="1:12" ht="12.75" hidden="1">
      <c r="A49" s="478" t="s">
        <v>140</v>
      </c>
      <c r="B49" s="1115"/>
      <c r="C49" s="440"/>
      <c r="D49" s="440"/>
      <c r="E49" s="440">
        <v>0</v>
      </c>
      <c r="F49" s="1087">
        <v>220.6</v>
      </c>
      <c r="G49" s="433">
        <v>269.1</v>
      </c>
      <c r="H49" s="1113">
        <v>302.1</v>
      </c>
      <c r="I49" s="1081">
        <f t="shared" si="2"/>
        <v>22</v>
      </c>
      <c r="J49" s="1088">
        <f t="shared" si="2"/>
        <v>12.3</v>
      </c>
      <c r="L49" s="114"/>
    </row>
    <row r="50" spans="1:12" ht="12.75" hidden="1">
      <c r="A50" s="478" t="s">
        <v>141</v>
      </c>
      <c r="B50" s="1115"/>
      <c r="C50" s="440"/>
      <c r="D50" s="440"/>
      <c r="E50" s="440">
        <v>0</v>
      </c>
      <c r="F50" s="1087">
        <v>170.2</v>
      </c>
      <c r="G50" s="433">
        <v>182.7</v>
      </c>
      <c r="H50" s="1113">
        <v>184.6</v>
      </c>
      <c r="I50" s="1081">
        <f t="shared" si="2"/>
        <v>7.3</v>
      </c>
      <c r="J50" s="1088">
        <f t="shared" si="2"/>
        <v>1</v>
      </c>
      <c r="L50" s="114"/>
    </row>
    <row r="51" spans="1:12" ht="12.75">
      <c r="A51" s="1084" t="s">
        <v>142</v>
      </c>
      <c r="B51" s="440">
        <v>0.42</v>
      </c>
      <c r="C51" s="440">
        <v>0.42</v>
      </c>
      <c r="D51" s="440">
        <v>0.19385559777842734</v>
      </c>
      <c r="E51" s="440">
        <v>0.61</v>
      </c>
      <c r="F51" s="1087">
        <v>124.2</v>
      </c>
      <c r="G51" s="433">
        <v>126.6</v>
      </c>
      <c r="H51" s="1113">
        <v>126.6</v>
      </c>
      <c r="I51" s="1081">
        <f t="shared" si="2"/>
        <v>1.9</v>
      </c>
      <c r="J51" s="1088">
        <f t="shared" si="2"/>
        <v>0</v>
      </c>
      <c r="K51" s="43"/>
      <c r="L51" s="114"/>
    </row>
    <row r="52" spans="1:12" ht="12.75">
      <c r="A52" s="1084" t="s">
        <v>106</v>
      </c>
      <c r="B52" s="440">
        <v>8.03</v>
      </c>
      <c r="C52" s="440">
        <v>8.03</v>
      </c>
      <c r="D52" s="440">
        <v>3.7063344051446943</v>
      </c>
      <c r="E52" s="440">
        <v>11.74</v>
      </c>
      <c r="F52" s="1087">
        <v>172.1</v>
      </c>
      <c r="G52" s="433">
        <v>176.5</v>
      </c>
      <c r="H52" s="1113">
        <v>181</v>
      </c>
      <c r="I52" s="1081">
        <f t="shared" si="2"/>
        <v>2.6</v>
      </c>
      <c r="J52" s="1088">
        <f t="shared" si="2"/>
        <v>2.5</v>
      </c>
      <c r="K52" s="43"/>
      <c r="L52" s="114"/>
    </row>
    <row r="53" spans="1:12" ht="12.75" hidden="1">
      <c r="A53" s="1117" t="s">
        <v>143</v>
      </c>
      <c r="B53" s="440"/>
      <c r="C53" s="440"/>
      <c r="D53" s="440"/>
      <c r="E53" s="440">
        <v>0</v>
      </c>
      <c r="F53" s="1087">
        <v>177.1</v>
      </c>
      <c r="G53" s="433">
        <v>182.1</v>
      </c>
      <c r="H53" s="1113">
        <v>187</v>
      </c>
      <c r="I53" s="1081">
        <f t="shared" si="2"/>
        <v>2.8</v>
      </c>
      <c r="J53" s="1088">
        <f t="shared" si="2"/>
        <v>2.7</v>
      </c>
      <c r="K53" s="43"/>
      <c r="L53" s="114"/>
    </row>
    <row r="54" spans="1:12" ht="12.75" hidden="1">
      <c r="A54" s="1117" t="s">
        <v>144</v>
      </c>
      <c r="B54" s="440"/>
      <c r="C54" s="440"/>
      <c r="D54" s="440"/>
      <c r="E54" s="440">
        <v>0</v>
      </c>
      <c r="F54" s="1087">
        <v>154.6</v>
      </c>
      <c r="G54" s="433">
        <v>157.2</v>
      </c>
      <c r="H54" s="1113">
        <v>160</v>
      </c>
      <c r="I54" s="1081">
        <f t="shared" si="2"/>
        <v>1.7</v>
      </c>
      <c r="J54" s="1088">
        <f t="shared" si="2"/>
        <v>1.8</v>
      </c>
      <c r="K54" s="43"/>
      <c r="L54" s="114"/>
    </row>
    <row r="55" spans="1:12" ht="12.75">
      <c r="A55" s="1084" t="s">
        <v>107</v>
      </c>
      <c r="B55" s="440">
        <v>7.09</v>
      </c>
      <c r="C55" s="440">
        <v>7.09</v>
      </c>
      <c r="D55" s="440">
        <v>3.2724671148786904</v>
      </c>
      <c r="E55" s="440">
        <v>10.36</v>
      </c>
      <c r="F55" s="1087">
        <v>190.1</v>
      </c>
      <c r="G55" s="433">
        <v>200</v>
      </c>
      <c r="H55" s="1113">
        <v>211.8</v>
      </c>
      <c r="I55" s="1081">
        <f t="shared" si="2"/>
        <v>5.2</v>
      </c>
      <c r="J55" s="1088">
        <f t="shared" si="2"/>
        <v>5.9</v>
      </c>
      <c r="K55" s="43"/>
      <c r="L55" s="114"/>
    </row>
    <row r="56" spans="1:12" ht="12.75" hidden="1">
      <c r="A56" s="1117" t="s">
        <v>145</v>
      </c>
      <c r="B56" s="440"/>
      <c r="C56" s="440"/>
      <c r="D56" s="440"/>
      <c r="E56" s="440">
        <v>0</v>
      </c>
      <c r="F56" s="1087">
        <v>210.4</v>
      </c>
      <c r="G56" s="433">
        <v>221.1</v>
      </c>
      <c r="H56" s="1113">
        <v>236.9</v>
      </c>
      <c r="I56" s="1081"/>
      <c r="J56" s="1088"/>
      <c r="K56" s="43"/>
      <c r="L56" s="114"/>
    </row>
    <row r="57" spans="1:12" ht="12.75" hidden="1">
      <c r="A57" s="1117" t="s">
        <v>146</v>
      </c>
      <c r="B57" s="440"/>
      <c r="C57" s="440"/>
      <c r="D57" s="440"/>
      <c r="E57" s="440">
        <v>0</v>
      </c>
      <c r="F57" s="1087">
        <v>141.2</v>
      </c>
      <c r="G57" s="433">
        <v>150.5</v>
      </c>
      <c r="H57" s="1113">
        <v>149.8</v>
      </c>
      <c r="I57" s="1081"/>
      <c r="J57" s="1088"/>
      <c r="K57" s="43"/>
      <c r="L57" s="114"/>
    </row>
    <row r="58" spans="1:12" ht="12.75" hidden="1">
      <c r="A58" s="1117" t="s">
        <v>147</v>
      </c>
      <c r="B58" s="440"/>
      <c r="C58" s="440"/>
      <c r="D58" s="440"/>
      <c r="E58" s="440">
        <v>0</v>
      </c>
      <c r="F58" s="1087">
        <v>172.1</v>
      </c>
      <c r="G58" s="433">
        <v>177.8</v>
      </c>
      <c r="H58" s="1113">
        <v>191.2</v>
      </c>
      <c r="I58" s="1081"/>
      <c r="J58" s="1088"/>
      <c r="K58" s="43"/>
      <c r="L58" s="114"/>
    </row>
    <row r="59" spans="1:12" ht="13.5" thickBot="1">
      <c r="A59" s="1118" t="s">
        <v>108</v>
      </c>
      <c r="B59" s="450">
        <v>1.66</v>
      </c>
      <c r="C59" s="450">
        <v>1.66</v>
      </c>
      <c r="D59" s="450">
        <v>0.7661911721718795</v>
      </c>
      <c r="E59" s="450">
        <v>2.43</v>
      </c>
      <c r="F59" s="1097">
        <v>156.2</v>
      </c>
      <c r="G59" s="451">
        <v>163.1</v>
      </c>
      <c r="H59" s="1119">
        <v>173.1</v>
      </c>
      <c r="I59" s="1097">
        <f>FIXED(G59/F59*100-100,1)*1</f>
        <v>4.4</v>
      </c>
      <c r="J59" s="1098">
        <f>FIXED(H59/G59*100-100,1)*1</f>
        <v>6.1</v>
      </c>
      <c r="K59" s="43"/>
      <c r="L59" s="114"/>
    </row>
    <row r="60" spans="1:12" ht="13.5" hidden="1" thickTop="1">
      <c r="A60" s="398"/>
      <c r="B60" s="1120">
        <v>31.58</v>
      </c>
      <c r="C60" s="1121">
        <v>68.42</v>
      </c>
      <c r="D60" s="398"/>
      <c r="E60" s="398"/>
      <c r="F60" s="398"/>
      <c r="G60" s="398"/>
      <c r="H60" s="398"/>
      <c r="I60" s="398"/>
      <c r="J60" s="398"/>
      <c r="K60" s="43"/>
      <c r="L60" s="97"/>
    </row>
    <row r="61" spans="1:12" ht="13.5" thickTop="1">
      <c r="A61" s="398"/>
      <c r="B61" s="1122"/>
      <c r="C61" s="398"/>
      <c r="D61" s="398"/>
      <c r="E61" s="398"/>
      <c r="F61" s="398"/>
      <c r="G61" s="398"/>
      <c r="H61" s="398"/>
      <c r="I61" s="398"/>
      <c r="J61" s="398"/>
      <c r="K61" s="43"/>
      <c r="L61" s="97"/>
    </row>
    <row r="62" spans="1:11" ht="12.75">
      <c r="A62" s="398" t="s">
        <v>505</v>
      </c>
      <c r="B62" s="398"/>
      <c r="C62" s="398"/>
      <c r="D62" s="398"/>
      <c r="E62" s="398"/>
      <c r="F62" s="398"/>
      <c r="G62" s="398"/>
      <c r="H62" s="398"/>
      <c r="I62" s="398"/>
      <c r="J62" s="398"/>
      <c r="K62" s="43"/>
    </row>
    <row r="63" spans="1:11" ht="12.75" customHeight="1">
      <c r="A63" s="1200" t="s">
        <v>148</v>
      </c>
      <c r="B63" s="1200"/>
      <c r="C63" s="1200"/>
      <c r="D63" s="1200"/>
      <c r="E63" s="1200"/>
      <c r="F63" s="1200"/>
      <c r="G63" s="1200"/>
      <c r="H63" s="1200"/>
      <c r="I63" s="1200"/>
      <c r="J63" s="1200"/>
      <c r="K63" s="43"/>
    </row>
    <row r="64" spans="1:12" ht="12.75">
      <c r="A64" s="1200"/>
      <c r="B64" s="1200"/>
      <c r="C64" s="1200"/>
      <c r="D64" s="1200"/>
      <c r="E64" s="1200"/>
      <c r="F64" s="1200"/>
      <c r="G64" s="1200"/>
      <c r="H64" s="1200"/>
      <c r="I64" s="1200"/>
      <c r="J64" s="1200"/>
      <c r="K64" s="43"/>
      <c r="L64" s="97"/>
    </row>
    <row r="65" spans="1:12" ht="12.75">
      <c r="A65" s="398" t="s">
        <v>149</v>
      </c>
      <c r="B65" s="398"/>
      <c r="C65" s="398"/>
      <c r="D65" s="398"/>
      <c r="E65" s="398"/>
      <c r="F65" s="398"/>
      <c r="G65" s="398"/>
      <c r="H65" s="398"/>
      <c r="I65" s="398"/>
      <c r="J65" s="398"/>
      <c r="K65" s="43"/>
      <c r="L65" s="97"/>
    </row>
    <row r="66" spans="1:12" ht="12.75">
      <c r="A66" s="398" t="s">
        <v>150</v>
      </c>
      <c r="B66" s="4"/>
      <c r="C66" s="4"/>
      <c r="D66" s="4"/>
      <c r="E66" s="4"/>
      <c r="F66" s="4"/>
      <c r="G66" s="4"/>
      <c r="H66" s="4"/>
      <c r="I66" s="4"/>
      <c r="J66" s="4"/>
      <c r="L66" s="97"/>
    </row>
    <row r="67" ht="12.75">
      <c r="L67" s="97"/>
    </row>
    <row r="69" ht="12.75">
      <c r="L69" s="97"/>
    </row>
    <row r="70" ht="12.75">
      <c r="L70" s="96"/>
    </row>
    <row r="71" ht="12.75">
      <c r="L71" s="96"/>
    </row>
    <row r="72" ht="12.75">
      <c r="L72" s="97"/>
    </row>
    <row r="74" ht="12.75">
      <c r="L74" s="97"/>
    </row>
    <row r="75" ht="12.75">
      <c r="L75" s="97"/>
    </row>
    <row r="77" ht="12.75">
      <c r="L77" s="97"/>
    </row>
    <row r="78" ht="12.75">
      <c r="L78" s="97"/>
    </row>
    <row r="79" ht="12.75">
      <c r="L79" s="97"/>
    </row>
    <row r="81" ht="12.75">
      <c r="L81" s="97"/>
    </row>
  </sheetData>
  <sheetProtection/>
  <mergeCells count="11">
    <mergeCell ref="I7:J7"/>
    <mergeCell ref="A1:J1"/>
    <mergeCell ref="A2:J2"/>
    <mergeCell ref="A3:J3"/>
    <mergeCell ref="A4:J4"/>
    <mergeCell ref="A63:J64"/>
    <mergeCell ref="A6:J6"/>
    <mergeCell ref="A7:A8"/>
    <mergeCell ref="F7:F8"/>
    <mergeCell ref="G7:G8"/>
    <mergeCell ref="H7:H8"/>
  </mergeCells>
  <printOptions/>
  <pageMargins left="0.75" right="0.75" top="1" bottom="1" header="0.5" footer="0.5"/>
  <pageSetup fitToHeight="1" fitToWidth="1" horizontalDpi="600" verticalDpi="600" orientation="portrait" scale="90" r:id="rId1"/>
</worksheet>
</file>

<file path=xl/worksheets/sheet7.xml><?xml version="1.0" encoding="utf-8"?>
<worksheet xmlns="http://schemas.openxmlformats.org/spreadsheetml/2006/main" xmlns:r="http://schemas.openxmlformats.org/officeDocument/2006/relationships">
  <sheetPr>
    <pageSetUpPr fitToPage="1"/>
  </sheetPr>
  <dimension ref="A1:N81"/>
  <sheetViews>
    <sheetView zoomScalePageLayoutView="0" workbookViewId="0" topLeftCell="A1">
      <selection activeCell="H13" sqref="H13"/>
    </sheetView>
  </sheetViews>
  <sheetFormatPr defaultColWidth="9.140625" defaultRowHeight="12.75"/>
  <cols>
    <col min="1" max="1" width="36.8515625" style="0" bestFit="1" customWidth="1"/>
    <col min="3" max="4" width="0" style="0" hidden="1" customWidth="1"/>
  </cols>
  <sheetData>
    <row r="1" spans="1:14" ht="19.5" customHeight="1">
      <c r="A1" s="1197" t="s">
        <v>285</v>
      </c>
      <c r="B1" s="1197"/>
      <c r="C1" s="1197"/>
      <c r="D1" s="1197"/>
      <c r="E1" s="1197"/>
      <c r="F1" s="1197"/>
      <c r="G1" s="1197"/>
      <c r="H1" s="1197"/>
      <c r="I1" s="1197"/>
      <c r="J1" s="1197"/>
      <c r="K1" s="43"/>
      <c r="L1" s="43"/>
      <c r="M1" s="43"/>
      <c r="N1" s="43"/>
    </row>
    <row r="2" spans="1:14" ht="24.75" customHeight="1">
      <c r="A2" s="1198" t="s">
        <v>504</v>
      </c>
      <c r="B2" s="1198"/>
      <c r="C2" s="1198"/>
      <c r="D2" s="1198"/>
      <c r="E2" s="1198"/>
      <c r="F2" s="1198"/>
      <c r="G2" s="1198"/>
      <c r="H2" s="1198"/>
      <c r="I2" s="1198"/>
      <c r="J2" s="1198"/>
      <c r="K2" s="43"/>
      <c r="L2" s="43"/>
      <c r="M2" s="43"/>
      <c r="N2" s="43"/>
    </row>
    <row r="3" spans="1:14" ht="12.75">
      <c r="A3" s="1188" t="s">
        <v>995</v>
      </c>
      <c r="B3" s="1188"/>
      <c r="C3" s="1188"/>
      <c r="D3" s="1188"/>
      <c r="E3" s="1188"/>
      <c r="F3" s="1188"/>
      <c r="G3" s="1188"/>
      <c r="H3" s="1188"/>
      <c r="I3" s="1188"/>
      <c r="J3" s="1188"/>
      <c r="K3" s="43"/>
      <c r="L3" s="43"/>
      <c r="M3" s="43"/>
      <c r="N3" s="43"/>
    </row>
    <row r="4" spans="1:14" ht="12.75">
      <c r="A4" s="1199" t="s">
        <v>74</v>
      </c>
      <c r="B4" s="1199"/>
      <c r="C4" s="1199"/>
      <c r="D4" s="1199"/>
      <c r="E4" s="1199"/>
      <c r="F4" s="1199"/>
      <c r="G4" s="1199"/>
      <c r="H4" s="1199"/>
      <c r="I4" s="1199"/>
      <c r="J4" s="1199"/>
      <c r="K4" s="43"/>
      <c r="L4" s="43"/>
      <c r="M4" s="43"/>
      <c r="N4" s="43"/>
    </row>
    <row r="6" spans="1:14" ht="13.5" thickBot="1">
      <c r="A6" s="1201"/>
      <c r="B6" s="1201"/>
      <c r="C6" s="1201"/>
      <c r="D6" s="1201"/>
      <c r="E6" s="1201"/>
      <c r="F6" s="1201"/>
      <c r="G6" s="1201"/>
      <c r="H6" s="1201"/>
      <c r="I6" s="1201"/>
      <c r="J6" s="1201"/>
      <c r="K6" s="43"/>
      <c r="L6" s="43"/>
      <c r="M6" s="43"/>
      <c r="N6" s="43"/>
    </row>
    <row r="7" spans="1:14" ht="14.25" thickBot="1" thickTop="1">
      <c r="A7" s="1208" t="s">
        <v>114</v>
      </c>
      <c r="B7" s="123" t="s">
        <v>75</v>
      </c>
      <c r="C7" s="124"/>
      <c r="D7" s="124"/>
      <c r="E7" s="123" t="s">
        <v>115</v>
      </c>
      <c r="F7" s="125" t="s">
        <v>76</v>
      </c>
      <c r="G7" s="125" t="s">
        <v>1</v>
      </c>
      <c r="H7" s="125" t="s">
        <v>77</v>
      </c>
      <c r="I7" s="1210" t="s">
        <v>932</v>
      </c>
      <c r="J7" s="1211"/>
      <c r="K7" s="43"/>
      <c r="L7" s="43"/>
      <c r="M7" s="43"/>
      <c r="N7" s="43"/>
    </row>
    <row r="8" spans="1:14" ht="13.5" thickTop="1">
      <c r="A8" s="1209"/>
      <c r="B8" s="98" t="s">
        <v>78</v>
      </c>
      <c r="C8" s="126"/>
      <c r="D8" s="126"/>
      <c r="E8" s="98" t="s">
        <v>75</v>
      </c>
      <c r="F8" s="127" t="s">
        <v>494</v>
      </c>
      <c r="G8" s="127" t="s">
        <v>494</v>
      </c>
      <c r="H8" s="127" t="s">
        <v>494</v>
      </c>
      <c r="I8" s="125" t="s">
        <v>1</v>
      </c>
      <c r="J8" s="125" t="s">
        <v>77</v>
      </c>
      <c r="K8" s="43"/>
      <c r="L8" s="43"/>
      <c r="M8" s="43"/>
      <c r="N8" s="43"/>
    </row>
    <row r="9" spans="1:14" ht="12.75">
      <c r="A9" s="100" t="s">
        <v>116</v>
      </c>
      <c r="B9" s="101">
        <v>100</v>
      </c>
      <c r="C9" s="102"/>
      <c r="D9" s="103"/>
      <c r="E9" s="101">
        <v>100</v>
      </c>
      <c r="F9" s="87">
        <f>(F35*$E35+F11*$E11)/$E9</f>
        <v>162.58219</v>
      </c>
      <c r="G9" s="87">
        <f>(G35*$E35+G11*$E11)/$E9</f>
        <v>171.4427</v>
      </c>
      <c r="H9" s="87">
        <f>(H35*$E35+H11*$E11)/$E9</f>
        <v>180.27671999999998</v>
      </c>
      <c r="I9" s="104">
        <f>FIXED(G9/F9*100-100,1)*1</f>
        <v>5.4</v>
      </c>
      <c r="J9" s="85">
        <f>FIXED(H9/G9*100-100,1)*1</f>
        <v>5.2</v>
      </c>
      <c r="K9" s="43"/>
      <c r="M9" s="43"/>
      <c r="N9" s="43"/>
    </row>
    <row r="10" spans="1:14" ht="12.75">
      <c r="A10" s="100"/>
      <c r="B10" s="101"/>
      <c r="C10" s="102"/>
      <c r="D10" s="103"/>
      <c r="E10" s="101"/>
      <c r="F10" s="105"/>
      <c r="G10" s="105"/>
      <c r="H10" s="106"/>
      <c r="I10" s="104"/>
      <c r="J10" s="85"/>
      <c r="K10" s="43"/>
      <c r="M10" s="43"/>
      <c r="N10" s="43"/>
    </row>
    <row r="11" spans="1:14" ht="12.75">
      <c r="A11" s="100" t="s">
        <v>117</v>
      </c>
      <c r="B11" s="101">
        <v>53.2</v>
      </c>
      <c r="C11" s="102"/>
      <c r="D11" s="102"/>
      <c r="E11" s="101">
        <f>ROUND(45.5276235019,2)</f>
        <v>45.53</v>
      </c>
      <c r="F11" s="87">
        <f>(F33*$E33+F30*$E30+F29*$E29+F28*$E28+F27*$E27+F26*$E26+F25*$E25+F17*$E17+F16*$E16+F15*$E15)/$E11</f>
        <v>166.14491544036898</v>
      </c>
      <c r="G11" s="87">
        <f>(G33*$E33+G30*$E30+G29*$E29+G28*$E28+G27*$E27+G26*$E26+G25*$E25+G17*$E17+G16*$E16+G15*$E15)/$E11</f>
        <v>179.35431583571273</v>
      </c>
      <c r="H11" s="87">
        <f>(H33*$E33+H30*$E30+H29*$E29+H28*$E28+H27*$E27+H26*$E26+H25*$E25+H17*$E17+H16*$E16+H15*$E15)/$E11</f>
        <v>190.19055567757528</v>
      </c>
      <c r="I11" s="104">
        <f>FIXED(G11/F11*100-100,1)*1</f>
        <v>8</v>
      </c>
      <c r="J11" s="85">
        <f>FIXED(H11/G11*100-100,1)*1</f>
        <v>6</v>
      </c>
      <c r="K11" s="43"/>
      <c r="M11" s="43"/>
      <c r="N11" s="43"/>
    </row>
    <row r="12" spans="1:14" ht="12.75">
      <c r="A12" s="107"/>
      <c r="B12" s="50"/>
      <c r="C12" s="108"/>
      <c r="D12" s="108"/>
      <c r="E12" s="50"/>
      <c r="F12" s="109"/>
      <c r="G12" s="109"/>
      <c r="H12" s="110"/>
      <c r="I12" s="111"/>
      <c r="J12" s="90"/>
      <c r="K12" s="43"/>
      <c r="M12" s="43"/>
      <c r="N12" s="43"/>
    </row>
    <row r="13" spans="1:14" ht="12.75">
      <c r="A13" s="88" t="s">
        <v>86</v>
      </c>
      <c r="B13" s="108"/>
      <c r="C13" s="112"/>
      <c r="D13" s="112"/>
      <c r="E13" s="108"/>
      <c r="F13" s="109"/>
      <c r="G13" s="109"/>
      <c r="H13" s="110"/>
      <c r="I13" s="84"/>
      <c r="J13" s="90"/>
      <c r="K13" s="43"/>
      <c r="M13" s="43"/>
      <c r="N13" s="43"/>
    </row>
    <row r="14" spans="1:14" ht="12.75">
      <c r="A14" s="86" t="s">
        <v>118</v>
      </c>
      <c r="B14" s="113">
        <v>14.16</v>
      </c>
      <c r="C14" s="108"/>
      <c r="D14" s="108"/>
      <c r="E14" s="108">
        <v>0</v>
      </c>
      <c r="F14" s="109">
        <v>150.2</v>
      </c>
      <c r="G14" s="109">
        <v>166.7</v>
      </c>
      <c r="H14" s="110">
        <v>175.1</v>
      </c>
      <c r="I14" s="89">
        <f aca="true" t="shared" si="0" ref="I14:J33">FIXED(G14/F14*100-100,1)*1</f>
        <v>11</v>
      </c>
      <c r="J14" s="91">
        <f t="shared" si="0"/>
        <v>5</v>
      </c>
      <c r="K14" s="43"/>
      <c r="L14" s="114"/>
      <c r="M14" s="43"/>
      <c r="N14" s="43"/>
    </row>
    <row r="15" spans="1:14" ht="12.75">
      <c r="A15" s="86" t="s">
        <v>119</v>
      </c>
      <c r="B15" s="108">
        <v>1.79</v>
      </c>
      <c r="C15" s="108">
        <v>1.79</v>
      </c>
      <c r="D15" s="108">
        <v>0.8261940952937737</v>
      </c>
      <c r="E15" s="108">
        <v>2.62</v>
      </c>
      <c r="F15" s="109">
        <v>173</v>
      </c>
      <c r="G15" s="109">
        <v>214.6</v>
      </c>
      <c r="H15" s="110">
        <v>230</v>
      </c>
      <c r="I15" s="89">
        <f t="shared" si="0"/>
        <v>24</v>
      </c>
      <c r="J15" s="91">
        <f t="shared" si="0"/>
        <v>7.2</v>
      </c>
      <c r="K15" s="43"/>
      <c r="L15" s="114"/>
      <c r="M15" s="43"/>
      <c r="N15" s="43"/>
    </row>
    <row r="16" spans="1:14" ht="12.75">
      <c r="A16" s="86" t="s">
        <v>120</v>
      </c>
      <c r="B16" s="108">
        <v>2.05</v>
      </c>
      <c r="C16" s="108">
        <v>2.05</v>
      </c>
      <c r="D16" s="108">
        <v>0.946199941537562</v>
      </c>
      <c r="E16" s="108">
        <v>3</v>
      </c>
      <c r="F16" s="109">
        <v>144.3</v>
      </c>
      <c r="G16" s="109">
        <v>154.6</v>
      </c>
      <c r="H16" s="110">
        <v>175</v>
      </c>
      <c r="I16" s="89">
        <f t="shared" si="0"/>
        <v>7.1</v>
      </c>
      <c r="J16" s="91">
        <f t="shared" si="0"/>
        <v>13.2</v>
      </c>
      <c r="K16" s="43"/>
      <c r="L16" s="114"/>
      <c r="M16" s="43"/>
      <c r="N16" s="43"/>
    </row>
    <row r="17" spans="1:14" ht="12.75">
      <c r="A17" s="88" t="s">
        <v>88</v>
      </c>
      <c r="B17" s="108">
        <v>2.73</v>
      </c>
      <c r="C17" s="108">
        <v>2.73</v>
      </c>
      <c r="D17" s="108">
        <v>1.2600613855597778</v>
      </c>
      <c r="E17" s="108">
        <v>3.99</v>
      </c>
      <c r="F17" s="109">
        <v>134</v>
      </c>
      <c r="G17" s="109">
        <v>171.2</v>
      </c>
      <c r="H17" s="110">
        <v>189.2</v>
      </c>
      <c r="I17" s="89">
        <f t="shared" si="0"/>
        <v>27.8</v>
      </c>
      <c r="J17" s="91">
        <f t="shared" si="0"/>
        <v>10.5</v>
      </c>
      <c r="K17" s="43"/>
      <c r="L17" s="114"/>
      <c r="M17" s="43"/>
      <c r="N17" s="51"/>
    </row>
    <row r="18" spans="1:14" ht="12.75">
      <c r="A18" s="115" t="s">
        <v>121</v>
      </c>
      <c r="B18" s="113">
        <v>7.89</v>
      </c>
      <c r="C18" s="108"/>
      <c r="D18" s="108"/>
      <c r="E18" s="108">
        <v>0</v>
      </c>
      <c r="F18" s="109">
        <v>158</v>
      </c>
      <c r="G18" s="109">
        <v>160.9</v>
      </c>
      <c r="H18" s="110">
        <v>182.4</v>
      </c>
      <c r="I18" s="89">
        <f t="shared" si="0"/>
        <v>1.8</v>
      </c>
      <c r="J18" s="91">
        <f t="shared" si="0"/>
        <v>13.4</v>
      </c>
      <c r="K18" s="43"/>
      <c r="L18" s="114"/>
      <c r="M18" s="43"/>
      <c r="N18" s="43"/>
    </row>
    <row r="19" spans="1:14" ht="12.75" hidden="1">
      <c r="A19" s="97" t="s">
        <v>122</v>
      </c>
      <c r="B19" s="113"/>
      <c r="C19" s="108"/>
      <c r="D19" s="108"/>
      <c r="E19" s="108">
        <v>0</v>
      </c>
      <c r="F19" s="109">
        <v>152.4</v>
      </c>
      <c r="G19" s="109">
        <v>153.6</v>
      </c>
      <c r="H19" s="110">
        <v>178.5</v>
      </c>
      <c r="I19" s="89">
        <f t="shared" si="0"/>
        <v>0.8</v>
      </c>
      <c r="J19" s="91">
        <f t="shared" si="0"/>
        <v>16.2</v>
      </c>
      <c r="K19" s="43"/>
      <c r="L19" s="114"/>
      <c r="M19" s="43"/>
      <c r="N19" s="43"/>
    </row>
    <row r="20" spans="1:14" ht="12.75" hidden="1">
      <c r="A20" s="96" t="s">
        <v>123</v>
      </c>
      <c r="B20" s="113"/>
      <c r="C20" s="108"/>
      <c r="D20" s="108"/>
      <c r="E20" s="108">
        <v>0</v>
      </c>
      <c r="F20" s="109">
        <v>155.2</v>
      </c>
      <c r="G20" s="109">
        <v>150.9</v>
      </c>
      <c r="H20" s="110">
        <v>180.8</v>
      </c>
      <c r="I20" s="89">
        <f t="shared" si="0"/>
        <v>-2.8</v>
      </c>
      <c r="J20" s="91">
        <f t="shared" si="0"/>
        <v>19.8</v>
      </c>
      <c r="K20" s="43"/>
      <c r="L20" s="114"/>
      <c r="M20" s="43"/>
      <c r="N20" s="43"/>
    </row>
    <row r="21" spans="1:14" ht="12.75" hidden="1">
      <c r="A21" s="96" t="s">
        <v>124</v>
      </c>
      <c r="B21" s="113"/>
      <c r="C21" s="108"/>
      <c r="D21" s="108"/>
      <c r="E21" s="108">
        <v>0</v>
      </c>
      <c r="F21" s="109">
        <v>148.8</v>
      </c>
      <c r="G21" s="109">
        <v>188.3</v>
      </c>
      <c r="H21" s="110">
        <v>183.6</v>
      </c>
      <c r="I21" s="89">
        <f t="shared" si="0"/>
        <v>26.5</v>
      </c>
      <c r="J21" s="91">
        <f t="shared" si="0"/>
        <v>-2.5</v>
      </c>
      <c r="K21" s="43"/>
      <c r="L21" s="114"/>
      <c r="M21" s="43"/>
      <c r="N21" s="43"/>
    </row>
    <row r="22" spans="1:14" ht="12.75" hidden="1">
      <c r="A22" s="97" t="s">
        <v>125</v>
      </c>
      <c r="B22" s="113"/>
      <c r="C22" s="108"/>
      <c r="D22" s="108"/>
      <c r="E22" s="108">
        <v>0</v>
      </c>
      <c r="F22" s="109">
        <v>179.1</v>
      </c>
      <c r="G22" s="109">
        <v>187.8</v>
      </c>
      <c r="H22" s="110">
        <v>195.3</v>
      </c>
      <c r="I22" s="89">
        <f t="shared" si="0"/>
        <v>4.9</v>
      </c>
      <c r="J22" s="91">
        <f t="shared" si="0"/>
        <v>4</v>
      </c>
      <c r="K22" s="43"/>
      <c r="L22" s="114"/>
      <c r="M22" s="43"/>
      <c r="N22" s="43"/>
    </row>
    <row r="23" spans="1:14" ht="12.75" hidden="1">
      <c r="A23" s="96" t="s">
        <v>126</v>
      </c>
      <c r="B23" s="113"/>
      <c r="C23" s="108"/>
      <c r="D23" s="108"/>
      <c r="E23" s="108">
        <v>0</v>
      </c>
      <c r="F23" s="109">
        <v>177.7</v>
      </c>
      <c r="G23" s="109">
        <v>187</v>
      </c>
      <c r="H23" s="110">
        <v>196.9</v>
      </c>
      <c r="I23" s="89">
        <f t="shared" si="0"/>
        <v>5.2</v>
      </c>
      <c r="J23" s="91">
        <f t="shared" si="0"/>
        <v>5.3</v>
      </c>
      <c r="K23" s="43"/>
      <c r="L23" s="114"/>
      <c r="M23" s="43"/>
      <c r="N23" s="43"/>
    </row>
    <row r="24" spans="1:14" ht="12.75" hidden="1">
      <c r="A24" s="96" t="s">
        <v>127</v>
      </c>
      <c r="B24" s="113"/>
      <c r="C24" s="108"/>
      <c r="D24" s="108"/>
      <c r="E24" s="108">
        <v>0</v>
      </c>
      <c r="F24" s="109">
        <v>212.6</v>
      </c>
      <c r="G24" s="109">
        <v>208.3</v>
      </c>
      <c r="H24" s="110">
        <v>150.5</v>
      </c>
      <c r="I24" s="89">
        <f t="shared" si="0"/>
        <v>-2</v>
      </c>
      <c r="J24" s="91">
        <f t="shared" si="0"/>
        <v>-27.7</v>
      </c>
      <c r="K24" s="43"/>
      <c r="L24" s="114"/>
      <c r="M24" s="43"/>
      <c r="N24" s="43"/>
    </row>
    <row r="25" spans="1:12" ht="12.75">
      <c r="A25" s="88" t="s">
        <v>91</v>
      </c>
      <c r="B25" s="108">
        <v>1.85</v>
      </c>
      <c r="C25" s="108">
        <v>1.85</v>
      </c>
      <c r="D25" s="108">
        <v>0.8538877521192633</v>
      </c>
      <c r="E25" s="108">
        <v>2.7</v>
      </c>
      <c r="F25" s="109">
        <v>147.4</v>
      </c>
      <c r="G25" s="109">
        <v>159.9</v>
      </c>
      <c r="H25" s="110">
        <v>187.8</v>
      </c>
      <c r="I25" s="89">
        <f t="shared" si="0"/>
        <v>8.5</v>
      </c>
      <c r="J25" s="91">
        <f t="shared" si="0"/>
        <v>17.4</v>
      </c>
      <c r="L25" s="114"/>
    </row>
    <row r="26" spans="1:12" ht="12.75">
      <c r="A26" s="88" t="s">
        <v>92</v>
      </c>
      <c r="B26" s="108">
        <v>5.21</v>
      </c>
      <c r="C26" s="108">
        <v>5.21</v>
      </c>
      <c r="D26" s="108">
        <v>2.404732534346682</v>
      </c>
      <c r="E26" s="108">
        <v>7.61</v>
      </c>
      <c r="F26" s="109">
        <v>172</v>
      </c>
      <c r="G26" s="109">
        <v>183.9</v>
      </c>
      <c r="H26" s="110">
        <v>190.1</v>
      </c>
      <c r="I26" s="89">
        <f t="shared" si="0"/>
        <v>6.9</v>
      </c>
      <c r="J26" s="91">
        <f t="shared" si="0"/>
        <v>3.4</v>
      </c>
      <c r="L26" s="114"/>
    </row>
    <row r="27" spans="1:12" ht="12.75">
      <c r="A27" s="88" t="s">
        <v>93</v>
      </c>
      <c r="B27" s="108">
        <v>4.05</v>
      </c>
      <c r="C27" s="108">
        <v>4.05</v>
      </c>
      <c r="D27" s="108">
        <v>1.8693218357205494</v>
      </c>
      <c r="E27" s="108">
        <v>5.92</v>
      </c>
      <c r="F27" s="109">
        <v>154.5</v>
      </c>
      <c r="G27" s="109">
        <v>163.7</v>
      </c>
      <c r="H27" s="110">
        <v>177.9</v>
      </c>
      <c r="I27" s="89">
        <f t="shared" si="0"/>
        <v>6</v>
      </c>
      <c r="J27" s="91">
        <f t="shared" si="0"/>
        <v>8.7</v>
      </c>
      <c r="L27" s="114"/>
    </row>
    <row r="28" spans="1:12" ht="12.75">
      <c r="A28" s="88" t="s">
        <v>94</v>
      </c>
      <c r="B28" s="108">
        <v>3.07</v>
      </c>
      <c r="C28" s="108">
        <v>3.07</v>
      </c>
      <c r="D28" s="108">
        <v>1.4169921075708856</v>
      </c>
      <c r="E28" s="108">
        <v>4.49</v>
      </c>
      <c r="F28" s="109">
        <v>148.2</v>
      </c>
      <c r="G28" s="109">
        <v>148.4</v>
      </c>
      <c r="H28" s="110">
        <v>163.4</v>
      </c>
      <c r="I28" s="89">
        <f t="shared" si="0"/>
        <v>0.1</v>
      </c>
      <c r="J28" s="91">
        <f t="shared" si="0"/>
        <v>10.1</v>
      </c>
      <c r="L28" s="114"/>
    </row>
    <row r="29" spans="1:12" ht="12.75">
      <c r="A29" s="88" t="s">
        <v>95</v>
      </c>
      <c r="B29" s="108">
        <v>1.21</v>
      </c>
      <c r="C29" s="108">
        <v>1.21</v>
      </c>
      <c r="D29" s="108">
        <v>0.5584887459807074</v>
      </c>
      <c r="E29" s="108">
        <v>1.77</v>
      </c>
      <c r="F29" s="109">
        <v>158.4</v>
      </c>
      <c r="G29" s="109">
        <v>164.7</v>
      </c>
      <c r="H29" s="110">
        <v>134.9</v>
      </c>
      <c r="I29" s="89">
        <f t="shared" si="0"/>
        <v>4</v>
      </c>
      <c r="J29" s="91">
        <f t="shared" si="0"/>
        <v>-18.1</v>
      </c>
      <c r="L29" s="114"/>
    </row>
    <row r="30" spans="1:12" ht="12.75">
      <c r="A30" s="88" t="s">
        <v>96</v>
      </c>
      <c r="B30" s="108">
        <v>2.28</v>
      </c>
      <c r="C30" s="108">
        <v>2.28</v>
      </c>
      <c r="D30" s="108">
        <v>1.0523589593686056</v>
      </c>
      <c r="E30" s="108">
        <v>3.33</v>
      </c>
      <c r="F30" s="109">
        <v>167.4</v>
      </c>
      <c r="G30" s="109">
        <v>183.8</v>
      </c>
      <c r="H30" s="110">
        <v>188</v>
      </c>
      <c r="I30" s="89">
        <f t="shared" si="0"/>
        <v>9.8</v>
      </c>
      <c r="J30" s="91">
        <f t="shared" si="0"/>
        <v>2.3</v>
      </c>
      <c r="L30" s="114"/>
    </row>
    <row r="31" spans="1:12" ht="12.75" hidden="1">
      <c r="A31" s="97" t="s">
        <v>128</v>
      </c>
      <c r="B31" s="108"/>
      <c r="C31" s="108"/>
      <c r="D31" s="108"/>
      <c r="E31" s="108">
        <v>0</v>
      </c>
      <c r="F31" s="109">
        <v>141.1</v>
      </c>
      <c r="G31" s="109">
        <v>142.6</v>
      </c>
      <c r="H31" s="110">
        <v>144.8</v>
      </c>
      <c r="I31" s="89">
        <f t="shared" si="0"/>
        <v>1.1</v>
      </c>
      <c r="J31" s="91">
        <f t="shared" si="0"/>
        <v>1.5</v>
      </c>
      <c r="L31" s="114"/>
    </row>
    <row r="32" spans="1:12" ht="12.75" hidden="1">
      <c r="A32" s="97" t="s">
        <v>129</v>
      </c>
      <c r="B32" s="108"/>
      <c r="C32" s="108"/>
      <c r="D32" s="108"/>
      <c r="E32" s="108">
        <v>0</v>
      </c>
      <c r="F32" s="109">
        <v>177.9</v>
      </c>
      <c r="G32" s="109">
        <v>199.9</v>
      </c>
      <c r="H32" s="110">
        <v>205.3</v>
      </c>
      <c r="I32" s="89">
        <f t="shared" si="0"/>
        <v>12.4</v>
      </c>
      <c r="J32" s="91">
        <f t="shared" si="0"/>
        <v>2.7</v>
      </c>
      <c r="L32" s="114"/>
    </row>
    <row r="33" spans="1:12" ht="12.75">
      <c r="A33" s="88" t="s">
        <v>99</v>
      </c>
      <c r="B33" s="108">
        <v>6.91</v>
      </c>
      <c r="C33" s="108">
        <v>6.91</v>
      </c>
      <c r="D33" s="108">
        <v>3.189386144402221</v>
      </c>
      <c r="E33" s="108">
        <v>10.1</v>
      </c>
      <c r="F33" s="109">
        <v>199.9</v>
      </c>
      <c r="G33" s="109">
        <v>206.6</v>
      </c>
      <c r="H33" s="110">
        <v>215</v>
      </c>
      <c r="I33" s="89">
        <f t="shared" si="0"/>
        <v>3.4</v>
      </c>
      <c r="J33" s="91">
        <f t="shared" si="0"/>
        <v>4.1</v>
      </c>
      <c r="L33" s="114"/>
    </row>
    <row r="34" spans="1:12" ht="12.75">
      <c r="A34" s="88"/>
      <c r="B34" s="108"/>
      <c r="C34" s="108"/>
      <c r="D34" s="108"/>
      <c r="E34" s="108"/>
      <c r="F34" s="51"/>
      <c r="G34" s="51"/>
      <c r="H34" s="52"/>
      <c r="I34" s="89"/>
      <c r="J34" s="91"/>
      <c r="L34" s="114"/>
    </row>
    <row r="35" spans="1:12" ht="12.75">
      <c r="A35" s="100" t="s">
        <v>130</v>
      </c>
      <c r="B35" s="101">
        <v>46.8</v>
      </c>
      <c r="C35" s="102"/>
      <c r="D35" s="102"/>
      <c r="E35" s="101">
        <v>54.47</v>
      </c>
      <c r="F35" s="87">
        <f>(F59*$E59+F55*$E55+F52*$E52+F51*$E51+F45*$E45+F44*$E44+F43*$E43+F41*$E41+F37*$E37)/$E35</f>
        <v>159.60420414907287</v>
      </c>
      <c r="G35" s="87">
        <f>(G59*$E59+G55*$E55+G52*$E52+G51*$E51+G45*$E45+G44*$E44+G43*$E43+G41*$E41+G37*$E37)/$E35</f>
        <v>164.82959427207638</v>
      </c>
      <c r="H35" s="87">
        <f>(H59*$E59+H55*$E55+H52*$E52+H51*$E51+H45*$E45+H44*$E44+H43*$E43+H41*$E41+H37*$E37)/$E35</f>
        <v>171.9900128511107</v>
      </c>
      <c r="I35" s="104">
        <f>FIXED(G35/F35*100-100,1)*1</f>
        <v>3.3</v>
      </c>
      <c r="J35" s="85">
        <f>FIXED(H35/G35*100-100,1)*1</f>
        <v>4.3</v>
      </c>
      <c r="L35" s="114"/>
    </row>
    <row r="36" spans="1:12" ht="12.75">
      <c r="A36" s="107"/>
      <c r="B36" s="50"/>
      <c r="C36" s="108"/>
      <c r="D36" s="108"/>
      <c r="E36" s="50"/>
      <c r="F36" s="51"/>
      <c r="G36" s="51"/>
      <c r="H36" s="52"/>
      <c r="I36" s="84"/>
      <c r="J36" s="90"/>
      <c r="L36" s="114"/>
    </row>
    <row r="37" spans="1:12" ht="12.75">
      <c r="A37" s="88" t="s">
        <v>100</v>
      </c>
      <c r="B37" s="108">
        <v>8.92</v>
      </c>
      <c r="C37" s="108">
        <v>8.92</v>
      </c>
      <c r="D37" s="108">
        <v>4.117123648056124</v>
      </c>
      <c r="E37" s="108">
        <v>13.04</v>
      </c>
      <c r="F37" s="109">
        <v>143.1</v>
      </c>
      <c r="G37" s="109">
        <v>145.9</v>
      </c>
      <c r="H37" s="110">
        <v>149.3</v>
      </c>
      <c r="I37" s="89">
        <f aca="true" t="shared" si="1" ref="I37:J41">FIXED(G37/F37*100-100,1)*1</f>
        <v>2</v>
      </c>
      <c r="J37" s="91">
        <f t="shared" si="1"/>
        <v>2.3</v>
      </c>
      <c r="L37" s="114"/>
    </row>
    <row r="38" spans="1:12" ht="12.75" hidden="1">
      <c r="A38" s="97" t="s">
        <v>131</v>
      </c>
      <c r="B38" s="108"/>
      <c r="C38" s="108"/>
      <c r="D38" s="108"/>
      <c r="E38" s="108">
        <v>0</v>
      </c>
      <c r="F38" s="109">
        <v>131.6</v>
      </c>
      <c r="G38" s="109">
        <v>134.2</v>
      </c>
      <c r="H38" s="110">
        <v>134.6</v>
      </c>
      <c r="I38" s="89">
        <f t="shared" si="1"/>
        <v>2</v>
      </c>
      <c r="J38" s="91">
        <f t="shared" si="1"/>
        <v>0.3</v>
      </c>
      <c r="L38" s="114"/>
    </row>
    <row r="39" spans="1:12" ht="12.75" hidden="1">
      <c r="A39" s="97" t="s">
        <v>132</v>
      </c>
      <c r="B39" s="108"/>
      <c r="C39" s="108"/>
      <c r="D39" s="108"/>
      <c r="E39" s="108">
        <v>0</v>
      </c>
      <c r="F39" s="109">
        <v>142.6</v>
      </c>
      <c r="G39" s="109">
        <v>145</v>
      </c>
      <c r="H39" s="110">
        <v>149</v>
      </c>
      <c r="I39" s="89">
        <f t="shared" si="1"/>
        <v>1.7</v>
      </c>
      <c r="J39" s="91">
        <f t="shared" si="1"/>
        <v>2.8</v>
      </c>
      <c r="L39" s="114"/>
    </row>
    <row r="40" spans="1:12" ht="12.75" hidden="1">
      <c r="A40" s="97" t="s">
        <v>133</v>
      </c>
      <c r="B40" s="108"/>
      <c r="C40" s="108"/>
      <c r="D40" s="108"/>
      <c r="E40" s="108">
        <v>0</v>
      </c>
      <c r="F40" s="109">
        <v>181.2</v>
      </c>
      <c r="G40" s="109">
        <v>187.5</v>
      </c>
      <c r="H40" s="110">
        <v>194.8</v>
      </c>
      <c r="I40" s="89">
        <f t="shared" si="1"/>
        <v>3.5</v>
      </c>
      <c r="J40" s="91">
        <f t="shared" si="1"/>
        <v>3.9</v>
      </c>
      <c r="L40" s="114"/>
    </row>
    <row r="41" spans="1:12" ht="12.75">
      <c r="A41" s="88" t="s">
        <v>103</v>
      </c>
      <c r="B41" s="108">
        <v>2.2</v>
      </c>
      <c r="C41" s="108">
        <v>2.2</v>
      </c>
      <c r="D41" s="108">
        <v>1.0154340836012863</v>
      </c>
      <c r="E41" s="108">
        <v>3.22</v>
      </c>
      <c r="F41" s="109">
        <v>134.9</v>
      </c>
      <c r="G41" s="109">
        <v>139.5</v>
      </c>
      <c r="H41" s="110">
        <v>146.7</v>
      </c>
      <c r="I41" s="89">
        <f t="shared" si="1"/>
        <v>3.4</v>
      </c>
      <c r="J41" s="91">
        <f t="shared" si="1"/>
        <v>5.2</v>
      </c>
      <c r="L41" s="114"/>
    </row>
    <row r="42" spans="1:12" ht="12.75">
      <c r="A42" s="88" t="s">
        <v>104</v>
      </c>
      <c r="B42" s="108"/>
      <c r="C42" s="108"/>
      <c r="D42" s="108"/>
      <c r="E42" s="108"/>
      <c r="F42" s="109"/>
      <c r="G42" s="109"/>
      <c r="H42" s="110"/>
      <c r="I42" s="89"/>
      <c r="J42" s="91"/>
      <c r="L42" s="114"/>
    </row>
    <row r="43" spans="1:12" ht="12.75">
      <c r="A43" s="86" t="s">
        <v>134</v>
      </c>
      <c r="B43" s="108">
        <v>3.5</v>
      </c>
      <c r="C43" s="108">
        <v>3.5</v>
      </c>
      <c r="D43" s="108">
        <v>1.615463314820228</v>
      </c>
      <c r="E43" s="108">
        <v>5.12</v>
      </c>
      <c r="F43" s="109">
        <v>138.2</v>
      </c>
      <c r="G43" s="109">
        <v>143.1</v>
      </c>
      <c r="H43" s="110">
        <v>152</v>
      </c>
      <c r="I43" s="89">
        <f aca="true" t="shared" si="2" ref="I43:J55">FIXED(G43/F43*100-100,1)*1</f>
        <v>3.5</v>
      </c>
      <c r="J43" s="91">
        <f t="shared" si="2"/>
        <v>6.2</v>
      </c>
      <c r="L43" s="114"/>
    </row>
    <row r="44" spans="1:12" ht="12.75">
      <c r="A44" s="86" t="s">
        <v>135</v>
      </c>
      <c r="B44" s="108">
        <v>4.19</v>
      </c>
      <c r="C44" s="108">
        <v>4.19</v>
      </c>
      <c r="D44" s="108">
        <v>1.9339403683133587</v>
      </c>
      <c r="E44" s="108">
        <v>6.12</v>
      </c>
      <c r="F44" s="109">
        <v>154.9</v>
      </c>
      <c r="G44" s="109">
        <v>161.8</v>
      </c>
      <c r="H44" s="110">
        <v>168.5</v>
      </c>
      <c r="I44" s="89">
        <f t="shared" si="2"/>
        <v>4.5</v>
      </c>
      <c r="J44" s="91">
        <f t="shared" si="2"/>
        <v>4.1</v>
      </c>
      <c r="L44" s="114"/>
    </row>
    <row r="45" spans="1:12" ht="12.75">
      <c r="A45" s="86" t="s">
        <v>136</v>
      </c>
      <c r="B45" s="108">
        <v>1.26</v>
      </c>
      <c r="C45" s="108">
        <v>1.26</v>
      </c>
      <c r="D45" s="108">
        <v>0.5815667933352819</v>
      </c>
      <c r="E45" s="108">
        <v>1.84</v>
      </c>
      <c r="F45" s="109">
        <v>143.5</v>
      </c>
      <c r="G45" s="109">
        <v>144.1</v>
      </c>
      <c r="H45" s="110">
        <v>160</v>
      </c>
      <c r="I45" s="89">
        <f t="shared" si="2"/>
        <v>0.4</v>
      </c>
      <c r="J45" s="91">
        <f t="shared" si="2"/>
        <v>11</v>
      </c>
      <c r="L45" s="114"/>
    </row>
    <row r="46" spans="1:12" ht="12.75">
      <c r="A46" s="86" t="s">
        <v>137</v>
      </c>
      <c r="B46" s="113">
        <v>5.92</v>
      </c>
      <c r="C46" s="108"/>
      <c r="D46" s="108">
        <v>0</v>
      </c>
      <c r="E46" s="108">
        <v>0</v>
      </c>
      <c r="F46" s="109">
        <v>246</v>
      </c>
      <c r="G46" s="109">
        <v>300.8</v>
      </c>
      <c r="H46" s="110">
        <v>301.9</v>
      </c>
      <c r="I46" s="89">
        <f t="shared" si="2"/>
        <v>22.3</v>
      </c>
      <c r="J46" s="91">
        <f t="shared" si="2"/>
        <v>0.4</v>
      </c>
      <c r="L46" s="114"/>
    </row>
    <row r="47" spans="1:12" ht="12.75" hidden="1">
      <c r="A47" t="s">
        <v>138</v>
      </c>
      <c r="B47" s="113"/>
      <c r="C47" s="108"/>
      <c r="D47" s="108"/>
      <c r="E47" s="108">
        <v>0</v>
      </c>
      <c r="F47" s="109">
        <v>209.9</v>
      </c>
      <c r="G47" s="109">
        <v>253.6</v>
      </c>
      <c r="H47" s="110">
        <v>255.1</v>
      </c>
      <c r="I47" s="89">
        <f t="shared" si="2"/>
        <v>20.8</v>
      </c>
      <c r="J47" s="91">
        <f t="shared" si="2"/>
        <v>0.6</v>
      </c>
      <c r="L47" s="114"/>
    </row>
    <row r="48" spans="1:12" ht="12.75">
      <c r="A48" s="115" t="s">
        <v>139</v>
      </c>
      <c r="B48" s="113">
        <v>3.61</v>
      </c>
      <c r="C48" s="108"/>
      <c r="D48" s="108">
        <v>0</v>
      </c>
      <c r="E48" s="108">
        <v>0</v>
      </c>
      <c r="F48" s="109">
        <v>219.6</v>
      </c>
      <c r="G48" s="109">
        <v>268.4</v>
      </c>
      <c r="H48" s="110">
        <v>270.1</v>
      </c>
      <c r="I48" s="89">
        <f t="shared" si="2"/>
        <v>22.2</v>
      </c>
      <c r="J48" s="91">
        <f t="shared" si="2"/>
        <v>0.6</v>
      </c>
      <c r="L48" s="114"/>
    </row>
    <row r="49" spans="1:12" ht="12.75" hidden="1">
      <c r="A49" s="96" t="s">
        <v>140</v>
      </c>
      <c r="B49" s="113"/>
      <c r="C49" s="108"/>
      <c r="D49" s="108"/>
      <c r="E49" s="108">
        <v>0</v>
      </c>
      <c r="F49" s="109">
        <v>236.6</v>
      </c>
      <c r="G49" s="109">
        <v>300.3</v>
      </c>
      <c r="H49" s="110">
        <v>302.5</v>
      </c>
      <c r="I49" s="89">
        <f t="shared" si="2"/>
        <v>26.9</v>
      </c>
      <c r="J49" s="91">
        <f t="shared" si="2"/>
        <v>0.7</v>
      </c>
      <c r="L49" s="114"/>
    </row>
    <row r="50" spans="1:12" ht="12.75" hidden="1">
      <c r="A50" s="96" t="s">
        <v>141</v>
      </c>
      <c r="B50" s="113"/>
      <c r="C50" s="108"/>
      <c r="D50" s="108"/>
      <c r="E50" s="108">
        <v>0</v>
      </c>
      <c r="F50" s="109">
        <v>173.8</v>
      </c>
      <c r="G50" s="109">
        <v>183</v>
      </c>
      <c r="H50" s="110">
        <v>184.6</v>
      </c>
      <c r="I50" s="89">
        <f t="shared" si="2"/>
        <v>5.3</v>
      </c>
      <c r="J50" s="91">
        <f t="shared" si="2"/>
        <v>0.9</v>
      </c>
      <c r="L50" s="114"/>
    </row>
    <row r="51" spans="1:12" ht="12.75">
      <c r="A51" s="88" t="s">
        <v>142</v>
      </c>
      <c r="B51" s="108">
        <v>0.42</v>
      </c>
      <c r="C51" s="108">
        <v>0.42</v>
      </c>
      <c r="D51" s="108">
        <v>0.19385559777842734</v>
      </c>
      <c r="E51" s="108">
        <v>0.61</v>
      </c>
      <c r="F51" s="109">
        <v>126.6</v>
      </c>
      <c r="G51" s="109">
        <v>126.6</v>
      </c>
      <c r="H51" s="110">
        <v>126.6</v>
      </c>
      <c r="I51" s="89">
        <f t="shared" si="2"/>
        <v>0</v>
      </c>
      <c r="J51" s="91">
        <f t="shared" si="2"/>
        <v>0</v>
      </c>
      <c r="K51" s="43"/>
      <c r="L51" s="114"/>
    </row>
    <row r="52" spans="1:12" ht="12.75">
      <c r="A52" s="88" t="s">
        <v>106</v>
      </c>
      <c r="B52" s="108">
        <v>8.03</v>
      </c>
      <c r="C52" s="108">
        <v>8.03</v>
      </c>
      <c r="D52" s="108">
        <v>3.7063344051446943</v>
      </c>
      <c r="E52" s="108">
        <v>11.74</v>
      </c>
      <c r="F52" s="109">
        <v>172.7</v>
      </c>
      <c r="G52" s="109">
        <v>177.7</v>
      </c>
      <c r="H52" s="110">
        <v>183.2</v>
      </c>
      <c r="I52" s="89">
        <f t="shared" si="2"/>
        <v>2.9</v>
      </c>
      <c r="J52" s="91">
        <f t="shared" si="2"/>
        <v>3.1</v>
      </c>
      <c r="K52" s="43"/>
      <c r="L52" s="114"/>
    </row>
    <row r="53" spans="1:12" ht="12.75" hidden="1">
      <c r="A53" s="97" t="s">
        <v>143</v>
      </c>
      <c r="B53" s="108"/>
      <c r="C53" s="108"/>
      <c r="D53" s="108"/>
      <c r="E53" s="108">
        <v>0</v>
      </c>
      <c r="F53" s="109">
        <v>177.7</v>
      </c>
      <c r="G53" s="109">
        <v>183.4</v>
      </c>
      <c r="H53" s="110">
        <v>189.4</v>
      </c>
      <c r="I53" s="89">
        <f t="shared" si="2"/>
        <v>3.2</v>
      </c>
      <c r="J53" s="91">
        <f t="shared" si="2"/>
        <v>3.3</v>
      </c>
      <c r="K53" s="43"/>
      <c r="L53" s="114"/>
    </row>
    <row r="54" spans="1:12" ht="12.75" hidden="1">
      <c r="A54" s="97" t="s">
        <v>144</v>
      </c>
      <c r="B54" s="108"/>
      <c r="C54" s="108"/>
      <c r="D54" s="108"/>
      <c r="E54" s="108">
        <v>0</v>
      </c>
      <c r="F54" s="109">
        <v>155.4</v>
      </c>
      <c r="G54" s="109">
        <v>157.8</v>
      </c>
      <c r="H54" s="110">
        <v>161.5</v>
      </c>
      <c r="I54" s="89">
        <f t="shared" si="2"/>
        <v>1.5</v>
      </c>
      <c r="J54" s="91">
        <f t="shared" si="2"/>
        <v>2.3</v>
      </c>
      <c r="K54" s="43"/>
      <c r="L54" s="114"/>
    </row>
    <row r="55" spans="1:12" ht="12.75">
      <c r="A55" s="88" t="s">
        <v>107</v>
      </c>
      <c r="B55" s="108">
        <v>7.09</v>
      </c>
      <c r="C55" s="108">
        <v>7.09</v>
      </c>
      <c r="D55" s="108">
        <v>3.2724671148786904</v>
      </c>
      <c r="E55" s="108">
        <v>10.36</v>
      </c>
      <c r="F55" s="109">
        <v>191.2</v>
      </c>
      <c r="G55" s="109">
        <v>200.3</v>
      </c>
      <c r="H55" s="110">
        <v>212</v>
      </c>
      <c r="I55" s="89">
        <f t="shared" si="2"/>
        <v>4.8</v>
      </c>
      <c r="J55" s="91">
        <f t="shared" si="2"/>
        <v>5.8</v>
      </c>
      <c r="K55" s="43"/>
      <c r="L55" s="114"/>
    </row>
    <row r="56" spans="1:12" ht="12.75" hidden="1">
      <c r="A56" s="97" t="s">
        <v>145</v>
      </c>
      <c r="B56" s="108"/>
      <c r="C56" s="108"/>
      <c r="D56" s="108"/>
      <c r="E56" s="108">
        <v>0</v>
      </c>
      <c r="F56" s="109">
        <v>210.6</v>
      </c>
      <c r="G56" s="109">
        <v>221.2</v>
      </c>
      <c r="H56" s="110">
        <v>237</v>
      </c>
      <c r="I56" s="89"/>
      <c r="J56" s="91"/>
      <c r="K56" s="43"/>
      <c r="L56" s="114"/>
    </row>
    <row r="57" spans="1:12" ht="12.75" hidden="1">
      <c r="A57" s="97" t="s">
        <v>146</v>
      </c>
      <c r="B57" s="108"/>
      <c r="C57" s="108"/>
      <c r="D57" s="108"/>
      <c r="E57" s="108">
        <v>0</v>
      </c>
      <c r="F57" s="109">
        <v>144.2</v>
      </c>
      <c r="G57" s="109">
        <v>149.7</v>
      </c>
      <c r="H57" s="110">
        <v>149.5</v>
      </c>
      <c r="I57" s="89"/>
      <c r="J57" s="91"/>
      <c r="K57" s="43"/>
      <c r="L57" s="114"/>
    </row>
    <row r="58" spans="1:12" ht="12.75" hidden="1">
      <c r="A58" s="97" t="s">
        <v>147</v>
      </c>
      <c r="B58" s="108"/>
      <c r="C58" s="108"/>
      <c r="D58" s="108"/>
      <c r="E58" s="108">
        <v>0</v>
      </c>
      <c r="F58" s="109">
        <v>175.6</v>
      </c>
      <c r="G58" s="109">
        <v>181.2</v>
      </c>
      <c r="H58" s="110">
        <v>193.9</v>
      </c>
      <c r="I58" s="89"/>
      <c r="J58" s="91"/>
      <c r="K58" s="43"/>
      <c r="L58" s="114"/>
    </row>
    <row r="59" spans="1:12" ht="13.5" thickBot="1">
      <c r="A59" s="116" t="s">
        <v>108</v>
      </c>
      <c r="B59" s="117">
        <v>1.66</v>
      </c>
      <c r="C59" s="117">
        <v>1.66</v>
      </c>
      <c r="D59" s="117">
        <v>0.7661911721718795</v>
      </c>
      <c r="E59" s="117">
        <v>2.43</v>
      </c>
      <c r="F59" s="118">
        <v>159.7</v>
      </c>
      <c r="G59" s="118">
        <v>164.6</v>
      </c>
      <c r="H59" s="119">
        <v>173.2</v>
      </c>
      <c r="I59" s="93">
        <f>FIXED(G59/F59*100-100,1)*1</f>
        <v>3.1</v>
      </c>
      <c r="J59" s="94">
        <f>FIXED(H59/G59*100-100,1)*1</f>
        <v>5.2</v>
      </c>
      <c r="K59" s="43"/>
      <c r="L59" s="114"/>
    </row>
    <row r="60" spans="1:12" ht="13.5" hidden="1" thickTop="1">
      <c r="A60" s="43"/>
      <c r="B60" s="120">
        <v>31.58</v>
      </c>
      <c r="C60" s="121">
        <v>68.42</v>
      </c>
      <c r="D60" s="43"/>
      <c r="E60" s="43"/>
      <c r="F60" s="43"/>
      <c r="G60" s="43"/>
      <c r="H60" s="43"/>
      <c r="I60" s="43"/>
      <c r="J60" s="43"/>
      <c r="K60" s="43"/>
      <c r="L60" s="97"/>
    </row>
    <row r="61" spans="1:12" ht="13.5" thickTop="1">
      <c r="A61" s="43"/>
      <c r="B61" s="122"/>
      <c r="C61" s="43"/>
      <c r="D61" s="43"/>
      <c r="E61" s="43"/>
      <c r="F61" s="43"/>
      <c r="G61" s="43"/>
      <c r="H61" s="43"/>
      <c r="I61" s="43"/>
      <c r="J61" s="43"/>
      <c r="K61" s="43"/>
      <c r="L61" s="97"/>
    </row>
    <row r="62" spans="1:11" ht="12.75">
      <c r="A62" s="43" t="s">
        <v>505</v>
      </c>
      <c r="B62" s="43"/>
      <c r="C62" s="43"/>
      <c r="D62" s="43"/>
      <c r="E62" s="43"/>
      <c r="F62" s="43"/>
      <c r="G62" s="43"/>
      <c r="H62" s="43"/>
      <c r="I62" s="43"/>
      <c r="J62" s="43"/>
      <c r="K62" s="43"/>
    </row>
    <row r="63" spans="1:11" ht="12.75" customHeight="1">
      <c r="A63" s="1212" t="s">
        <v>148</v>
      </c>
      <c r="B63" s="1212"/>
      <c r="C63" s="1212"/>
      <c r="D63" s="1212"/>
      <c r="E63" s="1212"/>
      <c r="F63" s="1212"/>
      <c r="G63" s="1212"/>
      <c r="H63" s="1212"/>
      <c r="I63" s="1212"/>
      <c r="J63" s="1212"/>
      <c r="K63" s="43"/>
    </row>
    <row r="64" spans="1:12" ht="12.75">
      <c r="A64" s="1212"/>
      <c r="B64" s="1212"/>
      <c r="C64" s="1212"/>
      <c r="D64" s="1212"/>
      <c r="E64" s="1212"/>
      <c r="F64" s="1212"/>
      <c r="G64" s="1212"/>
      <c r="H64" s="1212"/>
      <c r="I64" s="1212"/>
      <c r="J64" s="1212"/>
      <c r="K64" s="43"/>
      <c r="L64" s="97"/>
    </row>
    <row r="65" spans="1:12" ht="12.75">
      <c r="A65" s="43" t="s">
        <v>149</v>
      </c>
      <c r="B65" s="43"/>
      <c r="C65" s="43"/>
      <c r="D65" s="43"/>
      <c r="E65" s="43"/>
      <c r="F65" s="43"/>
      <c r="G65" s="43"/>
      <c r="H65" s="43"/>
      <c r="I65" s="43"/>
      <c r="J65" s="43"/>
      <c r="K65" s="43"/>
      <c r="L65" s="97"/>
    </row>
    <row r="66" spans="1:12" ht="12.75">
      <c r="A66" s="43" t="s">
        <v>150</v>
      </c>
      <c r="L66" s="97"/>
    </row>
    <row r="67" ht="12.75">
      <c r="L67" s="97"/>
    </row>
    <row r="69" ht="12.75">
      <c r="L69" s="97"/>
    </row>
    <row r="70" ht="12.75">
      <c r="L70" s="96"/>
    </row>
    <row r="71" ht="12.75">
      <c r="L71" s="96"/>
    </row>
    <row r="72" ht="12.75">
      <c r="L72" s="97"/>
    </row>
    <row r="74" ht="12.75">
      <c r="L74" s="97"/>
    </row>
    <row r="75" ht="12.75">
      <c r="L75" s="97"/>
    </row>
    <row r="77" ht="12.75">
      <c r="L77" s="97"/>
    </row>
    <row r="78" ht="12.75">
      <c r="L78" s="97"/>
    </row>
    <row r="79" ht="12.75">
      <c r="L79" s="97"/>
    </row>
    <row r="81" ht="12.75">
      <c r="L81" s="97"/>
    </row>
  </sheetData>
  <sheetProtection/>
  <mergeCells count="8">
    <mergeCell ref="A6:J6"/>
    <mergeCell ref="A7:A8"/>
    <mergeCell ref="I7:J7"/>
    <mergeCell ref="A63:J64"/>
    <mergeCell ref="A1:J1"/>
    <mergeCell ref="A2:J2"/>
    <mergeCell ref="A3:J3"/>
    <mergeCell ref="A4:J4"/>
  </mergeCells>
  <printOptions/>
  <pageMargins left="0.75" right="0.75" top="1" bottom="1" header="0.5" footer="0.5"/>
  <pageSetup fitToHeight="1" fitToWidth="1" horizontalDpi="600" verticalDpi="600" orientation="portrait" scale="90" r:id="rId1"/>
</worksheet>
</file>

<file path=xl/worksheets/sheet8.xml><?xml version="1.0" encoding="utf-8"?>
<worksheet xmlns="http://schemas.openxmlformats.org/spreadsheetml/2006/main" xmlns:r="http://schemas.openxmlformats.org/officeDocument/2006/relationships">
  <sheetPr>
    <pageSetUpPr fitToPage="1"/>
  </sheetPr>
  <dimension ref="A1:M188"/>
  <sheetViews>
    <sheetView zoomScalePageLayoutView="0" workbookViewId="0" topLeftCell="A1">
      <selection activeCell="B13" sqref="B13"/>
    </sheetView>
  </sheetViews>
  <sheetFormatPr defaultColWidth="9.140625" defaultRowHeight="12.75"/>
  <cols>
    <col min="1" max="1" width="32.421875" style="0" customWidth="1"/>
    <col min="2" max="7" width="10.7109375" style="0" customWidth="1"/>
    <col min="8" max="8" width="9.28125" style="0" bestFit="1" customWidth="1"/>
  </cols>
  <sheetData>
    <row r="1" spans="1:5" ht="19.5" customHeight="1">
      <c r="A1" s="989"/>
      <c r="B1" s="989"/>
      <c r="C1" s="990" t="s">
        <v>113</v>
      </c>
      <c r="D1" s="989"/>
      <c r="E1" s="989"/>
    </row>
    <row r="2" spans="1:7" ht="24.75" customHeight="1">
      <c r="A2" s="1174" t="s">
        <v>947</v>
      </c>
      <c r="B2" s="1174"/>
      <c r="C2" s="1174"/>
      <c r="D2" s="1174"/>
      <c r="E2" s="1174"/>
      <c r="F2" s="1174"/>
      <c r="G2" s="1174"/>
    </row>
    <row r="3" spans="1:7" ht="12.75">
      <c r="A3" s="1213" t="s">
        <v>945</v>
      </c>
      <c r="B3" s="1213"/>
      <c r="C3" s="1213"/>
      <c r="D3" s="1213"/>
      <c r="E3" s="1213"/>
      <c r="F3" s="1213"/>
      <c r="G3" s="1213"/>
    </row>
    <row r="4" spans="1:13" ht="13.5" thickBot="1">
      <c r="A4" s="1214" t="s">
        <v>946</v>
      </c>
      <c r="B4" s="1214"/>
      <c r="C4" s="1214"/>
      <c r="D4" s="1214"/>
      <c r="E4" s="1214"/>
      <c r="F4" s="1214"/>
      <c r="G4" s="1214"/>
      <c r="H4" s="932"/>
      <c r="I4" s="932"/>
      <c r="J4" s="932"/>
      <c r="K4" s="932"/>
      <c r="L4" s="932"/>
      <c r="M4" s="932"/>
    </row>
    <row r="5" spans="1:7" ht="18" customHeight="1" thickBot="1" thickTop="1">
      <c r="A5" s="404"/>
      <c r="B5" s="405" t="s">
        <v>75</v>
      </c>
      <c r="C5" s="1105"/>
      <c r="D5" s="1105"/>
      <c r="E5" s="1105"/>
      <c r="F5" s="1215" t="s">
        <v>253</v>
      </c>
      <c r="G5" s="1216"/>
    </row>
    <row r="6" spans="1:8" ht="18" customHeight="1" thickTop="1">
      <c r="A6" s="410" t="s">
        <v>493</v>
      </c>
      <c r="B6" s="411" t="s">
        <v>78</v>
      </c>
      <c r="C6" s="991" t="s">
        <v>76</v>
      </c>
      <c r="D6" s="991" t="s">
        <v>1</v>
      </c>
      <c r="E6" s="991" t="s">
        <v>2</v>
      </c>
      <c r="F6" s="1105"/>
      <c r="G6" s="1128"/>
      <c r="H6" s="83"/>
    </row>
    <row r="7" spans="1:8" ht="18" customHeight="1">
      <c r="A7" s="415">
        <v>1</v>
      </c>
      <c r="B7" s="416">
        <v>2</v>
      </c>
      <c r="C7" s="416">
        <v>6</v>
      </c>
      <c r="D7" s="416">
        <v>7</v>
      </c>
      <c r="E7" s="991">
        <v>8</v>
      </c>
      <c r="F7" s="991" t="s">
        <v>1</v>
      </c>
      <c r="G7" s="992" t="s">
        <v>2</v>
      </c>
      <c r="H7" s="83"/>
    </row>
    <row r="8" spans="1:8" ht="21.75" customHeight="1">
      <c r="A8" s="1112" t="s">
        <v>512</v>
      </c>
      <c r="B8" s="1123">
        <v>100</v>
      </c>
      <c r="C8" s="1075">
        <v>123.3</v>
      </c>
      <c r="D8" s="1076">
        <v>134.3</v>
      </c>
      <c r="E8" s="1074">
        <v>146.4</v>
      </c>
      <c r="F8" s="1074">
        <f aca="true" t="shared" si="0" ref="F8:G28">D8/C8*100-100</f>
        <v>8.921330089213313</v>
      </c>
      <c r="G8" s="1078">
        <f t="shared" si="0"/>
        <v>9.009679821295592</v>
      </c>
      <c r="H8" s="83"/>
    </row>
    <row r="9" spans="1:8" ht="21.75" customHeight="1">
      <c r="A9" s="1093" t="s">
        <v>513</v>
      </c>
      <c r="B9" s="1124">
        <v>49.593021995747016</v>
      </c>
      <c r="C9" s="1074">
        <v>118.5</v>
      </c>
      <c r="D9" s="1074">
        <v>130.2</v>
      </c>
      <c r="E9" s="1075">
        <v>145.3</v>
      </c>
      <c r="F9" s="1074">
        <f t="shared" si="0"/>
        <v>9.873417721518976</v>
      </c>
      <c r="G9" s="1078">
        <f t="shared" si="0"/>
        <v>11.597542242703554</v>
      </c>
      <c r="H9" s="83"/>
    </row>
    <row r="10" spans="1:8" ht="21.75" customHeight="1">
      <c r="A10" s="1084" t="s">
        <v>157</v>
      </c>
      <c r="B10" s="1125">
        <v>16.575694084141823</v>
      </c>
      <c r="C10" s="1126">
        <v>102.4</v>
      </c>
      <c r="D10" s="1094">
        <v>119</v>
      </c>
      <c r="E10" s="1094">
        <v>131.9</v>
      </c>
      <c r="F10" s="1094">
        <f t="shared" si="0"/>
        <v>16.2109375</v>
      </c>
      <c r="G10" s="1095">
        <f t="shared" si="0"/>
        <v>10.840336134453793</v>
      </c>
      <c r="H10" s="83"/>
    </row>
    <row r="11" spans="1:8" ht="21.75" customHeight="1">
      <c r="A11" s="1084" t="s">
        <v>158</v>
      </c>
      <c r="B11" s="1125">
        <v>6.086031204033311</v>
      </c>
      <c r="C11" s="1081">
        <v>147.3</v>
      </c>
      <c r="D11" s="1087">
        <v>159.4</v>
      </c>
      <c r="E11" s="1081">
        <v>183</v>
      </c>
      <c r="F11" s="1081">
        <f t="shared" si="0"/>
        <v>8.214528173794974</v>
      </c>
      <c r="G11" s="1088">
        <f t="shared" si="0"/>
        <v>14.80552070263488</v>
      </c>
      <c r="H11" s="83"/>
    </row>
    <row r="12" spans="1:8" ht="21.75" customHeight="1">
      <c r="A12" s="1084" t="s">
        <v>159</v>
      </c>
      <c r="B12" s="1125">
        <v>3.770519507075808</v>
      </c>
      <c r="C12" s="1081">
        <v>118.7</v>
      </c>
      <c r="D12" s="1087">
        <v>136.4</v>
      </c>
      <c r="E12" s="1081">
        <v>164.2</v>
      </c>
      <c r="F12" s="1081">
        <f t="shared" si="0"/>
        <v>14.911541701769153</v>
      </c>
      <c r="G12" s="1088">
        <f t="shared" si="0"/>
        <v>20.381231671554232</v>
      </c>
      <c r="H12" s="83"/>
    </row>
    <row r="13" spans="1:8" ht="21.75" customHeight="1">
      <c r="A13" s="1084" t="s">
        <v>160</v>
      </c>
      <c r="B13" s="1125">
        <v>11.183012678383857</v>
      </c>
      <c r="C13" s="1081">
        <v>114.7</v>
      </c>
      <c r="D13" s="1087">
        <v>120.7</v>
      </c>
      <c r="E13" s="1081">
        <v>131.7</v>
      </c>
      <c r="F13" s="1081">
        <f t="shared" si="0"/>
        <v>5.2310374891020075</v>
      </c>
      <c r="G13" s="1088">
        <f t="shared" si="0"/>
        <v>9.113504556752261</v>
      </c>
      <c r="H13" s="83"/>
    </row>
    <row r="14" spans="1:8" ht="21.75" customHeight="1">
      <c r="A14" s="1084" t="s">
        <v>161</v>
      </c>
      <c r="B14" s="1125">
        <v>1.9487350779721184</v>
      </c>
      <c r="C14" s="1081">
        <v>102</v>
      </c>
      <c r="D14" s="1087">
        <v>108.5</v>
      </c>
      <c r="E14" s="1081">
        <v>132.5</v>
      </c>
      <c r="F14" s="1081">
        <f t="shared" si="0"/>
        <v>6.372549019607845</v>
      </c>
      <c r="G14" s="1088">
        <f t="shared" si="0"/>
        <v>22.11981566820276</v>
      </c>
      <c r="H14" s="83"/>
    </row>
    <row r="15" spans="1:8" ht="21.75" customHeight="1">
      <c r="A15" s="1084" t="s">
        <v>162</v>
      </c>
      <c r="B15" s="1125">
        <v>10.019129444140097</v>
      </c>
      <c r="C15" s="1081">
        <v>134.8</v>
      </c>
      <c r="D15" s="1087">
        <v>143.8</v>
      </c>
      <c r="E15" s="1081">
        <v>155</v>
      </c>
      <c r="F15" s="1081">
        <f t="shared" si="0"/>
        <v>6.676557863501472</v>
      </c>
      <c r="G15" s="1088">
        <f t="shared" si="0"/>
        <v>7.7885952712100135</v>
      </c>
      <c r="H15" s="83"/>
    </row>
    <row r="16" spans="1:7" ht="21.75" customHeight="1">
      <c r="A16" s="1093" t="s">
        <v>514</v>
      </c>
      <c r="B16" s="1124">
        <v>20.37273710722672</v>
      </c>
      <c r="C16" s="1110">
        <v>121.6</v>
      </c>
      <c r="D16" s="1074">
        <v>126</v>
      </c>
      <c r="E16" s="1074">
        <v>136.7</v>
      </c>
      <c r="F16" s="1074">
        <f t="shared" si="0"/>
        <v>3.6184210526315894</v>
      </c>
      <c r="G16" s="1078">
        <f t="shared" si="0"/>
        <v>8.49206349206348</v>
      </c>
    </row>
    <row r="17" spans="1:7" ht="21.75" customHeight="1">
      <c r="A17" s="1084" t="s">
        <v>163</v>
      </c>
      <c r="B17" s="1125">
        <v>6.117694570987977</v>
      </c>
      <c r="C17" s="1081">
        <v>112</v>
      </c>
      <c r="D17" s="1087">
        <v>116.4</v>
      </c>
      <c r="E17" s="1081">
        <v>125.9</v>
      </c>
      <c r="F17" s="1081">
        <f t="shared" si="0"/>
        <v>3.9285714285714306</v>
      </c>
      <c r="G17" s="1088">
        <f t="shared" si="0"/>
        <v>8.161512027491398</v>
      </c>
    </row>
    <row r="18" spans="1:7" ht="21.75" customHeight="1">
      <c r="A18" s="1084" t="s">
        <v>164</v>
      </c>
      <c r="B18" s="1125">
        <v>5.683628753648385</v>
      </c>
      <c r="C18" s="1081">
        <v>122.2</v>
      </c>
      <c r="D18" s="1087">
        <v>128.2</v>
      </c>
      <c r="E18" s="1081">
        <v>135.2</v>
      </c>
      <c r="F18" s="1081">
        <f t="shared" si="0"/>
        <v>4.909983633387881</v>
      </c>
      <c r="G18" s="1088">
        <f t="shared" si="0"/>
        <v>5.460218408736338</v>
      </c>
    </row>
    <row r="19" spans="1:7" ht="21.75" customHeight="1">
      <c r="A19" s="1084" t="s">
        <v>165</v>
      </c>
      <c r="B19" s="1125">
        <v>4.4957766210627</v>
      </c>
      <c r="C19" s="1081">
        <v>145.9</v>
      </c>
      <c r="D19" s="1087">
        <v>149.1</v>
      </c>
      <c r="E19" s="1081">
        <v>172.3</v>
      </c>
      <c r="F19" s="1081">
        <f t="shared" si="0"/>
        <v>2.1932830705962942</v>
      </c>
      <c r="G19" s="1088">
        <f t="shared" si="0"/>
        <v>15.56002682763247</v>
      </c>
    </row>
    <row r="20" spans="1:7" ht="21.75" customHeight="1">
      <c r="A20" s="1084" t="s">
        <v>166</v>
      </c>
      <c r="B20" s="1125">
        <v>4.065637161527658</v>
      </c>
      <c r="C20" s="1081">
        <v>108.5</v>
      </c>
      <c r="D20" s="1087">
        <v>111.9</v>
      </c>
      <c r="E20" s="1081">
        <v>115.9</v>
      </c>
      <c r="F20" s="1081">
        <f t="shared" si="0"/>
        <v>3.133640552995388</v>
      </c>
      <c r="G20" s="1088">
        <f t="shared" si="0"/>
        <v>3.5746201966041014</v>
      </c>
    </row>
    <row r="21" spans="1:7" ht="21.75" customHeight="1">
      <c r="A21" s="1093" t="s">
        <v>515</v>
      </c>
      <c r="B21" s="1124">
        <v>30.044340897026256</v>
      </c>
      <c r="C21" s="1110">
        <v>132.3</v>
      </c>
      <c r="D21" s="1074">
        <v>146.5</v>
      </c>
      <c r="E21" s="1074">
        <v>154.7</v>
      </c>
      <c r="F21" s="1074">
        <f t="shared" si="0"/>
        <v>10.73318216175359</v>
      </c>
      <c r="G21" s="1078">
        <f t="shared" si="0"/>
        <v>5.597269624573357</v>
      </c>
    </row>
    <row r="22" spans="1:7" ht="21.75" customHeight="1">
      <c r="A22" s="1084" t="s">
        <v>167</v>
      </c>
      <c r="B22" s="1125">
        <v>5.397977971447429</v>
      </c>
      <c r="C22" s="1081">
        <v>196.2</v>
      </c>
      <c r="D22" s="1087">
        <v>244.5</v>
      </c>
      <c r="E22" s="1081">
        <v>267.3</v>
      </c>
      <c r="F22" s="1081">
        <f t="shared" si="0"/>
        <v>24.61773700305811</v>
      </c>
      <c r="G22" s="1088">
        <f t="shared" si="0"/>
        <v>9.325153374233139</v>
      </c>
    </row>
    <row r="23" spans="1:7" ht="21.75" customHeight="1">
      <c r="A23" s="1084" t="s">
        <v>168</v>
      </c>
      <c r="B23" s="1125">
        <v>2.4560330063653932</v>
      </c>
      <c r="C23" s="1081">
        <v>143.1</v>
      </c>
      <c r="D23" s="1087">
        <v>162.1</v>
      </c>
      <c r="E23" s="1081">
        <v>169.5</v>
      </c>
      <c r="F23" s="1081">
        <f t="shared" si="0"/>
        <v>13.277428371767996</v>
      </c>
      <c r="G23" s="1088">
        <f t="shared" si="0"/>
        <v>4.5650832819247285</v>
      </c>
    </row>
    <row r="24" spans="1:7" ht="21.75" customHeight="1">
      <c r="A24" s="1084" t="s">
        <v>169</v>
      </c>
      <c r="B24" s="1125">
        <v>6.973714820123034</v>
      </c>
      <c r="C24" s="1081">
        <v>117.3</v>
      </c>
      <c r="D24" s="1087">
        <v>125.3</v>
      </c>
      <c r="E24" s="1081">
        <v>128.2</v>
      </c>
      <c r="F24" s="1081">
        <f t="shared" si="0"/>
        <v>6.820119352088653</v>
      </c>
      <c r="G24" s="1088">
        <f t="shared" si="0"/>
        <v>2.314445331205107</v>
      </c>
    </row>
    <row r="25" spans="1:7" ht="21.75" customHeight="1">
      <c r="A25" s="1084" t="s">
        <v>170</v>
      </c>
      <c r="B25" s="1125">
        <v>1.8659527269142209</v>
      </c>
      <c r="C25" s="1081">
        <v>96.7</v>
      </c>
      <c r="D25" s="1087">
        <v>96.2</v>
      </c>
      <c r="E25" s="1081">
        <v>95.6</v>
      </c>
      <c r="F25" s="1081">
        <f t="shared" si="0"/>
        <v>-0.5170630816959658</v>
      </c>
      <c r="G25" s="1088">
        <f t="shared" si="0"/>
        <v>-0.6237006237006284</v>
      </c>
    </row>
    <row r="26" spans="1:7" ht="21.75" customHeight="1">
      <c r="A26" s="1084" t="s">
        <v>171</v>
      </c>
      <c r="B26" s="1125">
        <v>2.731641690470963</v>
      </c>
      <c r="C26" s="1081">
        <v>108.3</v>
      </c>
      <c r="D26" s="1087">
        <v>111.7</v>
      </c>
      <c r="E26" s="1081">
        <v>113.5</v>
      </c>
      <c r="F26" s="1081">
        <f t="shared" si="0"/>
        <v>3.1394275161588325</v>
      </c>
      <c r="G26" s="1088">
        <f t="shared" si="0"/>
        <v>1.6114592658907725</v>
      </c>
    </row>
    <row r="27" spans="1:7" ht="21.75" customHeight="1">
      <c r="A27" s="1084" t="s">
        <v>172</v>
      </c>
      <c r="B27" s="1125">
        <v>3.1001290737979397</v>
      </c>
      <c r="C27" s="1081">
        <v>113.2</v>
      </c>
      <c r="D27" s="1087">
        <v>111.2</v>
      </c>
      <c r="E27" s="1081">
        <v>110.7</v>
      </c>
      <c r="F27" s="1081">
        <f t="shared" si="0"/>
        <v>-1.7667844522968181</v>
      </c>
      <c r="G27" s="1088">
        <f t="shared" si="0"/>
        <v>-0.4496402877697818</v>
      </c>
    </row>
    <row r="28" spans="1:7" ht="21.75" customHeight="1" thickBot="1">
      <c r="A28" s="1118" t="s">
        <v>173</v>
      </c>
      <c r="B28" s="1127">
        <v>7.508891607907275</v>
      </c>
      <c r="C28" s="1097">
        <v>122.2</v>
      </c>
      <c r="D28" s="1097">
        <v>130.4</v>
      </c>
      <c r="E28" s="1097">
        <v>141.5</v>
      </c>
      <c r="F28" s="1097">
        <f t="shared" si="0"/>
        <v>6.7103109656301</v>
      </c>
      <c r="G28" s="1098">
        <f t="shared" si="0"/>
        <v>8.512269938650306</v>
      </c>
    </row>
    <row r="29" spans="1:7" ht="13.5" thickTop="1">
      <c r="A29" s="398" t="s">
        <v>112</v>
      </c>
      <c r="B29" s="1102"/>
      <c r="C29" s="398"/>
      <c r="D29" s="398"/>
      <c r="E29" s="398"/>
      <c r="F29" s="4"/>
      <c r="G29" s="4"/>
    </row>
    <row r="30" spans="1:5" ht="12.75">
      <c r="A30" s="96"/>
      <c r="B30" s="83"/>
      <c r="C30" s="83"/>
      <c r="D30" s="83"/>
      <c r="E30" s="83"/>
    </row>
    <row r="31" spans="1:5" ht="12.75">
      <c r="A31" s="96"/>
      <c r="B31" s="83"/>
      <c r="C31" s="83"/>
      <c r="D31" s="83"/>
      <c r="E31" s="83"/>
    </row>
    <row r="32" spans="2:5" ht="12.75">
      <c r="B32" s="83"/>
      <c r="C32" s="83"/>
      <c r="D32" s="83"/>
      <c r="E32" s="83"/>
    </row>
    <row r="33" spans="2:5" ht="12.75">
      <c r="B33" s="83"/>
      <c r="C33" s="83"/>
      <c r="D33" s="83"/>
      <c r="E33" s="83"/>
    </row>
    <row r="34" spans="2:5" ht="12.75">
      <c r="B34" s="83"/>
      <c r="C34" s="83"/>
      <c r="D34" s="83"/>
      <c r="E34" s="83"/>
    </row>
    <row r="35" spans="2:5" ht="12.75">
      <c r="B35" s="83"/>
      <c r="C35" s="83"/>
      <c r="D35" s="83"/>
      <c r="E35" s="83"/>
    </row>
    <row r="36" spans="2:5" ht="12.75">
      <c r="B36" s="83"/>
      <c r="C36" s="83"/>
      <c r="D36" s="83"/>
      <c r="E36" s="83"/>
    </row>
    <row r="37" spans="2:5" ht="12.75">
      <c r="B37" s="83"/>
      <c r="C37" s="83"/>
      <c r="D37" s="83"/>
      <c r="E37" s="83"/>
    </row>
    <row r="38" spans="1:5" ht="12.75">
      <c r="A38" s="97"/>
      <c r="B38" s="83"/>
      <c r="C38" s="83"/>
      <c r="D38" s="83"/>
      <c r="E38" s="83"/>
    </row>
    <row r="39" spans="1:5" ht="12.75">
      <c r="A39" s="97"/>
      <c r="B39" s="83"/>
      <c r="C39" s="83"/>
      <c r="D39" s="83"/>
      <c r="E39" s="83"/>
    </row>
    <row r="40" spans="2:5" ht="12.75">
      <c r="B40" s="83"/>
      <c r="C40" s="83"/>
      <c r="D40" s="83"/>
      <c r="E40" s="83"/>
    </row>
    <row r="41" spans="2:5" ht="12.75">
      <c r="B41" s="83"/>
      <c r="C41" s="83"/>
      <c r="D41" s="83"/>
      <c r="E41" s="83"/>
    </row>
    <row r="42" spans="2:5" ht="12.75">
      <c r="B42" s="83"/>
      <c r="C42" s="83"/>
      <c r="D42" s="83"/>
      <c r="E42" s="83"/>
    </row>
    <row r="43" spans="2:5" ht="12.75">
      <c r="B43" s="83"/>
      <c r="C43" s="83"/>
      <c r="D43" s="83"/>
      <c r="E43" s="83"/>
    </row>
    <row r="44" spans="2:5" ht="12.75">
      <c r="B44" s="83"/>
      <c r="C44" s="83"/>
      <c r="D44" s="83"/>
      <c r="E44" s="83"/>
    </row>
    <row r="45" spans="1:5" ht="12.75">
      <c r="A45" s="97"/>
      <c r="B45" s="83"/>
      <c r="C45" s="83"/>
      <c r="D45" s="83"/>
      <c r="E45" s="83"/>
    </row>
    <row r="46" spans="1:5" ht="12.75">
      <c r="A46" s="97"/>
      <c r="B46" s="83"/>
      <c r="C46" s="83"/>
      <c r="D46" s="83"/>
      <c r="E46" s="83"/>
    </row>
    <row r="47" spans="1:5" ht="12.75">
      <c r="A47" s="97"/>
      <c r="B47" s="83"/>
      <c r="C47" s="83"/>
      <c r="D47" s="83"/>
      <c r="E47" s="83"/>
    </row>
    <row r="48" spans="2:5" ht="12.75">
      <c r="B48" s="83"/>
      <c r="C48" s="83"/>
      <c r="D48" s="83"/>
      <c r="E48" s="83"/>
    </row>
    <row r="49" spans="2:5" ht="12.75">
      <c r="B49" s="83"/>
      <c r="C49" s="83"/>
      <c r="D49" s="83"/>
      <c r="E49" s="83"/>
    </row>
    <row r="50" spans="1:5" ht="12.75">
      <c r="A50" s="97"/>
      <c r="B50" s="83"/>
      <c r="C50" s="83"/>
      <c r="D50" s="83"/>
      <c r="E50" s="83"/>
    </row>
    <row r="51" spans="1:5" ht="12.75">
      <c r="A51" s="97"/>
      <c r="B51" s="83"/>
      <c r="C51" s="83"/>
      <c r="D51" s="83"/>
      <c r="E51" s="83"/>
    </row>
    <row r="52" spans="1:5" ht="12.75">
      <c r="A52" s="97"/>
      <c r="B52" s="83"/>
      <c r="C52" s="83"/>
      <c r="D52" s="83"/>
      <c r="E52" s="83"/>
    </row>
    <row r="53" spans="1:5" ht="12.75">
      <c r="A53" s="97"/>
      <c r="B53" s="83"/>
      <c r="C53" s="83"/>
      <c r="D53" s="83"/>
      <c r="E53" s="83"/>
    </row>
    <row r="54" spans="2:5" ht="12.75">
      <c r="B54" s="83"/>
      <c r="C54" s="83"/>
      <c r="D54" s="83"/>
      <c r="E54" s="83"/>
    </row>
    <row r="55" spans="1:5" ht="12.75">
      <c r="A55" s="97"/>
      <c r="B55" s="83"/>
      <c r="C55" s="83"/>
      <c r="D55" s="83"/>
      <c r="E55" s="83"/>
    </row>
    <row r="56" spans="1:5" ht="12.75">
      <c r="A56" s="96"/>
      <c r="B56" s="83"/>
      <c r="C56" s="83"/>
      <c r="D56" s="83"/>
      <c r="E56" s="83"/>
    </row>
    <row r="57" spans="1:5" ht="12.75">
      <c r="A57" s="96"/>
      <c r="B57" s="83"/>
      <c r="C57" s="83"/>
      <c r="D57" s="83"/>
      <c r="E57" s="83"/>
    </row>
    <row r="58" spans="2:5" ht="12.75">
      <c r="B58" s="83"/>
      <c r="C58" s="83"/>
      <c r="D58" s="83"/>
      <c r="E58" s="83"/>
    </row>
    <row r="59" spans="2:5" ht="12.75">
      <c r="B59" s="83"/>
      <c r="C59" s="83"/>
      <c r="D59" s="83"/>
      <c r="E59" s="83"/>
    </row>
    <row r="60" spans="1:5" ht="12.75">
      <c r="A60" s="97"/>
      <c r="B60" s="83"/>
      <c r="C60" s="83"/>
      <c r="D60" s="83"/>
      <c r="E60" s="83"/>
    </row>
    <row r="61" spans="1:5" ht="12.75">
      <c r="A61" s="97"/>
      <c r="B61" s="83"/>
      <c r="C61" s="83"/>
      <c r="D61" s="83"/>
      <c r="E61" s="83"/>
    </row>
    <row r="62" spans="2:5" ht="12.75">
      <c r="B62" s="83"/>
      <c r="C62" s="83"/>
      <c r="D62" s="83"/>
      <c r="E62" s="83"/>
    </row>
    <row r="63" spans="1:5" ht="12.75">
      <c r="A63" s="97"/>
      <c r="B63" s="83"/>
      <c r="C63" s="83"/>
      <c r="D63" s="83"/>
      <c r="E63" s="83"/>
    </row>
    <row r="64" spans="1:5" ht="12.75">
      <c r="A64" s="97"/>
      <c r="B64" s="83"/>
      <c r="C64" s="83"/>
      <c r="D64" s="83"/>
      <c r="E64" s="83"/>
    </row>
    <row r="65" spans="1:5" ht="12.75">
      <c r="A65" s="97"/>
      <c r="B65" s="83"/>
      <c r="C65" s="83"/>
      <c r="D65" s="83"/>
      <c r="E65" s="83"/>
    </row>
    <row r="66" spans="2:5" ht="12.75">
      <c r="B66" s="83"/>
      <c r="C66" s="83"/>
      <c r="D66" s="83"/>
      <c r="E66" s="83"/>
    </row>
    <row r="67" spans="1:5" ht="12.75">
      <c r="A67" s="933"/>
      <c r="B67" s="83"/>
      <c r="C67" s="83"/>
      <c r="D67" s="83"/>
      <c r="E67" s="83"/>
    </row>
    <row r="68" spans="2:5" ht="12.75">
      <c r="B68" s="83"/>
      <c r="C68" s="83"/>
      <c r="D68" s="83"/>
      <c r="E68" s="83"/>
    </row>
    <row r="69" spans="1:5" ht="12.75">
      <c r="A69" s="933"/>
      <c r="B69" s="83"/>
      <c r="C69" s="83"/>
      <c r="D69" s="83"/>
      <c r="E69" s="83"/>
    </row>
    <row r="70" spans="2:5" ht="12.75">
      <c r="B70" s="83"/>
      <c r="C70" s="83"/>
      <c r="D70" s="83"/>
      <c r="E70" s="83"/>
    </row>
    <row r="71" spans="2:5" ht="12.75">
      <c r="B71" s="83"/>
      <c r="C71" s="83"/>
      <c r="D71" s="83"/>
      <c r="E71" s="83"/>
    </row>
    <row r="72" spans="1:5" ht="12.75">
      <c r="A72" s="933"/>
      <c r="B72" s="83"/>
      <c r="C72" s="83"/>
      <c r="D72" s="83"/>
      <c r="E72" s="83"/>
    </row>
    <row r="74" ht="20.25">
      <c r="A74" s="934"/>
    </row>
    <row r="75" ht="20.25">
      <c r="A75" s="934"/>
    </row>
    <row r="77" spans="2:5" ht="12.75">
      <c r="B77" s="932"/>
      <c r="C77" s="932"/>
      <c r="D77" s="932"/>
      <c r="E77" s="932"/>
    </row>
    <row r="78" spans="2:5" ht="12.75">
      <c r="B78" s="932"/>
      <c r="C78" s="932"/>
      <c r="D78" s="932"/>
      <c r="E78" s="932"/>
    </row>
    <row r="80" spans="2:5" ht="12.75">
      <c r="B80" s="83"/>
      <c r="C80" s="83"/>
      <c r="D80" s="83"/>
      <c r="E80" s="83"/>
    </row>
    <row r="81" spans="2:5" ht="12.75">
      <c r="B81" s="83"/>
      <c r="C81" s="83"/>
      <c r="D81" s="83"/>
      <c r="E81" s="83"/>
    </row>
    <row r="82" spans="2:5" ht="12.75">
      <c r="B82" s="83"/>
      <c r="C82" s="83"/>
      <c r="D82" s="83"/>
      <c r="E82" s="83"/>
    </row>
    <row r="83" spans="2:5" ht="12.75">
      <c r="B83" s="83"/>
      <c r="C83" s="83"/>
      <c r="D83" s="83"/>
      <c r="E83" s="83"/>
    </row>
    <row r="84" spans="2:5" ht="12.75">
      <c r="B84" s="83"/>
      <c r="C84" s="83"/>
      <c r="D84" s="83"/>
      <c r="E84" s="83"/>
    </row>
    <row r="85" spans="1:5" ht="12.75">
      <c r="A85" s="97"/>
      <c r="B85" s="83"/>
      <c r="C85" s="83"/>
      <c r="D85" s="83"/>
      <c r="E85" s="83"/>
    </row>
    <row r="86" spans="1:5" ht="12.75">
      <c r="A86" s="97"/>
      <c r="B86" s="83"/>
      <c r="C86" s="83"/>
      <c r="D86" s="83"/>
      <c r="E86" s="83"/>
    </row>
    <row r="87" spans="1:5" ht="12.75">
      <c r="A87" s="97"/>
      <c r="B87" s="83"/>
      <c r="C87" s="83"/>
      <c r="D87" s="83"/>
      <c r="E87" s="83"/>
    </row>
    <row r="88" spans="2:5" ht="12.75">
      <c r="B88" s="83"/>
      <c r="C88" s="83"/>
      <c r="D88" s="83"/>
      <c r="E88" s="83"/>
    </row>
    <row r="89" spans="1:5" ht="12.75">
      <c r="A89" s="935"/>
      <c r="B89" s="83"/>
      <c r="C89" s="83"/>
      <c r="D89" s="83"/>
      <c r="E89" s="83"/>
    </row>
    <row r="90" spans="1:5" ht="12.75">
      <c r="A90" s="97"/>
      <c r="B90" s="83"/>
      <c r="C90" s="83"/>
      <c r="D90" s="83"/>
      <c r="E90" s="83"/>
    </row>
    <row r="91" spans="1:5" ht="12.75">
      <c r="A91" s="96"/>
      <c r="B91" s="83"/>
      <c r="C91" s="83"/>
      <c r="D91" s="83"/>
      <c r="E91" s="83"/>
    </row>
    <row r="92" spans="1:5" ht="12.75">
      <c r="A92" s="96"/>
      <c r="B92" s="83"/>
      <c r="C92" s="83"/>
      <c r="D92" s="83"/>
      <c r="E92" s="83"/>
    </row>
    <row r="93" spans="1:5" ht="12.75">
      <c r="A93" s="97"/>
      <c r="B93" s="83"/>
      <c r="C93" s="83"/>
      <c r="D93" s="83"/>
      <c r="E93" s="83"/>
    </row>
    <row r="94" spans="1:5" ht="12.75">
      <c r="A94" s="96"/>
      <c r="B94" s="83"/>
      <c r="C94" s="83"/>
      <c r="D94" s="83"/>
      <c r="E94" s="83"/>
    </row>
    <row r="95" spans="1:5" ht="12.75">
      <c r="A95" s="96"/>
      <c r="B95" s="83"/>
      <c r="C95" s="83"/>
      <c r="D95" s="83"/>
      <c r="E95" s="83"/>
    </row>
    <row r="96" spans="2:5" ht="12.75">
      <c r="B96" s="83"/>
      <c r="C96" s="83"/>
      <c r="D96" s="83"/>
      <c r="E96" s="83"/>
    </row>
    <row r="97" spans="2:5" ht="12.75">
      <c r="B97" s="83"/>
      <c r="C97" s="83"/>
      <c r="D97" s="83"/>
      <c r="E97" s="83"/>
    </row>
    <row r="98" spans="2:5" ht="12.75">
      <c r="B98" s="83"/>
      <c r="C98" s="83"/>
      <c r="D98" s="83"/>
      <c r="E98" s="83"/>
    </row>
    <row r="99" spans="2:5" ht="12.75">
      <c r="B99" s="83"/>
      <c r="C99" s="83"/>
      <c r="D99" s="83"/>
      <c r="E99" s="83"/>
    </row>
    <row r="100" spans="2:5" ht="12.75">
      <c r="B100" s="83"/>
      <c r="C100" s="83"/>
      <c r="D100" s="83"/>
      <c r="E100" s="83"/>
    </row>
    <row r="101" spans="2:5" ht="12.75">
      <c r="B101" s="83"/>
      <c r="C101" s="83"/>
      <c r="D101" s="83"/>
      <c r="E101" s="83"/>
    </row>
    <row r="102" spans="1:5" ht="12.75">
      <c r="A102" s="97"/>
      <c r="B102" s="83"/>
      <c r="C102" s="83"/>
      <c r="D102" s="83"/>
      <c r="E102" s="83"/>
    </row>
    <row r="103" spans="1:5" ht="12.75">
      <c r="A103" s="97"/>
      <c r="B103" s="83"/>
      <c r="C103" s="83"/>
      <c r="D103" s="83"/>
      <c r="E103" s="83"/>
    </row>
    <row r="104" spans="2:5" ht="12.75">
      <c r="B104" s="83"/>
      <c r="C104" s="83"/>
      <c r="D104" s="83"/>
      <c r="E104" s="83"/>
    </row>
    <row r="105" spans="2:5" ht="12.75">
      <c r="B105" s="83"/>
      <c r="C105" s="83"/>
      <c r="D105" s="83"/>
      <c r="E105" s="83"/>
    </row>
    <row r="106" spans="2:5" ht="12.75">
      <c r="B106" s="83"/>
      <c r="C106" s="83"/>
      <c r="D106" s="83"/>
      <c r="E106" s="83"/>
    </row>
    <row r="107" spans="2:5" ht="12.75">
      <c r="B107" s="83"/>
      <c r="C107" s="83"/>
      <c r="D107" s="83"/>
      <c r="E107" s="83"/>
    </row>
    <row r="108" spans="2:5" ht="12.75">
      <c r="B108" s="83"/>
      <c r="C108" s="83"/>
      <c r="D108" s="83"/>
      <c r="E108" s="83"/>
    </row>
    <row r="109" spans="1:5" ht="12.75">
      <c r="A109" s="97"/>
      <c r="B109" s="83"/>
      <c r="C109" s="83"/>
      <c r="D109" s="83"/>
      <c r="E109" s="83"/>
    </row>
    <row r="110" spans="1:5" ht="12.75">
      <c r="A110" s="97"/>
      <c r="B110" s="83"/>
      <c r="C110" s="83"/>
      <c r="D110" s="83"/>
      <c r="E110" s="83"/>
    </row>
    <row r="111" spans="1:5" ht="12.75">
      <c r="A111" s="97"/>
      <c r="B111" s="83"/>
      <c r="C111" s="83"/>
      <c r="D111" s="83"/>
      <c r="E111" s="83"/>
    </row>
    <row r="112" spans="2:5" ht="12.75">
      <c r="B112" s="83"/>
      <c r="C112" s="83"/>
      <c r="D112" s="83"/>
      <c r="E112" s="83"/>
    </row>
    <row r="113" spans="2:5" ht="12.75">
      <c r="B113" s="83"/>
      <c r="C113" s="83"/>
      <c r="D113" s="83"/>
      <c r="E113" s="83"/>
    </row>
    <row r="114" spans="1:5" ht="12.75">
      <c r="A114" s="97"/>
      <c r="B114" s="83"/>
      <c r="C114" s="83"/>
      <c r="D114" s="83"/>
      <c r="E114" s="83"/>
    </row>
    <row r="115" spans="1:5" ht="12.75">
      <c r="A115" s="97"/>
      <c r="B115" s="83"/>
      <c r="C115" s="83"/>
      <c r="D115" s="83"/>
      <c r="E115" s="83"/>
    </row>
    <row r="116" spans="1:5" ht="12.75">
      <c r="A116" s="97"/>
      <c r="B116" s="83"/>
      <c r="C116" s="83"/>
      <c r="D116" s="83"/>
      <c r="E116" s="83"/>
    </row>
    <row r="117" spans="1:5" ht="12.75">
      <c r="A117" s="97"/>
      <c r="B117" s="83"/>
      <c r="C117" s="83"/>
      <c r="D117" s="83"/>
      <c r="E117" s="83"/>
    </row>
    <row r="118" spans="2:5" ht="12.75">
      <c r="B118" s="83"/>
      <c r="C118" s="83"/>
      <c r="D118" s="83"/>
      <c r="E118" s="83"/>
    </row>
    <row r="119" spans="1:5" ht="12.75">
      <c r="A119" s="97"/>
      <c r="B119" s="83"/>
      <c r="C119" s="83"/>
      <c r="D119" s="83"/>
      <c r="E119" s="83"/>
    </row>
    <row r="120" spans="1:5" ht="12.75">
      <c r="A120" s="96"/>
      <c r="B120" s="83"/>
      <c r="C120" s="83"/>
      <c r="D120" s="83"/>
      <c r="E120" s="83"/>
    </row>
    <row r="121" spans="1:5" ht="12.75">
      <c r="A121" s="96"/>
      <c r="B121" s="83"/>
      <c r="C121" s="83"/>
      <c r="D121" s="83"/>
      <c r="E121" s="83"/>
    </row>
    <row r="122" spans="1:5" ht="12.75">
      <c r="A122" s="97"/>
      <c r="B122" s="83"/>
      <c r="C122" s="83"/>
      <c r="D122" s="83"/>
      <c r="E122" s="83"/>
    </row>
    <row r="123" spans="2:5" ht="12.75">
      <c r="B123" s="83"/>
      <c r="C123" s="83"/>
      <c r="D123" s="83"/>
      <c r="E123" s="83"/>
    </row>
    <row r="124" spans="1:5" ht="12.75">
      <c r="A124" s="97"/>
      <c r="B124" s="83"/>
      <c r="C124" s="83"/>
      <c r="D124" s="83"/>
      <c r="E124" s="83"/>
    </row>
    <row r="125" spans="1:5" ht="12.75">
      <c r="A125" s="97"/>
      <c r="B125" s="83"/>
      <c r="C125" s="83"/>
      <c r="D125" s="83"/>
      <c r="E125" s="83"/>
    </row>
    <row r="126" spans="2:5" ht="12.75">
      <c r="B126" s="83"/>
      <c r="C126" s="83"/>
      <c r="D126" s="83"/>
      <c r="E126" s="83"/>
    </row>
    <row r="127" spans="1:5" ht="12.75">
      <c r="A127" s="97"/>
      <c r="B127" s="83"/>
      <c r="C127" s="83"/>
      <c r="D127" s="83"/>
      <c r="E127" s="83"/>
    </row>
    <row r="128" spans="1:5" ht="12.75">
      <c r="A128" s="97"/>
      <c r="B128" s="83"/>
      <c r="C128" s="83"/>
      <c r="D128" s="83"/>
      <c r="E128" s="83"/>
    </row>
    <row r="129" spans="1:5" ht="12.75">
      <c r="A129" s="97"/>
      <c r="B129" s="83"/>
      <c r="C129" s="83"/>
      <c r="D129" s="83"/>
      <c r="E129" s="83"/>
    </row>
    <row r="130" spans="2:5" ht="12.75">
      <c r="B130" s="83"/>
      <c r="C130" s="83"/>
      <c r="D130" s="83"/>
      <c r="E130" s="83"/>
    </row>
    <row r="132" ht="20.25">
      <c r="A132" s="934"/>
    </row>
    <row r="133" ht="20.25">
      <c r="A133" s="934"/>
    </row>
    <row r="135" spans="2:5" ht="12.75">
      <c r="B135" s="932"/>
      <c r="C135" s="932"/>
      <c r="D135" s="932"/>
      <c r="E135" s="932"/>
    </row>
    <row r="136" spans="2:5" ht="12.75">
      <c r="B136" s="932"/>
      <c r="C136" s="932"/>
      <c r="D136" s="932"/>
      <c r="E136" s="932"/>
    </row>
    <row r="138" spans="2:5" ht="12.75">
      <c r="B138" s="83"/>
      <c r="C138" s="83"/>
      <c r="D138" s="83"/>
      <c r="E138" s="83"/>
    </row>
    <row r="139" spans="2:5" ht="12.75">
      <c r="B139" s="83"/>
      <c r="C139" s="83"/>
      <c r="D139" s="83"/>
      <c r="E139" s="83"/>
    </row>
    <row r="140" spans="2:5" ht="12.75">
      <c r="B140" s="83"/>
      <c r="C140" s="83"/>
      <c r="D140" s="83"/>
      <c r="E140" s="83"/>
    </row>
    <row r="141" spans="2:5" ht="12.75">
      <c r="B141" s="83"/>
      <c r="C141" s="83"/>
      <c r="D141" s="83"/>
      <c r="E141" s="83"/>
    </row>
    <row r="142" spans="2:5" ht="12.75">
      <c r="B142" s="83"/>
      <c r="C142" s="83"/>
      <c r="D142" s="83"/>
      <c r="E142" s="83"/>
    </row>
    <row r="143" spans="1:5" ht="12.75">
      <c r="A143" s="97"/>
      <c r="B143" s="83"/>
      <c r="C143" s="83"/>
      <c r="D143" s="83"/>
      <c r="E143" s="83"/>
    </row>
    <row r="144" spans="1:5" ht="12.75">
      <c r="A144" s="97"/>
      <c r="B144" s="83"/>
      <c r="C144" s="83"/>
      <c r="D144" s="83"/>
      <c r="E144" s="83"/>
    </row>
    <row r="145" spans="1:5" ht="12.75">
      <c r="A145" s="97"/>
      <c r="B145" s="83"/>
      <c r="C145" s="83"/>
      <c r="D145" s="83"/>
      <c r="E145" s="83"/>
    </row>
    <row r="146" spans="2:5" ht="12.75">
      <c r="B146" s="83"/>
      <c r="C146" s="83"/>
      <c r="D146" s="83"/>
      <c r="E146" s="83"/>
    </row>
    <row r="147" spans="1:5" ht="12.75">
      <c r="A147" s="935"/>
      <c r="B147" s="83"/>
      <c r="C147" s="83"/>
      <c r="D147" s="83"/>
      <c r="E147" s="83"/>
    </row>
    <row r="148" spans="1:5" ht="12.75">
      <c r="A148" s="97"/>
      <c r="B148" s="83"/>
      <c r="C148" s="83"/>
      <c r="D148" s="83"/>
      <c r="E148" s="83"/>
    </row>
    <row r="149" spans="1:5" ht="12.75">
      <c r="A149" s="96"/>
      <c r="B149" s="83"/>
      <c r="C149" s="83"/>
      <c r="D149" s="83"/>
      <c r="E149" s="83"/>
    </row>
    <row r="150" spans="1:5" ht="12.75">
      <c r="A150" s="96"/>
      <c r="B150" s="83"/>
      <c r="C150" s="83"/>
      <c r="D150" s="83"/>
      <c r="E150" s="83"/>
    </row>
    <row r="151" spans="1:5" ht="12.75">
      <c r="A151" s="97"/>
      <c r="B151" s="83"/>
      <c r="C151" s="83"/>
      <c r="D151" s="83"/>
      <c r="E151" s="83"/>
    </row>
    <row r="152" spans="1:5" ht="12.75">
      <c r="A152" s="96"/>
      <c r="B152" s="83"/>
      <c r="C152" s="83"/>
      <c r="D152" s="83"/>
      <c r="E152" s="83"/>
    </row>
    <row r="153" spans="1:5" ht="12.75">
      <c r="A153" s="96"/>
      <c r="B153" s="83"/>
      <c r="C153" s="83"/>
      <c r="D153" s="83"/>
      <c r="E153" s="83"/>
    </row>
    <row r="154" spans="2:5" ht="12.75">
      <c r="B154" s="83"/>
      <c r="C154" s="83"/>
      <c r="D154" s="83"/>
      <c r="E154" s="83"/>
    </row>
    <row r="155" spans="2:5" ht="12.75">
      <c r="B155" s="83"/>
      <c r="C155" s="83"/>
      <c r="D155" s="83"/>
      <c r="E155" s="83"/>
    </row>
    <row r="156" spans="2:5" ht="12.75">
      <c r="B156" s="83"/>
      <c r="C156" s="83"/>
      <c r="D156" s="83"/>
      <c r="E156" s="83"/>
    </row>
    <row r="157" spans="2:5" ht="12.75">
      <c r="B157" s="83"/>
      <c r="C157" s="83"/>
      <c r="D157" s="83"/>
      <c r="E157" s="83"/>
    </row>
    <row r="158" spans="2:5" ht="12.75">
      <c r="B158" s="83"/>
      <c r="C158" s="83"/>
      <c r="D158" s="83"/>
      <c r="E158" s="83"/>
    </row>
    <row r="159" spans="2:5" ht="12.75">
      <c r="B159" s="83"/>
      <c r="C159" s="83"/>
      <c r="D159" s="83"/>
      <c r="E159" s="83"/>
    </row>
    <row r="160" spans="1:5" ht="12.75">
      <c r="A160" s="97"/>
      <c r="B160" s="83"/>
      <c r="C160" s="83"/>
      <c r="D160" s="83"/>
      <c r="E160" s="83"/>
    </row>
    <row r="161" spans="1:5" ht="12.75">
      <c r="A161" s="97"/>
      <c r="B161" s="83"/>
      <c r="C161" s="83"/>
      <c r="D161" s="83"/>
      <c r="E161" s="83"/>
    </row>
    <row r="162" spans="2:5" ht="12.75">
      <c r="B162" s="83"/>
      <c r="C162" s="83"/>
      <c r="D162" s="83"/>
      <c r="E162" s="83"/>
    </row>
    <row r="163" spans="2:5" ht="12.75">
      <c r="B163" s="83"/>
      <c r="C163" s="83"/>
      <c r="D163" s="83"/>
      <c r="E163" s="83"/>
    </row>
    <row r="164" spans="2:5" ht="12.75">
      <c r="B164" s="83"/>
      <c r="C164" s="83"/>
      <c r="D164" s="83"/>
      <c r="E164" s="83"/>
    </row>
    <row r="165" spans="2:5" ht="12.75">
      <c r="B165" s="83"/>
      <c r="C165" s="83"/>
      <c r="D165" s="83"/>
      <c r="E165" s="83"/>
    </row>
    <row r="166" spans="2:5" ht="12.75">
      <c r="B166" s="83"/>
      <c r="C166" s="83"/>
      <c r="D166" s="83"/>
      <c r="E166" s="83"/>
    </row>
    <row r="167" spans="1:5" ht="12.75">
      <c r="A167" s="97"/>
      <c r="B167" s="83"/>
      <c r="C167" s="83"/>
      <c r="D167" s="83"/>
      <c r="E167" s="83"/>
    </row>
    <row r="168" spans="1:5" ht="12.75">
      <c r="A168" s="97"/>
      <c r="B168" s="83"/>
      <c r="C168" s="83"/>
      <c r="D168" s="83"/>
      <c r="E168" s="83"/>
    </row>
    <row r="169" spans="1:5" ht="12.75">
      <c r="A169" s="97"/>
      <c r="B169" s="83"/>
      <c r="C169" s="83"/>
      <c r="D169" s="83"/>
      <c r="E169" s="83"/>
    </row>
    <row r="170" spans="2:5" ht="12.75">
      <c r="B170" s="83"/>
      <c r="C170" s="83"/>
      <c r="D170" s="83"/>
      <c r="E170" s="83"/>
    </row>
    <row r="171" spans="2:5" ht="12.75">
      <c r="B171" s="83"/>
      <c r="C171" s="83"/>
      <c r="D171" s="83"/>
      <c r="E171" s="83"/>
    </row>
    <row r="172" spans="1:5" ht="12.75">
      <c r="A172" s="97"/>
      <c r="B172" s="83"/>
      <c r="C172" s="83"/>
      <c r="D172" s="83"/>
      <c r="E172" s="83"/>
    </row>
    <row r="173" spans="1:5" ht="12.75">
      <c r="A173" s="97"/>
      <c r="B173" s="83"/>
      <c r="C173" s="83"/>
      <c r="D173" s="83"/>
      <c r="E173" s="83"/>
    </row>
    <row r="174" spans="1:5" ht="12.75">
      <c r="A174" s="97"/>
      <c r="B174" s="83"/>
      <c r="C174" s="83"/>
      <c r="D174" s="83"/>
      <c r="E174" s="83"/>
    </row>
    <row r="175" spans="1:5" ht="12.75">
      <c r="A175" s="97"/>
      <c r="B175" s="83"/>
      <c r="C175" s="83"/>
      <c r="D175" s="83"/>
      <c r="E175" s="83"/>
    </row>
    <row r="176" spans="2:5" ht="12.75">
      <c r="B176" s="83"/>
      <c r="C176" s="83"/>
      <c r="D176" s="83"/>
      <c r="E176" s="83"/>
    </row>
    <row r="177" spans="1:5" ht="12.75">
      <c r="A177" s="97"/>
      <c r="B177" s="83"/>
      <c r="C177" s="83"/>
      <c r="D177" s="83"/>
      <c r="E177" s="83"/>
    </row>
    <row r="178" spans="1:5" ht="12.75">
      <c r="A178" s="96"/>
      <c r="B178" s="83"/>
      <c r="C178" s="83"/>
      <c r="D178" s="83"/>
      <c r="E178" s="83"/>
    </row>
    <row r="179" spans="1:5" ht="12.75">
      <c r="A179" s="96"/>
      <c r="B179" s="83"/>
      <c r="C179" s="83"/>
      <c r="D179" s="83"/>
      <c r="E179" s="83"/>
    </row>
    <row r="180" spans="1:5" ht="12.75">
      <c r="A180" s="97"/>
      <c r="B180" s="83"/>
      <c r="C180" s="83"/>
      <c r="D180" s="83"/>
      <c r="E180" s="83"/>
    </row>
    <row r="181" spans="2:5" ht="12.75">
      <c r="B181" s="83"/>
      <c r="C181" s="83"/>
      <c r="D181" s="83"/>
      <c r="E181" s="83"/>
    </row>
    <row r="182" spans="1:5" ht="12.75">
      <c r="A182" s="97"/>
      <c r="B182" s="83"/>
      <c r="C182" s="83"/>
      <c r="D182" s="83"/>
      <c r="E182" s="83"/>
    </row>
    <row r="183" spans="1:5" ht="12.75">
      <c r="A183" s="97"/>
      <c r="B183" s="83"/>
      <c r="C183" s="83"/>
      <c r="D183" s="83"/>
      <c r="E183" s="83"/>
    </row>
    <row r="184" spans="2:5" ht="12.75">
      <c r="B184" s="83"/>
      <c r="C184" s="83"/>
      <c r="D184" s="83"/>
      <c r="E184" s="83"/>
    </row>
    <row r="185" spans="1:5" ht="12.75">
      <c r="A185" s="97"/>
      <c r="B185" s="83"/>
      <c r="C185" s="83"/>
      <c r="D185" s="83"/>
      <c r="E185" s="83"/>
    </row>
    <row r="186" spans="1:5" ht="12.75">
      <c r="A186" s="97"/>
      <c r="B186" s="83"/>
      <c r="C186" s="83"/>
      <c r="D186" s="83"/>
      <c r="E186" s="83"/>
    </row>
    <row r="187" spans="1:5" ht="12.75">
      <c r="A187" s="97"/>
      <c r="B187" s="83"/>
      <c r="C187" s="83"/>
      <c r="D187" s="83"/>
      <c r="E187" s="83"/>
    </row>
    <row r="188" spans="2:5" ht="12.75">
      <c r="B188" s="83"/>
      <c r="C188" s="83"/>
      <c r="D188" s="83"/>
      <c r="E188" s="83"/>
    </row>
  </sheetData>
  <sheetProtection/>
  <mergeCells count="4">
    <mergeCell ref="A2:G2"/>
    <mergeCell ref="A3:G3"/>
    <mergeCell ref="A4:G4"/>
    <mergeCell ref="F5:G5"/>
  </mergeCells>
  <printOptions/>
  <pageMargins left="0.75" right="0.75" top="1" bottom="1" header="0.5" footer="0.5"/>
  <pageSetup fitToHeight="1" fitToWidth="1" horizontalDpi="600" verticalDpi="600" orientation="portrait"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L31"/>
  <sheetViews>
    <sheetView zoomScalePageLayoutView="0" workbookViewId="0" topLeftCell="A1">
      <selection activeCell="A6" sqref="A6:A7"/>
    </sheetView>
  </sheetViews>
  <sheetFormatPr defaultColWidth="9.140625" defaultRowHeight="12.75"/>
  <cols>
    <col min="1" max="1" width="40.8515625" style="0" customWidth="1"/>
    <col min="2" max="3" width="10.7109375" style="0" customWidth="1"/>
    <col min="4" max="4" width="10.7109375" style="0" hidden="1" customWidth="1"/>
    <col min="5" max="5" width="10.7109375" style="0" customWidth="1"/>
    <col min="6" max="6" width="10.7109375" style="0" hidden="1" customWidth="1"/>
    <col min="7" max="12" width="10.7109375" style="0" customWidth="1"/>
  </cols>
  <sheetData>
    <row r="2" spans="1:12" ht="19.5" customHeight="1">
      <c r="A2" s="1175" t="s">
        <v>151</v>
      </c>
      <c r="B2" s="1175"/>
      <c r="C2" s="1175"/>
      <c r="D2" s="1175"/>
      <c r="E2" s="1175"/>
      <c r="F2" s="1175"/>
      <c r="G2" s="1175"/>
      <c r="H2" s="1175"/>
      <c r="I2" s="1175"/>
      <c r="J2" s="1175"/>
      <c r="K2" s="1175"/>
      <c r="L2" s="1175"/>
    </row>
    <row r="3" spans="1:12" ht="19.5" customHeight="1">
      <c r="A3" s="1174" t="s">
        <v>156</v>
      </c>
      <c r="B3" s="1174"/>
      <c r="C3" s="1174"/>
      <c r="D3" s="1174"/>
      <c r="E3" s="1174"/>
      <c r="F3" s="1174"/>
      <c r="G3" s="1174"/>
      <c r="H3" s="1174"/>
      <c r="I3" s="1174"/>
      <c r="J3" s="1174"/>
      <c r="K3" s="1174"/>
      <c r="L3" s="1174"/>
    </row>
    <row r="4" spans="1:12" ht="12.75">
      <c r="A4" s="1226" t="s">
        <v>506</v>
      </c>
      <c r="B4" s="1226"/>
      <c r="C4" s="1226"/>
      <c r="D4" s="1226"/>
      <c r="E4" s="1226"/>
      <c r="F4" s="1226"/>
      <c r="G4" s="1226"/>
      <c r="H4" s="1226"/>
      <c r="I4" s="1226"/>
      <c r="J4" s="1226"/>
      <c r="K4" s="1226"/>
      <c r="L4" s="1226"/>
    </row>
    <row r="5" spans="1:12" ht="13.5" thickBot="1">
      <c r="A5" s="1227" t="s">
        <v>996</v>
      </c>
      <c r="B5" s="1227"/>
      <c r="C5" s="1227"/>
      <c r="D5" s="1227"/>
      <c r="E5" s="1227"/>
      <c r="F5" s="1227"/>
      <c r="G5" s="1227"/>
      <c r="H5" s="1227"/>
      <c r="I5" s="1227"/>
      <c r="J5" s="1227"/>
      <c r="K5" s="1227"/>
      <c r="L5" s="1227"/>
    </row>
    <row r="6" spans="1:12" ht="13.5" thickTop="1">
      <c r="A6" s="1219" t="s">
        <v>507</v>
      </c>
      <c r="B6" s="1221" t="s">
        <v>508</v>
      </c>
      <c r="C6" s="1028" t="s">
        <v>76</v>
      </c>
      <c r="D6" s="1223" t="s">
        <v>1</v>
      </c>
      <c r="E6" s="1224"/>
      <c r="F6" s="1223" t="s">
        <v>77</v>
      </c>
      <c r="G6" s="1225"/>
      <c r="H6" s="1224"/>
      <c r="I6" s="1217" t="s">
        <v>253</v>
      </c>
      <c r="J6" s="1217"/>
      <c r="K6" s="1217"/>
      <c r="L6" s="1218"/>
    </row>
    <row r="7" spans="1:12" ht="12.75">
      <c r="A7" s="1220"/>
      <c r="B7" s="1222"/>
      <c r="C7" s="162" t="s">
        <v>509</v>
      </c>
      <c r="D7" s="162" t="s">
        <v>437</v>
      </c>
      <c r="E7" s="162" t="s">
        <v>509</v>
      </c>
      <c r="F7" s="162" t="s">
        <v>408</v>
      </c>
      <c r="G7" s="162" t="s">
        <v>437</v>
      </c>
      <c r="H7" s="162" t="s">
        <v>509</v>
      </c>
      <c r="I7" s="162" t="s">
        <v>510</v>
      </c>
      <c r="J7" s="162" t="s">
        <v>510</v>
      </c>
      <c r="K7" s="162" t="s">
        <v>511</v>
      </c>
      <c r="L7" s="1029" t="s">
        <v>511</v>
      </c>
    </row>
    <row r="8" spans="1:12" ht="12.75">
      <c r="A8" s="1030">
        <v>1</v>
      </c>
      <c r="B8" s="161">
        <v>2</v>
      </c>
      <c r="C8" s="161">
        <v>3</v>
      </c>
      <c r="D8" s="161">
        <v>4</v>
      </c>
      <c r="E8" s="161">
        <v>5</v>
      </c>
      <c r="F8" s="1047">
        <v>6</v>
      </c>
      <c r="G8" s="161">
        <v>7</v>
      </c>
      <c r="H8" s="161">
        <v>8</v>
      </c>
      <c r="I8" s="162" t="s">
        <v>82</v>
      </c>
      <c r="J8" s="162" t="s">
        <v>83</v>
      </c>
      <c r="K8" s="162" t="s">
        <v>84</v>
      </c>
      <c r="L8" s="1029" t="s">
        <v>85</v>
      </c>
    </row>
    <row r="9" spans="1:12" ht="21" customHeight="1">
      <c r="A9" s="128" t="s">
        <v>512</v>
      </c>
      <c r="B9" s="129">
        <v>100</v>
      </c>
      <c r="C9" s="130">
        <v>129.9</v>
      </c>
      <c r="D9" s="131">
        <v>138.2</v>
      </c>
      <c r="E9" s="132">
        <v>139.9</v>
      </c>
      <c r="F9" s="131">
        <v>145.4</v>
      </c>
      <c r="G9" s="131">
        <v>146</v>
      </c>
      <c r="H9" s="132">
        <v>151.8</v>
      </c>
      <c r="I9" s="131">
        <f aca="true" t="shared" si="0" ref="I9:I29">E9/C9*100-100</f>
        <v>7.69822940723634</v>
      </c>
      <c r="J9" s="131">
        <f aca="true" t="shared" si="1" ref="J9:J29">E9/D9*100-100</f>
        <v>1.2301013024602128</v>
      </c>
      <c r="K9" s="131">
        <f aca="true" t="shared" si="2" ref="K9:K29">H9/E9*100-100</f>
        <v>8.506075768406006</v>
      </c>
      <c r="L9" s="133">
        <f aca="true" t="shared" si="3" ref="L9:L29">H9/G9*100-100</f>
        <v>3.9726027397260424</v>
      </c>
    </row>
    <row r="10" spans="1:12" ht="21" customHeight="1">
      <c r="A10" s="134" t="s">
        <v>513</v>
      </c>
      <c r="B10" s="135">
        <v>49.593021995747016</v>
      </c>
      <c r="C10" s="136">
        <v>127.7</v>
      </c>
      <c r="D10" s="137">
        <v>133.9</v>
      </c>
      <c r="E10" s="138">
        <v>137.4</v>
      </c>
      <c r="F10" s="137">
        <v>141.7</v>
      </c>
      <c r="G10" s="137">
        <v>142.1</v>
      </c>
      <c r="H10" s="138">
        <v>153.4</v>
      </c>
      <c r="I10" s="137">
        <f t="shared" si="0"/>
        <v>7.595927956147236</v>
      </c>
      <c r="J10" s="137">
        <f t="shared" si="1"/>
        <v>2.613890963405524</v>
      </c>
      <c r="K10" s="137">
        <f t="shared" si="2"/>
        <v>11.644832605531292</v>
      </c>
      <c r="L10" s="139">
        <f t="shared" si="3"/>
        <v>7.952146375791713</v>
      </c>
    </row>
    <row r="11" spans="1:12" ht="21" customHeight="1">
      <c r="A11" s="53" t="s">
        <v>157</v>
      </c>
      <c r="B11" s="140">
        <v>16.575694084141823</v>
      </c>
      <c r="C11" s="141">
        <v>112</v>
      </c>
      <c r="D11" s="142">
        <v>125.7</v>
      </c>
      <c r="E11" s="143">
        <v>123.7</v>
      </c>
      <c r="F11" s="142">
        <v>127.8</v>
      </c>
      <c r="G11" s="142">
        <v>128.2</v>
      </c>
      <c r="H11" s="143">
        <v>130.9</v>
      </c>
      <c r="I11" s="142">
        <f t="shared" si="0"/>
        <v>10.44642857142857</v>
      </c>
      <c r="J11" s="142">
        <f t="shared" si="1"/>
        <v>-1.591089896579163</v>
      </c>
      <c r="K11" s="142">
        <f t="shared" si="2"/>
        <v>5.8205335489086565</v>
      </c>
      <c r="L11" s="144">
        <f t="shared" si="3"/>
        <v>2.10608424336975</v>
      </c>
    </row>
    <row r="12" spans="1:12" ht="21" customHeight="1">
      <c r="A12" s="53" t="s">
        <v>158</v>
      </c>
      <c r="B12" s="140">
        <v>6.086031204033311</v>
      </c>
      <c r="C12" s="141">
        <v>163.2</v>
      </c>
      <c r="D12" s="142">
        <v>155.5</v>
      </c>
      <c r="E12" s="143">
        <v>172.3</v>
      </c>
      <c r="F12" s="142">
        <v>163.6</v>
      </c>
      <c r="G12" s="142">
        <v>196.2</v>
      </c>
      <c r="H12" s="143">
        <v>221.4</v>
      </c>
      <c r="I12" s="142">
        <f t="shared" si="0"/>
        <v>5.575980392156879</v>
      </c>
      <c r="J12" s="142">
        <f t="shared" si="1"/>
        <v>10.803858520900334</v>
      </c>
      <c r="K12" s="142">
        <f t="shared" si="2"/>
        <v>28.496807893209507</v>
      </c>
      <c r="L12" s="144">
        <f t="shared" si="3"/>
        <v>12.844036697247716</v>
      </c>
    </row>
    <row r="13" spans="1:12" ht="21" customHeight="1">
      <c r="A13" s="53" t="s">
        <v>159</v>
      </c>
      <c r="B13" s="140">
        <v>3.770519507075808</v>
      </c>
      <c r="C13" s="141">
        <v>123.5</v>
      </c>
      <c r="D13" s="142">
        <v>155.3</v>
      </c>
      <c r="E13" s="143">
        <v>156.1</v>
      </c>
      <c r="F13" s="142">
        <v>168.9</v>
      </c>
      <c r="G13" s="142">
        <v>170.7</v>
      </c>
      <c r="H13" s="143">
        <v>173.6</v>
      </c>
      <c r="I13" s="142">
        <f t="shared" si="0"/>
        <v>26.396761133603235</v>
      </c>
      <c r="J13" s="142">
        <f t="shared" si="1"/>
        <v>0.5151320025756405</v>
      </c>
      <c r="K13" s="142">
        <f t="shared" si="2"/>
        <v>11.21076233183858</v>
      </c>
      <c r="L13" s="144">
        <f t="shared" si="3"/>
        <v>1.6988869361452856</v>
      </c>
    </row>
    <row r="14" spans="1:12" ht="21" customHeight="1">
      <c r="A14" s="53" t="s">
        <v>160</v>
      </c>
      <c r="B14" s="140">
        <v>11.183012678383857</v>
      </c>
      <c r="C14" s="141">
        <v>125.4</v>
      </c>
      <c r="D14" s="142">
        <v>117</v>
      </c>
      <c r="E14" s="143">
        <v>123.8</v>
      </c>
      <c r="F14" s="142">
        <v>131.3</v>
      </c>
      <c r="G14" s="142">
        <v>114.4</v>
      </c>
      <c r="H14" s="143">
        <v>146.2</v>
      </c>
      <c r="I14" s="142">
        <f t="shared" si="0"/>
        <v>-1.2759170653907574</v>
      </c>
      <c r="J14" s="142">
        <f t="shared" si="1"/>
        <v>5.81196581196582</v>
      </c>
      <c r="K14" s="142">
        <f t="shared" si="2"/>
        <v>18.09369951534734</v>
      </c>
      <c r="L14" s="144">
        <f t="shared" si="3"/>
        <v>27.797202797202786</v>
      </c>
    </row>
    <row r="15" spans="1:12" ht="21" customHeight="1">
      <c r="A15" s="53" t="s">
        <v>161</v>
      </c>
      <c r="B15" s="140">
        <v>1.9487350779721184</v>
      </c>
      <c r="C15" s="141">
        <v>101.6</v>
      </c>
      <c r="D15" s="142">
        <v>108.8</v>
      </c>
      <c r="E15" s="143">
        <v>111.4</v>
      </c>
      <c r="F15" s="142">
        <v>118.2</v>
      </c>
      <c r="G15" s="142">
        <v>123</v>
      </c>
      <c r="H15" s="143">
        <v>124.4</v>
      </c>
      <c r="I15" s="142">
        <f t="shared" si="0"/>
        <v>9.645669291338592</v>
      </c>
      <c r="J15" s="142">
        <f t="shared" si="1"/>
        <v>2.389705882352942</v>
      </c>
      <c r="K15" s="142">
        <f t="shared" si="2"/>
        <v>11.669658886894084</v>
      </c>
      <c r="L15" s="144">
        <f t="shared" si="3"/>
        <v>1.1382113821138233</v>
      </c>
    </row>
    <row r="16" spans="1:12" ht="21" customHeight="1">
      <c r="A16" s="53" t="s">
        <v>162</v>
      </c>
      <c r="B16" s="140">
        <v>10.019129444140097</v>
      </c>
      <c r="C16" s="141">
        <v>141.6</v>
      </c>
      <c r="D16" s="142">
        <v>150.1</v>
      </c>
      <c r="E16" s="143">
        <v>152.3</v>
      </c>
      <c r="F16" s="142">
        <v>157.3</v>
      </c>
      <c r="G16" s="142">
        <v>156.1</v>
      </c>
      <c r="H16" s="143">
        <v>155.5</v>
      </c>
      <c r="I16" s="142">
        <f t="shared" si="0"/>
        <v>7.55649717514126</v>
      </c>
      <c r="J16" s="142">
        <f t="shared" si="1"/>
        <v>1.4656895403064851</v>
      </c>
      <c r="K16" s="142">
        <f t="shared" si="2"/>
        <v>2.101116217990807</v>
      </c>
      <c r="L16" s="144">
        <f t="shared" si="3"/>
        <v>-0.3843689942344639</v>
      </c>
    </row>
    <row r="17" spans="1:12" ht="21" customHeight="1">
      <c r="A17" s="134" t="s">
        <v>514</v>
      </c>
      <c r="B17" s="135">
        <v>20.37273710722672</v>
      </c>
      <c r="C17" s="136">
        <v>124.9</v>
      </c>
      <c r="D17" s="137">
        <v>129.4</v>
      </c>
      <c r="E17" s="138">
        <v>129.3</v>
      </c>
      <c r="F17" s="137">
        <v>139.5</v>
      </c>
      <c r="G17" s="137">
        <v>140</v>
      </c>
      <c r="H17" s="138">
        <v>140.5</v>
      </c>
      <c r="I17" s="137">
        <f t="shared" si="0"/>
        <v>3.5228182546036777</v>
      </c>
      <c r="J17" s="137">
        <f t="shared" si="1"/>
        <v>-0.07727975270478282</v>
      </c>
      <c r="K17" s="137">
        <f t="shared" si="2"/>
        <v>8.66202629543696</v>
      </c>
      <c r="L17" s="139">
        <f t="shared" si="3"/>
        <v>0.3571428571428612</v>
      </c>
    </row>
    <row r="18" spans="1:12" ht="21" customHeight="1">
      <c r="A18" s="53" t="s">
        <v>163</v>
      </c>
      <c r="B18" s="140">
        <v>6.117694570987977</v>
      </c>
      <c r="C18" s="141">
        <v>115.3</v>
      </c>
      <c r="D18" s="142">
        <v>118.2</v>
      </c>
      <c r="E18" s="143">
        <v>119</v>
      </c>
      <c r="F18" s="142">
        <v>128.5</v>
      </c>
      <c r="G18" s="142">
        <v>129.4</v>
      </c>
      <c r="H18" s="143">
        <v>131</v>
      </c>
      <c r="I18" s="142">
        <f t="shared" si="0"/>
        <v>3.209019947961835</v>
      </c>
      <c r="J18" s="142">
        <f t="shared" si="1"/>
        <v>0.6768189509306097</v>
      </c>
      <c r="K18" s="142">
        <f t="shared" si="2"/>
        <v>10.084033613445385</v>
      </c>
      <c r="L18" s="144">
        <f t="shared" si="3"/>
        <v>1.236476043276653</v>
      </c>
    </row>
    <row r="19" spans="1:12" ht="21" customHeight="1">
      <c r="A19" s="53" t="s">
        <v>164</v>
      </c>
      <c r="B19" s="140">
        <v>5.683628753648385</v>
      </c>
      <c r="C19" s="141">
        <v>124.7</v>
      </c>
      <c r="D19" s="142">
        <v>128.8</v>
      </c>
      <c r="E19" s="143">
        <v>128.8</v>
      </c>
      <c r="F19" s="142">
        <v>136</v>
      </c>
      <c r="G19" s="142">
        <v>136</v>
      </c>
      <c r="H19" s="143">
        <v>136</v>
      </c>
      <c r="I19" s="142">
        <f t="shared" si="0"/>
        <v>3.28789093825182</v>
      </c>
      <c r="J19" s="142">
        <f t="shared" si="1"/>
        <v>0</v>
      </c>
      <c r="K19" s="142">
        <f t="shared" si="2"/>
        <v>5.590062111801245</v>
      </c>
      <c r="L19" s="144">
        <f t="shared" si="3"/>
        <v>0</v>
      </c>
    </row>
    <row r="20" spans="1:12" ht="21" customHeight="1">
      <c r="A20" s="53" t="s">
        <v>165</v>
      </c>
      <c r="B20" s="140">
        <v>4.4957766210627</v>
      </c>
      <c r="C20" s="141">
        <v>152.4</v>
      </c>
      <c r="D20" s="142">
        <v>159.8</v>
      </c>
      <c r="E20" s="143">
        <v>160.1</v>
      </c>
      <c r="F20" s="142">
        <v>179.9</v>
      </c>
      <c r="G20" s="142">
        <v>180.1</v>
      </c>
      <c r="H20" s="143">
        <v>180.6</v>
      </c>
      <c r="I20" s="142">
        <f t="shared" si="0"/>
        <v>5.052493438320198</v>
      </c>
      <c r="J20" s="142">
        <f t="shared" si="1"/>
        <v>0.18773466833540908</v>
      </c>
      <c r="K20" s="142">
        <f t="shared" si="2"/>
        <v>12.804497189256708</v>
      </c>
      <c r="L20" s="144">
        <f t="shared" si="3"/>
        <v>0.2776235424764053</v>
      </c>
    </row>
    <row r="21" spans="1:12" ht="21" customHeight="1">
      <c r="A21" s="53" t="s">
        <v>166</v>
      </c>
      <c r="B21" s="140">
        <v>4.065637161527658</v>
      </c>
      <c r="C21" s="141">
        <v>109.4</v>
      </c>
      <c r="D21" s="142">
        <v>113.4</v>
      </c>
      <c r="E21" s="143">
        <v>111.3</v>
      </c>
      <c r="F21" s="142">
        <v>116.2</v>
      </c>
      <c r="G21" s="142">
        <v>117.4</v>
      </c>
      <c r="H21" s="143">
        <v>116.5</v>
      </c>
      <c r="I21" s="142">
        <f t="shared" si="0"/>
        <v>1.736745886654461</v>
      </c>
      <c r="J21" s="142">
        <f t="shared" si="1"/>
        <v>-1.8518518518518619</v>
      </c>
      <c r="K21" s="142">
        <f t="shared" si="2"/>
        <v>4.672057502246176</v>
      </c>
      <c r="L21" s="144">
        <f t="shared" si="3"/>
        <v>-0.7666098807495842</v>
      </c>
    </row>
    <row r="22" spans="1:12" s="145" customFormat="1" ht="21" customHeight="1">
      <c r="A22" s="134" t="s">
        <v>515</v>
      </c>
      <c r="B22" s="135">
        <v>30.044340897026256</v>
      </c>
      <c r="C22" s="136">
        <v>136.7</v>
      </c>
      <c r="D22" s="137">
        <v>151.2</v>
      </c>
      <c r="E22" s="138">
        <v>151.1</v>
      </c>
      <c r="F22" s="137">
        <v>155.4</v>
      </c>
      <c r="G22" s="137">
        <v>156.5</v>
      </c>
      <c r="H22" s="138">
        <v>157</v>
      </c>
      <c r="I22" s="137">
        <f t="shared" si="0"/>
        <v>10.534016093635714</v>
      </c>
      <c r="J22" s="137">
        <f t="shared" si="1"/>
        <v>-0.06613756613755584</v>
      </c>
      <c r="K22" s="137">
        <f t="shared" si="2"/>
        <v>3.9046988749172726</v>
      </c>
      <c r="L22" s="139">
        <f t="shared" si="3"/>
        <v>0.3194888178913686</v>
      </c>
    </row>
    <row r="23" spans="1:12" ht="21" customHeight="1">
      <c r="A23" s="53" t="s">
        <v>167</v>
      </c>
      <c r="B23" s="140">
        <v>5.397977971447429</v>
      </c>
      <c r="C23" s="141">
        <v>211.9</v>
      </c>
      <c r="D23" s="142">
        <v>263.2</v>
      </c>
      <c r="E23" s="143">
        <v>263.2</v>
      </c>
      <c r="F23" s="142">
        <v>268.7</v>
      </c>
      <c r="G23" s="142">
        <v>268.7</v>
      </c>
      <c r="H23" s="143">
        <v>268.7</v>
      </c>
      <c r="I23" s="142">
        <f t="shared" si="0"/>
        <v>24.209532798489846</v>
      </c>
      <c r="J23" s="142">
        <f t="shared" si="1"/>
        <v>0</v>
      </c>
      <c r="K23" s="142">
        <f t="shared" si="2"/>
        <v>2.0896656534954445</v>
      </c>
      <c r="L23" s="144">
        <f t="shared" si="3"/>
        <v>0</v>
      </c>
    </row>
    <row r="24" spans="1:12" ht="21" customHeight="1">
      <c r="A24" s="53" t="s">
        <v>168</v>
      </c>
      <c r="B24" s="140">
        <v>2.4560330063653932</v>
      </c>
      <c r="C24" s="141">
        <v>153.1</v>
      </c>
      <c r="D24" s="142">
        <v>169.5</v>
      </c>
      <c r="E24" s="143">
        <v>169.5</v>
      </c>
      <c r="F24" s="142">
        <v>168.1</v>
      </c>
      <c r="G24" s="142">
        <v>176.7</v>
      </c>
      <c r="H24" s="143">
        <v>176.7</v>
      </c>
      <c r="I24" s="142">
        <f t="shared" si="0"/>
        <v>10.711952971913789</v>
      </c>
      <c r="J24" s="142">
        <f t="shared" si="1"/>
        <v>0</v>
      </c>
      <c r="K24" s="142">
        <f t="shared" si="2"/>
        <v>4.247787610619454</v>
      </c>
      <c r="L24" s="144">
        <f t="shared" si="3"/>
        <v>0</v>
      </c>
    </row>
    <row r="25" spans="1:12" ht="21" customHeight="1">
      <c r="A25" s="53" t="s">
        <v>169</v>
      </c>
      <c r="B25" s="140">
        <v>6.973714820123034</v>
      </c>
      <c r="C25" s="141">
        <v>119.5</v>
      </c>
      <c r="D25" s="142">
        <v>126.1</v>
      </c>
      <c r="E25" s="143">
        <v>126.1</v>
      </c>
      <c r="F25" s="142">
        <v>128.9</v>
      </c>
      <c r="G25" s="142">
        <v>129.5</v>
      </c>
      <c r="H25" s="143">
        <v>130.5</v>
      </c>
      <c r="I25" s="142">
        <f t="shared" si="0"/>
        <v>5.523012552301253</v>
      </c>
      <c r="J25" s="142">
        <f t="shared" si="1"/>
        <v>0</v>
      </c>
      <c r="K25" s="142">
        <f t="shared" si="2"/>
        <v>3.4892942109437115</v>
      </c>
      <c r="L25" s="144">
        <f t="shared" si="3"/>
        <v>0.772200772200776</v>
      </c>
    </row>
    <row r="26" spans="1:12" ht="21" customHeight="1">
      <c r="A26" s="53" t="s">
        <v>170</v>
      </c>
      <c r="B26" s="140">
        <v>1.8659527269142209</v>
      </c>
      <c r="C26" s="141">
        <v>96.6</v>
      </c>
      <c r="D26" s="142">
        <v>96</v>
      </c>
      <c r="E26" s="143">
        <v>95.3</v>
      </c>
      <c r="F26" s="142">
        <v>96.1</v>
      </c>
      <c r="G26" s="142">
        <v>96.1</v>
      </c>
      <c r="H26" s="143">
        <v>95.7</v>
      </c>
      <c r="I26" s="142">
        <f t="shared" si="0"/>
        <v>-1.3457556935817792</v>
      </c>
      <c r="J26" s="142">
        <f t="shared" si="1"/>
        <v>-0.7291666666666714</v>
      </c>
      <c r="K26" s="142">
        <f t="shared" si="2"/>
        <v>0.4197271773347353</v>
      </c>
      <c r="L26" s="144">
        <f t="shared" si="3"/>
        <v>-0.4162330905306959</v>
      </c>
    </row>
    <row r="27" spans="1:12" ht="21" customHeight="1">
      <c r="A27" s="53" t="s">
        <v>171</v>
      </c>
      <c r="B27" s="140">
        <v>2.731641690470963</v>
      </c>
      <c r="C27" s="141">
        <v>108</v>
      </c>
      <c r="D27" s="142">
        <v>111.3</v>
      </c>
      <c r="E27" s="143">
        <v>111.3</v>
      </c>
      <c r="F27" s="142">
        <v>115.1</v>
      </c>
      <c r="G27" s="142">
        <v>117.2</v>
      </c>
      <c r="H27" s="143">
        <v>117.2</v>
      </c>
      <c r="I27" s="142">
        <f t="shared" si="0"/>
        <v>3.055555555555543</v>
      </c>
      <c r="J27" s="142">
        <f t="shared" si="1"/>
        <v>0</v>
      </c>
      <c r="K27" s="142">
        <f t="shared" si="2"/>
        <v>5.300988319856259</v>
      </c>
      <c r="L27" s="144">
        <f t="shared" si="3"/>
        <v>0</v>
      </c>
    </row>
    <row r="28" spans="1:12" ht="21" customHeight="1">
      <c r="A28" s="53" t="s">
        <v>172</v>
      </c>
      <c r="B28" s="140">
        <v>3.1001290737979397</v>
      </c>
      <c r="C28" s="141">
        <v>112.1</v>
      </c>
      <c r="D28" s="142">
        <v>111</v>
      </c>
      <c r="E28" s="143">
        <v>111.5</v>
      </c>
      <c r="F28" s="142">
        <v>107.8</v>
      </c>
      <c r="G28" s="142">
        <v>107.7</v>
      </c>
      <c r="H28" s="143">
        <v>107.8</v>
      </c>
      <c r="I28" s="142">
        <f t="shared" si="0"/>
        <v>-0.5352363960749216</v>
      </c>
      <c r="J28" s="142">
        <f t="shared" si="1"/>
        <v>0.45045045045044674</v>
      </c>
      <c r="K28" s="142">
        <f t="shared" si="2"/>
        <v>-3.318385650224215</v>
      </c>
      <c r="L28" s="144">
        <f t="shared" si="3"/>
        <v>0.09285051067780614</v>
      </c>
    </row>
    <row r="29" spans="1:12" ht="21" customHeight="1" thickBot="1">
      <c r="A29" s="146" t="s">
        <v>173</v>
      </c>
      <c r="B29" s="147">
        <v>7.508891607907275</v>
      </c>
      <c r="C29" s="148">
        <v>123.8</v>
      </c>
      <c r="D29" s="149">
        <v>132.8</v>
      </c>
      <c r="E29" s="150">
        <v>132.6</v>
      </c>
      <c r="F29" s="149">
        <v>143.4</v>
      </c>
      <c r="G29" s="149">
        <v>143.9</v>
      </c>
      <c r="H29" s="150">
        <v>144.7</v>
      </c>
      <c r="I29" s="149">
        <f t="shared" si="0"/>
        <v>7.108239095315014</v>
      </c>
      <c r="J29" s="149">
        <f t="shared" si="1"/>
        <v>-0.15060240963856586</v>
      </c>
      <c r="K29" s="149">
        <f t="shared" si="2"/>
        <v>9.125188536953232</v>
      </c>
      <c r="L29" s="151">
        <f t="shared" si="3"/>
        <v>0.5559416261292398</v>
      </c>
    </row>
    <row r="30" ht="13.5" thickTop="1">
      <c r="A30" t="s">
        <v>174</v>
      </c>
    </row>
    <row r="31" ht="12.75">
      <c r="A31" t="s">
        <v>175</v>
      </c>
    </row>
  </sheetData>
  <sheetProtection/>
  <mergeCells count="9">
    <mergeCell ref="I6:L6"/>
    <mergeCell ref="A6:A7"/>
    <mergeCell ref="B6:B7"/>
    <mergeCell ref="D6:E6"/>
    <mergeCell ref="F6:H6"/>
    <mergeCell ref="A2:L2"/>
    <mergeCell ref="A3:L3"/>
    <mergeCell ref="A4:L4"/>
    <mergeCell ref="A5:L5"/>
  </mergeCells>
  <printOptions/>
  <pageMargins left="0.75" right="0.75" top="1" bottom="1" header="0.5" footer="0.5"/>
  <pageSetup fitToHeight="1"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Belta</dc:creator>
  <cp:keywords/>
  <dc:description/>
  <cp:lastModifiedBy>KG</cp:lastModifiedBy>
  <cp:lastPrinted>2007-09-07T05:55:09Z</cp:lastPrinted>
  <dcterms:created xsi:type="dcterms:W3CDTF">2007-09-02T06:33:29Z</dcterms:created>
  <dcterms:modified xsi:type="dcterms:W3CDTF">2007-09-10T05:26:12Z</dcterms:modified>
  <cp:category/>
  <cp:version/>
  <cp:contentType/>
  <cp:contentStatus/>
</cp:coreProperties>
</file>