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417" activeTab="3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outright" sheetId="6" r:id="rId6"/>
    <sheet name="repo" sheetId="7" r:id="rId7"/>
    <sheet name="forex_nrs" sheetId="8" r:id="rId8"/>
    <sheet name="forex_$" sheetId="9" r:id="rId9"/>
    <sheet name="IC_purchase" sheetId="10" r:id="rId10"/>
    <sheet name="slf_interbank" sheetId="11" r:id="rId11"/>
    <sheet name="fresh_tbs" sheetId="12" r:id="rId12"/>
    <sheet name="int" sheetId="13" r:id="rId13"/>
    <sheet name="tb_91" sheetId="14" r:id="rId14"/>
    <sheet name="tb_364" sheetId="15" r:id="rId15"/>
    <sheet name="interbank_rate" sheetId="16" r:id="rId16"/>
    <sheet name="Stock Market Indicators" sheetId="17" r:id="rId17"/>
    <sheet name="Public Issue Approval" sheetId="18" r:id="rId18"/>
    <sheet name="Listed co" sheetId="19" r:id="rId19"/>
    <sheet name="SHARE MKT ACTIVITIES" sheetId="20" r:id="rId20"/>
    <sheet name="CPI" sheetId="21" r:id="rId21"/>
    <sheet name="Core CPI" sheetId="22" r:id="rId22"/>
    <sheet name="CPI YOY" sheetId="23" r:id="rId23"/>
    <sheet name="WPI" sheetId="24" r:id="rId24"/>
    <sheet name="WPI YoY" sheetId="25" r:id="rId25"/>
    <sheet name="NSWI" sheetId="26" r:id="rId26"/>
    <sheet name="GBO" sheetId="27" r:id="rId27"/>
    <sheet name="ODD" sheetId="28" r:id="rId28"/>
    <sheet name="Revenue" sheetId="29" r:id="rId29"/>
    <sheet name="Direction" sheetId="30" r:id="rId30"/>
    <sheet name="X-IND" sheetId="31" r:id="rId31"/>
    <sheet name="X-Others" sheetId="32" r:id="rId32"/>
    <sheet name="M-Ind" sheetId="33" r:id="rId33"/>
    <sheet name="M-Other" sheetId="34" r:id="rId34"/>
    <sheet name="BOP" sheetId="35" r:id="rId35"/>
    <sheet name="M-India_$" sheetId="36" r:id="rId36"/>
    <sheet name="Reserve" sheetId="37" r:id="rId37"/>
    <sheet name="Reserve$" sheetId="38" r:id="rId38"/>
    <sheet name="Ex Rate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<sst xmlns="http://schemas.openxmlformats.org/spreadsheetml/2006/main" count="2556" uniqueCount="1244">
  <si>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</si>
  <si>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</si>
  <si>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</si>
  <si>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</si>
  <si>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</si>
  <si>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</si>
  <si>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</si>
  <si>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</si>
  <si>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</si>
  <si>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</si>
  <si>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</si>
  <si>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</si>
  <si>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</si>
  <si>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</si>
  <si>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</si>
  <si>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</si>
  <si>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</si>
  <si>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</si>
  <si>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</si>
  <si>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</si>
  <si>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</si>
  <si>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</si>
  <si>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</si>
  <si>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</si>
  <si>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</si>
  <si>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</si>
  <si>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</si>
  <si>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</si>
  <si>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</si>
  <si>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</si>
  <si>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</si>
  <si>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</si>
  <si>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</si>
  <si>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</si>
  <si>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</si>
  <si>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</si>
  <si>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</si>
  <si>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</si>
  <si>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</si>
  <si>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</si>
  <si>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</si>
  <si>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</si>
  <si>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</si>
  <si>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</si>
  <si>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</si>
  <si>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</si>
  <si>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</si>
  <si>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</si>
  <si>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</si>
  <si>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</si>
  <si>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</si>
  <si>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</si>
  <si>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</si>
  <si>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</si>
  <si>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</si>
  <si>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</si>
  <si>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</si>
  <si>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</si>
  <si>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</si>
  <si>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</si>
  <si>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</si>
  <si>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</si>
  <si>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</si>
  <si>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</si>
  <si>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</si>
  <si>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</si>
  <si>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</si>
  <si>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</si>
  <si>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</si>
  <si>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</si>
  <si>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</si>
  <si>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</si>
  <si>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</si>
  <si>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</si>
  <si>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</si>
  <si>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</si>
  <si>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</si>
  <si>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</si>
  <si>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</si>
  <si>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</si>
  <si>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</si>
  <si>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</si>
  <si>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</si>
  <si>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</si>
  <si>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</si>
  <si>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</si>
  <si>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</si>
  <si>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</si>
  <si>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</si>
  <si>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</si>
  <si>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</si>
  <si>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</si>
  <si>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</si>
  <si>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</si>
  <si>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</si>
  <si>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</si>
  <si>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</si>
  <si>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</si>
  <si>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</si>
  <si>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</si>
  <si>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</si>
  <si>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</si>
  <si>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</si>
  <si>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</si>
  <si>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</si>
  <si>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</si>
  <si>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</si>
  <si>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</si>
  <si>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</si>
  <si>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</si>
  <si>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</si>
  <si>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</si>
  <si>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</si>
  <si>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</si>
  <si>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</si>
  <si>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</si>
  <si>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</si>
  <si>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</si>
  <si>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</si>
  <si>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</si>
  <si>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</si>
  <si>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</si>
  <si>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</si>
  <si>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</si>
  <si>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</si>
  <si>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</si>
  <si>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</si>
  <si>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</si>
  <si>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</si>
  <si>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</si>
  <si>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</si>
  <si>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</si>
  <si>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</si>
  <si>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</si>
  <si>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</si>
  <si>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</si>
  <si>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</si>
  <si>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</si>
  <si>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</si>
  <si>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</si>
  <si>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</si>
  <si>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</si>
  <si>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</si>
  <si>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</si>
  <si>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</si>
  <si>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</si>
  <si>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</si>
  <si>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</si>
  <si>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</si>
  <si>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</si>
  <si>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</si>
  <si>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</si>
  <si>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</si>
  <si>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</si>
  <si>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</si>
  <si>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</si>
  <si>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</si>
  <si>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</si>
  <si>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</si>
  <si>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</si>
  <si>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</si>
  <si>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</si>
  <si>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</si>
  <si>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</si>
  <si>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</si>
  <si>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</si>
  <si>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</si>
  <si>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</si>
  <si>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</si>
  <si>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</si>
  <si>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</si>
  <si>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</si>
  <si>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</si>
  <si>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</si>
  <si>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</si>
  <si>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</si>
  <si>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</si>
  <si>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</si>
  <si>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</si>
  <si>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</si>
  <si>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</si>
  <si>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</si>
  <si>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</si>
  <si>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</si>
  <si>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</si>
  <si>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</si>
  <si>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</si>
  <si>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</si>
  <si>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</si>
  <si>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</si>
  <si>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</si>
  <si>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</si>
  <si>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</si>
  <si>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</si>
  <si>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</si>
  <si>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</si>
  <si>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</si>
  <si>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</si>
  <si>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</si>
  <si>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</si>
  <si>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</si>
  <si>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</si>
  <si>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</si>
  <si>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</si>
  <si>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</si>
  <si>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</si>
  <si>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</si>
  <si>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</si>
  <si>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</si>
  <si>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</si>
  <si>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</si>
  <si>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</si>
  <si>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</si>
  <si>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</si>
  <si>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</si>
  <si>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</si>
  <si>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</si>
  <si>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</si>
  <si>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</si>
  <si>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</si>
  <si>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</si>
  <si>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</si>
  <si>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</si>
  <si>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</si>
  <si>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</si>
  <si>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</si>
  <si>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</si>
  <si>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</si>
  <si>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</si>
  <si>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</si>
  <si>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</si>
  <si>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</si>
  <si>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</si>
  <si>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</si>
  <si>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</si>
  <si>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</si>
  <si>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</si>
  <si>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</si>
  <si>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</si>
  <si>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</si>
  <si>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</si>
  <si>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</si>
  <si>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</si>
  <si>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</si>
  <si>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</si>
  <si>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</si>
  <si>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</si>
  <si>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</si>
  <si>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</si>
  <si>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</si>
  <si>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</si>
  <si>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</si>
  <si>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</si>
  <si>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</si>
  <si>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</si>
  <si>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</si>
  <si>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</si>
  <si>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</si>
  <si>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</si>
  <si>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</si>
  <si>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</si>
  <si>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</si>
  <si>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</si>
  <si>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</si>
  <si>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</si>
  <si>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</si>
  <si>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</si>
  <si>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</si>
  <si>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</si>
  <si>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</si>
  <si>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</si>
  <si>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</si>
  <si>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</si>
  <si>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</si>
  <si>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</si>
  <si>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</si>
  <si>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</si>
  <si>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</si>
  <si>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</si>
  <si>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</si>
  <si>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</si>
  <si>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</si>
  <si>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</si>
  <si>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</si>
  <si>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</si>
  <si>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</si>
  <si>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</si>
  <si>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</si>
  <si>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</si>
  <si>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</si>
  <si>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</si>
  <si>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</si>
  <si>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</si>
  <si>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</si>
  <si>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</si>
  <si>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</si>
  <si>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</si>
  <si>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</si>
  <si>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</si>
  <si>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</si>
  <si>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</si>
  <si>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</si>
  <si>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</si>
  <si>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</si>
  <si>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</si>
  <si>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</si>
  <si>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</si>
  <si>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</si>
  <si>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</si>
  <si>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</si>
  <si>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</si>
  <si>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</si>
  <si>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</si>
  <si>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</si>
  <si>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</si>
  <si>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</si>
  <si>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</si>
  <si>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</si>
  <si>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</si>
  <si>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</si>
  <si>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</si>
  <si>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</si>
  <si>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</si>
  <si>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</si>
  <si>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</si>
  <si>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</si>
  <si>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</si>
  <si>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</si>
  <si>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</si>
  <si>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</si>
  <si>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</si>
  <si>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</si>
  <si>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</si>
  <si>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</si>
  <si>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</si>
  <si>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</si>
  <si>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</si>
  <si>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</si>
  <si>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</si>
  <si>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</si>
  <si>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</si>
  <si>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</si>
  <si>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</si>
  <si>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</si>
  <si>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</si>
  <si>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</si>
  <si>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</si>
  <si>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</si>
  <si>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</si>
  <si>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</si>
  <si>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</si>
  <si>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</si>
  <si>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</si>
  <si>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</si>
  <si>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</si>
  <si>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</si>
  <si>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</si>
  <si>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</si>
  <si>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</si>
  <si>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</si>
  <si>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</si>
  <si>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</si>
  <si>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</si>
  <si>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</si>
  <si>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</si>
  <si>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</si>
  <si>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</si>
  <si>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</si>
  <si>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</si>
  <si>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</si>
  <si>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</si>
  <si>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</si>
  <si>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</si>
  <si>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</si>
  <si>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</si>
  <si>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</si>
  <si>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</si>
  <si>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</si>
  <si>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</si>
  <si>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</si>
  <si>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</si>
  <si>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</si>
  <si>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</si>
  <si>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</si>
  <si>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</si>
  <si>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</si>
  <si>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</si>
  <si>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</si>
  <si>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</si>
  <si>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</si>
  <si>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</si>
  <si>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</si>
  <si>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</si>
  <si>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</si>
  <si>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</si>
  <si>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</si>
  <si>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</si>
  <si>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</si>
  <si>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</si>
  <si>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</si>
  <si>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</si>
  <si>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</si>
  <si>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</si>
  <si>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</si>
  <si>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</si>
  <si>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</si>
  <si>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</si>
  <si>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</si>
  <si>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</si>
  <si>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</si>
  <si>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</si>
  <si>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</si>
  <si>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</si>
  <si>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</si>
  <si>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</si>
  <si>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</si>
  <si>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</si>
  <si>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</si>
  <si>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</si>
  <si>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</si>
  <si>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</si>
  <si>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</si>
  <si>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</si>
  <si>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</si>
  <si>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</si>
  <si>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</si>
  <si>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</si>
  <si>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</si>
  <si>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</si>
  <si>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</si>
  <si>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</si>
  <si>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</si>
  <si>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</si>
  <si>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</si>
  <si>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</si>
  <si>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</si>
  <si>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</si>
  <si>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</si>
  <si>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</si>
  <si>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</si>
  <si>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</si>
  <si>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</si>
  <si>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</si>
  <si>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</si>
  <si>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</si>
  <si>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</si>
  <si>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</si>
  <si>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</si>
  <si>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</si>
  <si>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</si>
  <si>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</si>
  <si>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</si>
  <si>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</si>
  <si>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</si>
  <si>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</si>
  <si>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</si>
  <si>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</si>
  <si>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</si>
  <si>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</si>
  <si>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</si>
  <si>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</si>
  <si>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</si>
  <si>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</si>
  <si>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</si>
  <si>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</si>
  <si>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</si>
  <si>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</si>
  <si>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</si>
  <si>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</si>
  <si>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</si>
  <si>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</si>
  <si>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</si>
  <si>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</si>
  <si>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</si>
  <si>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</si>
  <si>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</si>
  <si>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</si>
  <si>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</si>
  <si>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</si>
  <si>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</si>
  <si>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</si>
  <si>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</si>
  <si>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</si>
  <si>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</si>
  <si>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</si>
  <si>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</si>
  <si>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</si>
  <si>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</si>
  <si>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</si>
  <si>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</si>
  <si>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</si>
  <si>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</si>
  <si>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</si>
  <si>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</si>
  <si>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</si>
  <si>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</si>
  <si>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</si>
  <si>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</si>
  <si>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</si>
  <si>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</si>
  <si>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</si>
  <si>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</si>
  <si>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</si>
  <si>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</si>
  <si>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</si>
  <si>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</si>
  <si>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</si>
  <si>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</si>
  <si>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</si>
  <si>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</si>
  <si>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</si>
  <si>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</si>
  <si>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</si>
  <si>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</si>
  <si>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</si>
  <si>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</si>
  <si>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</si>
  <si>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</si>
  <si>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</si>
  <si>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</si>
  <si>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</si>
  <si>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</si>
  <si>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</si>
  <si>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</si>
  <si>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</si>
  <si>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</si>
  <si>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</si>
  <si>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</si>
  <si>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</si>
  <si>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</si>
  <si>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</si>
  <si>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</si>
  <si>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</si>
  <si>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</si>
  <si>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</si>
  <si>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</si>
  <si>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</si>
  <si>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</si>
  <si>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</si>
  <si>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</si>
  <si>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</si>
  <si>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</si>
  <si>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</si>
  <si>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</si>
  <si>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</si>
  <si>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</si>
  <si>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</si>
  <si>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</si>
  <si>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</si>
  <si>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</si>
  <si>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</si>
  <si>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</si>
  <si>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</si>
  <si>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</si>
  <si>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</si>
  <si>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</si>
  <si>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</si>
  <si>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</si>
  <si>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</si>
  <si>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</si>
  <si>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</si>
  <si>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</si>
  <si>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</si>
  <si>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</si>
  <si>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</si>
  <si>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</si>
  <si>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</si>
  <si>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</si>
  <si>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</si>
  <si>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</si>
  <si>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</si>
  <si>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</si>
  <si>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</si>
  <si>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</si>
  <si>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</si>
  <si>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</si>
  <si>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</si>
  <si>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</si>
  <si>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</si>
  <si>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</si>
  <si>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</si>
  <si>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</si>
  <si>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</si>
  <si>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</si>
  <si>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</si>
  <si>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</si>
  <si>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</si>
  <si>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</si>
  <si>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</si>
  <si>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</si>
  <si>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</si>
  <si>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</si>
  <si>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</si>
  <si>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</si>
  <si>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</si>
  <si>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</si>
  <si>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</si>
  <si>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</si>
  <si>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</si>
  <si>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</si>
  <si>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</si>
  <si>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** Base; July 16, 2006</t>
  </si>
  <si>
    <t>8. Other Assets</t>
  </si>
  <si>
    <t>(Y-o-Y Changes)</t>
  </si>
  <si>
    <t>Factors Affecting Reserve Money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</si>
  <si>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</si>
  <si>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</si>
  <si>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</si>
  <si>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</si>
  <si>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</si>
  <si>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</si>
  <si>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</si>
  <si>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</si>
  <si>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</si>
  <si>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</si>
  <si>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</si>
  <si>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</si>
  <si>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</si>
  <si>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</si>
  <si>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</si>
  <si>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</si>
  <si>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</si>
  <si>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</si>
  <si>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</si>
  <si>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</si>
  <si>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</si>
  <si>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</si>
  <si>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</si>
  <si>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</si>
  <si>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</si>
  <si>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</si>
  <si>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</si>
  <si>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</si>
  <si>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</si>
  <si>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FACTORS AFFECTING RESERVE MONEY</t>
  </si>
  <si>
    <t>2.2 Other Items, Net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</si>
  <si>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</si>
  <si>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</si>
  <si>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</si>
  <si>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</si>
  <si>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</si>
  <si>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</si>
  <si>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</si>
  <si>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  c. Claims on Non-Gov Fin.Ent</t>
  </si>
  <si>
    <t xml:space="preserve">   b.  Deposits of Com. Banks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</si>
  <si>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</si>
  <si>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</si>
  <si>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</si>
  <si>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</si>
  <si>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</si>
  <si>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</si>
  <si>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</si>
  <si>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</si>
  <si>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</si>
  <si>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</si>
  <si>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</si>
  <si>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</si>
  <si>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</si>
  <si>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</si>
  <si>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</si>
  <si>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</si>
  <si>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</si>
  <si>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</si>
  <si>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</si>
  <si>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</si>
  <si>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</si>
  <si>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</si>
  <si>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</si>
  <si>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</si>
  <si>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</si>
  <si>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</si>
  <si>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</si>
  <si>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</si>
  <si>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</si>
  <si>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</si>
  <si>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</si>
  <si>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</si>
  <si>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</si>
  <si>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</si>
  <si>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</si>
  <si>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</si>
  <si>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</si>
  <si>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</si>
  <si>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</si>
  <si>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</si>
  <si>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</si>
  <si>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</si>
  <si>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</si>
  <si>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</si>
  <si>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</si>
  <si>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</si>
  <si>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</si>
  <si>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</si>
  <si>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</si>
  <si>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</si>
  <si>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</si>
  <si>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</si>
  <si>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</si>
  <si>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</si>
  <si>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</si>
  <si>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</si>
  <si>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</si>
  <si>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</si>
  <si>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</si>
  <si>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</si>
  <si>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</si>
  <si>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</si>
  <si>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</si>
  <si>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</si>
  <si>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</si>
  <si>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</si>
  <si>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</si>
  <si>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</si>
  <si>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</si>
  <si>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</si>
  <si>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</si>
  <si>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</si>
  <si>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</si>
  <si>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</si>
  <si>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</si>
  <si>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</si>
  <si>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</si>
  <si>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</si>
  <si>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</si>
  <si>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</si>
  <si>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</si>
  <si>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</si>
  <si>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</si>
  <si>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</si>
  <si>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</si>
  <si>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</si>
  <si>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</si>
  <si>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</si>
  <si>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</si>
  <si>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</si>
  <si>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</si>
  <si>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</si>
  <si>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</si>
  <si>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</si>
  <si>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</si>
  <si>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</si>
  <si>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</si>
  <si>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</si>
  <si>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</si>
  <si>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</si>
  <si>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</si>
  <si>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</si>
  <si>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</si>
  <si>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</si>
  <si>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</si>
  <si>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</si>
  <si>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</si>
  <si>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</si>
  <si>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</si>
  <si>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</si>
  <si>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</si>
  <si>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</si>
  <si>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</si>
  <si>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</si>
  <si>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</si>
  <si>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</si>
  <si>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</si>
  <si>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</si>
  <si>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</si>
  <si>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</si>
  <si>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</si>
  <si>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</si>
  <si>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</si>
  <si>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</si>
  <si>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</si>
  <si>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</si>
  <si>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</si>
  <si>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</si>
  <si>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</si>
  <si>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</si>
  <si>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</si>
  <si>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</si>
  <si>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</si>
  <si>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</si>
  <si>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</si>
  <si>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</si>
  <si>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</si>
  <si>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</si>
  <si>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</si>
  <si>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</si>
  <si>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</si>
  <si>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</si>
  <si>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</si>
  <si>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</si>
  <si>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</si>
  <si>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</si>
  <si>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</si>
  <si>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</si>
  <si>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</si>
  <si>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</si>
  <si>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</si>
  <si>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</si>
  <si>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</si>
  <si>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</si>
  <si>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</si>
  <si>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</si>
  <si>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</si>
  <si>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</si>
  <si>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</si>
  <si>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</si>
  <si>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</si>
  <si>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</si>
  <si>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</si>
  <si>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</si>
  <si>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</si>
  <si>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</si>
  <si>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</si>
  <si>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</si>
  <si>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</si>
  <si>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</si>
  <si>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</si>
  <si>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</si>
  <si>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</si>
  <si>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</si>
  <si>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</si>
  <si>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</si>
  <si>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</si>
  <si>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</si>
  <si>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</si>
  <si>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</si>
  <si>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 xml:space="preserve">3. Reserve Money </t>
  </si>
  <si>
    <t>Nov/Dec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</si>
  <si>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</si>
  <si>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</si>
  <si>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</si>
  <si>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</si>
  <si>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</si>
  <si>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</si>
  <si>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*Adjusting credit write-off of Rs 2869.3 million (Rs 821.7 million principal and Rs 2047.6 million interest) as at Oct-2006 by Nepal Bank Ltd.and Rs 13.2 billion (Rs 4.1 billion principal and Rs 9.1 billion interest) by RBB as at Dec-2006</t>
  </si>
  <si>
    <t>(Based on First Seven Months' Data of 2007/08)</t>
  </si>
  <si>
    <t>Feb (e)</t>
  </si>
  <si>
    <t xml:space="preserve"> Changes in the First Seven Months of </t>
  </si>
  <si>
    <t>Mid-February</t>
  </si>
  <si>
    <t>Mid February</t>
  </si>
  <si>
    <t>MID-FEBRUARY 2008 (MAGH 2064)</t>
  </si>
  <si>
    <t>Jan/Feb</t>
  </si>
  <si>
    <t>First Seven Months</t>
  </si>
  <si>
    <t>Mid-Feb</t>
  </si>
  <si>
    <t>Feb-Feb</t>
  </si>
  <si>
    <t>Dec/Jan</t>
  </si>
  <si>
    <t xml:space="preserve">Revenue Collection 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</si>
  <si>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</si>
  <si>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</si>
  <si>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</si>
  <si>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</si>
  <si>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</si>
  <si>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</si>
  <si>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</si>
  <si>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</si>
  <si>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</si>
  <si>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</si>
  <si>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</si>
  <si>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</si>
  <si>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Revenue Collection</t>
  </si>
  <si>
    <t>-</t>
  </si>
  <si>
    <t>Date of issue</t>
  </si>
  <si>
    <t>Issue Manager</t>
  </si>
  <si>
    <t>24/08/2007
 (2064/5/7)</t>
  </si>
  <si>
    <t>NMB</t>
  </si>
  <si>
    <t>02/09/2007
 (2064/5/16)</t>
  </si>
  <si>
    <t>Not Issued</t>
  </si>
  <si>
    <t>NCML</t>
  </si>
  <si>
    <t>30/10/2007 
(2064/7/13)</t>
  </si>
  <si>
    <t>30/11/2007
 (2064/8/14)</t>
  </si>
  <si>
    <t>ACE</t>
  </si>
  <si>
    <t>14/11/2007
 (2064/7/28)</t>
  </si>
  <si>
    <t>22/11/2007
 (2064/8/6)</t>
  </si>
  <si>
    <t>11/09/2007 
(2064/5/25)</t>
  </si>
  <si>
    <t>16/11/2007
 (2064/7/30)</t>
  </si>
  <si>
    <t>19/11/2007 
(2064/8/3)</t>
  </si>
  <si>
    <t>CIT</t>
  </si>
  <si>
    <t>02/12/2007 
(2064/8/16)</t>
  </si>
  <si>
    <t>02/12/2007
 (2064/8/16)</t>
  </si>
  <si>
    <t>10/12/2007
 (2064/8/24)</t>
  </si>
  <si>
    <t>09/12/2007
 (2064/8/23)</t>
  </si>
  <si>
    <t>28/12/2007 
(2064/9/13)</t>
  </si>
  <si>
    <t>03/01/2008 
(2064/9/19)</t>
  </si>
  <si>
    <t>08/01/2008 
(2064/9/24)</t>
  </si>
  <si>
    <t>NFL</t>
  </si>
  <si>
    <t>Nepal Investment Bank Ltd.</t>
  </si>
  <si>
    <t>9/1/2008 (2064/9/25) </t>
  </si>
  <si>
    <t>29/01/2008 
(2064/10/15)</t>
  </si>
  <si>
    <t>Sagarmatha Insurance Company Ltd.</t>
  </si>
  <si>
    <t>14/01/2008 (2064/9/30)</t>
  </si>
  <si>
    <t>Note:</t>
  </si>
  <si>
    <t>*</t>
  </si>
  <si>
    <t>Ordinary Share for its existing sharholders of Group B</t>
  </si>
  <si>
    <t>Nepal Merchant Banking and Finance Company Limited (Bittiya Sanstha)</t>
  </si>
  <si>
    <t>NIDC Capital Markets Limited (Bittiya Sanstha)</t>
  </si>
  <si>
    <t>Citizen Investment Trust</t>
  </si>
  <si>
    <t xml:space="preserve">Ace Development Bank Ltd. </t>
  </si>
  <si>
    <t>National Finance Limited (Bittiya Sanstha)</t>
  </si>
  <si>
    <t>Nepal Development &amp; Employment Bank</t>
  </si>
  <si>
    <t>6/2/2008  (2064/10/23)</t>
  </si>
  <si>
    <t>Ordinary Share</t>
  </si>
  <si>
    <t>Ordinary Share (for its existing shareholder of Group B)</t>
  </si>
  <si>
    <t>Rights Share (2:1)</t>
  </si>
  <si>
    <t>Rights Share (1:1.20)</t>
  </si>
  <si>
    <t>Rights Share (1:1.5)</t>
  </si>
  <si>
    <t>Rights Share (1:1)</t>
  </si>
  <si>
    <t>Rights Share(1:0.9)</t>
  </si>
  <si>
    <t>Rights Share (1:1.25)</t>
  </si>
  <si>
    <t>Rights Share(2:1)</t>
  </si>
  <si>
    <t>Rights Share (1:3)</t>
  </si>
  <si>
    <t>Rights Share(1:4)</t>
  </si>
  <si>
    <t>Rights Share(5:1)</t>
  </si>
  <si>
    <t>Rights Share(10:3)</t>
  </si>
  <si>
    <t>Siddhartha Development Bank Ltd. </t>
  </si>
  <si>
    <t>16/01/2008 (2064/10/2)</t>
  </si>
  <si>
    <t>2/10/2008 (2064/10/27)</t>
  </si>
  <si>
    <t>Prudential Bittiya Sanstha Ltd.</t>
  </si>
  <si>
    <t>3/14/2008 (2064/12/1)</t>
  </si>
  <si>
    <t>Siddhartha Bank Ltd.</t>
  </si>
  <si>
    <t>Rights Share (5:1)</t>
  </si>
  <si>
    <t>6/2/2008 (2064/10/23)</t>
  </si>
  <si>
    <t>2/25/2008 (2064/11/13)</t>
  </si>
  <si>
    <t>Nepal Electricity Authority</t>
  </si>
  <si>
    <t>Debenture</t>
  </si>
  <si>
    <t>25/01/2008 (2064/10/11)</t>
  </si>
  <si>
    <t>2/14/2008 (2064/11/2)</t>
  </si>
  <si>
    <t>Types of  Securities</t>
  </si>
  <si>
    <t>1/</t>
  </si>
  <si>
    <t>2/</t>
  </si>
  <si>
    <t xml:space="preserve"> 1/ Adjusting the exchange valuation loss of  Rs. 5468.85 million.</t>
  </si>
  <si>
    <t xml:space="preserve"> 2/ Adjusting the exchange valuation gain of Rs 392.51 million.</t>
  </si>
  <si>
    <t xml:space="preserve"> 1/ Adjusting the exchange valuation loss of Rs. 5464.84 million.</t>
  </si>
  <si>
    <t xml:space="preserve"> 2/ Adjusting the exchange valuation gain of Rs. 347.12 million.</t>
  </si>
  <si>
    <t xml:space="preserve">                Principal*</t>
  </si>
  <si>
    <t xml:space="preserve">                Interest Accured*</t>
  </si>
  <si>
    <t xml:space="preserve"> 1/ Adjusting the exchange valuation loss of  Rs. 4.01 million.</t>
  </si>
  <si>
    <t xml:space="preserve"> 2/ Adjusting the exchange valuation gain of Rs 45.39 million</t>
  </si>
  <si>
    <t>1 Adjusting the exchange valuation loss of Rs 5464.84 million</t>
  </si>
  <si>
    <t>2. Adjusting the exchange valuation gain of Rs 347.12 million</t>
  </si>
  <si>
    <t>SUMMARY OF BALANCE OF PAYMENTS  PRESENTATION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</si>
  <si>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</si>
  <si>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</si>
  <si>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</si>
  <si>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</si>
  <si>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</si>
  <si>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</si>
  <si>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</si>
  <si>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</si>
  <si>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</si>
  <si>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</si>
  <si>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</si>
  <si>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</si>
  <si>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</si>
  <si>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</si>
  <si>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</si>
  <si>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</si>
  <si>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</si>
  <si>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</si>
  <si>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</si>
  <si>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</si>
  <si>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</si>
  <si>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</si>
  <si>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</si>
  <si>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</si>
  <si>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</si>
  <si>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</si>
  <si>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</si>
  <si>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</si>
  <si>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</si>
  <si>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</si>
  <si>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</si>
  <si>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</si>
  <si>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</si>
  <si>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</si>
  <si>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</si>
  <si>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</si>
  <si>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</si>
  <si>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</si>
  <si>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</si>
  <si>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</si>
  <si>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</si>
  <si>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</si>
  <si>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</si>
  <si>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</si>
  <si>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</si>
  <si>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</si>
  <si>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</si>
  <si>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</si>
  <si>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</si>
  <si>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</si>
  <si>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</si>
  <si>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</si>
  <si>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7 months</t>
  </si>
  <si>
    <t>o/w Education</t>
  </si>
  <si>
    <t>Table 27</t>
  </si>
  <si>
    <t xml:space="preserve">   Local Authority Accounts </t>
  </si>
  <si>
    <t>Feb-July</t>
  </si>
  <si>
    <t>OUTRIGHT SALE AUCTION*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</si>
  <si>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</si>
  <si>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</si>
  <si>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</si>
  <si>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</si>
  <si>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</si>
  <si>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</si>
  <si>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</si>
  <si>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</si>
  <si>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</si>
  <si>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</si>
  <si>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</si>
  <si>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</si>
  <si>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</si>
  <si>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 xml:space="preserve">   instrument at the initiative of NRB.</t>
  </si>
  <si>
    <t>OUTRIGHT PURCHASE AUCTION*</t>
  </si>
  <si>
    <t>* Since 2004/05, the outright purchase auction of treasury bills has been used as a monetary</t>
  </si>
  <si>
    <t>REPO AUCTION*</t>
  </si>
  <si>
    <t>* Since 2004/05, the repo auction of treasury bills has been used as a monetary</t>
  </si>
  <si>
    <t>REVERSE REPO AUCTION*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</si>
  <si>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</si>
  <si>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</si>
  <si>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</si>
  <si>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</si>
  <si>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</si>
  <si>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</si>
  <si>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</si>
  <si>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</si>
  <si>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</si>
  <si>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INDIAN CURRENCY PURCHASE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</si>
  <si>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</si>
  <si>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</si>
  <si>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</si>
  <si>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</si>
  <si>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</si>
  <si>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</si>
  <si>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</si>
  <si>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</si>
  <si>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</si>
  <si>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</si>
  <si>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</si>
  <si>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</si>
  <si>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</si>
  <si>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</si>
  <si>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</si>
  <si>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</si>
  <si>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</si>
  <si>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</si>
  <si>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</si>
  <si>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</si>
  <si>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</si>
  <si>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</si>
  <si>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</si>
  <si>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</si>
  <si>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</si>
  <si>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</si>
  <si>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</si>
  <si>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</si>
  <si>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</si>
  <si>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</si>
  <si>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</si>
  <si>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</si>
  <si>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</si>
  <si>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</si>
  <si>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</si>
  <si>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</si>
  <si>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</si>
  <si>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</si>
  <si>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</si>
  <si>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</si>
  <si>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</si>
  <si>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</si>
  <si>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</si>
  <si>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</si>
  <si>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</si>
  <si>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</si>
  <si>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</si>
  <si>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</si>
  <si>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</si>
  <si>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</si>
  <si>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</si>
  <si>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</si>
  <si>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</si>
  <si>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</si>
  <si>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</si>
  <si>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</si>
  <si>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</si>
  <si>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</si>
  <si>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</si>
  <si>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</si>
  <si>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</si>
  <si>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</si>
  <si>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</si>
  <si>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</si>
  <si>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</si>
  <si>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</si>
  <si>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</si>
  <si>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</si>
  <si>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</si>
  <si>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</si>
  <si>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</si>
  <si>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</si>
  <si>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</si>
  <si>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</si>
  <si>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</si>
  <si>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</si>
  <si>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</si>
  <si>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</si>
  <si>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</si>
  <si>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</si>
  <si>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</si>
  <si>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</si>
  <si>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</si>
  <si>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</si>
  <si>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</si>
  <si>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</si>
  <si>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</si>
  <si>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</si>
  <si>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</si>
  <si>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</si>
  <si>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</si>
  <si>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</si>
  <si>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</si>
  <si>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</si>
  <si>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</si>
  <si>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</si>
  <si>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</si>
  <si>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</si>
  <si>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</si>
  <si>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</si>
  <si>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</si>
  <si>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</si>
  <si>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</si>
  <si>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</si>
  <si>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</si>
  <si>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</si>
  <si>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</si>
  <si>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</si>
  <si>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</si>
  <si>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</si>
  <si>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</si>
  <si>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</si>
  <si>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</si>
  <si>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</si>
  <si>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</si>
  <si>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</si>
  <si>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</si>
  <si>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</si>
  <si>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</si>
  <si>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</si>
  <si>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</si>
  <si>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</si>
  <si>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</si>
  <si>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</si>
  <si>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</si>
  <si>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</si>
  <si>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</si>
  <si>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</si>
  <si>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</si>
  <si>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</si>
  <si>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</si>
  <si>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</si>
  <si>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</si>
  <si>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</si>
  <si>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</si>
  <si>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</si>
  <si>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</si>
  <si>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</si>
  <si>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</si>
  <si>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</si>
  <si>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</si>
  <si>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</si>
  <si>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</si>
  <si>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</si>
  <si>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</si>
  <si>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</si>
  <si>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</si>
  <si>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</si>
  <si>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</si>
  <si>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</si>
  <si>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</si>
  <si>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</si>
  <si>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</si>
  <si>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</si>
  <si>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</si>
  <si>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</si>
  <si>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</si>
  <si>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</si>
  <si>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</si>
  <si>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</si>
  <si>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</si>
  <si>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</si>
  <si>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</si>
  <si>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</si>
  <si>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</si>
  <si>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</si>
  <si>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</si>
  <si>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</si>
  <si>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</si>
  <si>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</si>
  <si>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</si>
  <si>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</si>
  <si>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</si>
  <si>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</si>
  <si>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</si>
  <si>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</si>
  <si>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1.5-6.75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</si>
  <si>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</si>
  <si>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</si>
  <si>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</si>
  <si>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</si>
  <si>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</si>
  <si>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</si>
  <si>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</si>
  <si>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</si>
  <si>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</si>
  <si>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</si>
  <si>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</si>
  <si>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</si>
  <si>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</si>
  <si>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</si>
  <si>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</si>
  <si>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39</t>
  </si>
  <si>
    <t>Table 40</t>
  </si>
  <si>
    <t>Table 41</t>
  </si>
  <si>
    <t>Table 42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</si>
  <si>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</si>
  <si>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</si>
  <si>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</si>
  <si>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</si>
  <si>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</si>
  <si>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</si>
  <si>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USD$)</t>
  </si>
  <si>
    <t>Indian Currency Purchase</t>
  </si>
  <si>
    <t>Standing Liquidity Facility (SLF)</t>
  </si>
  <si>
    <t>Interbank Transaction and Interest Rates</t>
  </si>
  <si>
    <t>Weighted Average Treasury Bills (91-days)</t>
  </si>
  <si>
    <t>Weighted Average Treasury Bills (364 days)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</si>
  <si>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</si>
  <si>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</si>
  <si>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</si>
  <si>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</si>
  <si>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</si>
  <si>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</si>
  <si>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</si>
  <si>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Summary of Balance of Payments Presentation</t>
  </si>
  <si>
    <t>Import from India against US Dollar Payment</t>
  </si>
  <si>
    <t>Gross Foreign Exchange Holdings of the Banking Sector in US$ Terms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</si>
</sst>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178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13" xfId="22" applyNumberFormat="1" applyFont="1" applyBorder="1" applyAlignment="1" applyProtection="1">
      <alignment horizontal="center" vertical="center"/>
      <protection/>
    </xf>
    <xf numFmtId="166" fontId="2" fillId="0" borderId="14" xfId="22" applyNumberFormat="1" applyFont="1" applyBorder="1" applyAlignment="1" applyProtection="1">
      <alignment horizontal="center" vertical="center"/>
      <protection/>
    </xf>
    <xf numFmtId="164" fontId="1" fillId="0" borderId="26" xfId="22" applyNumberFormat="1" applyFont="1" applyBorder="1" applyAlignment="1">
      <alignment horizontal="center" vertical="center"/>
      <protection/>
    </xf>
    <xf numFmtId="165" fontId="2" fillId="0" borderId="19" xfId="22" applyNumberFormat="1" applyFont="1" applyBorder="1" applyAlignment="1" applyProtection="1">
      <alignment horizontal="center" vertical="center"/>
      <protection/>
    </xf>
    <xf numFmtId="165" fontId="1" fillId="0" borderId="25" xfId="22" applyNumberFormat="1" applyFont="1" applyBorder="1" applyAlignment="1" applyProtection="1">
      <alignment horizontal="center" vertical="center"/>
      <protection/>
    </xf>
    <xf numFmtId="164" fontId="1" fillId="0" borderId="27" xfId="22" applyNumberFormat="1" applyFont="1" applyBorder="1" applyAlignment="1">
      <alignment horizontal="center" vertical="center"/>
      <protection/>
    </xf>
    <xf numFmtId="164" fontId="2" fillId="0" borderId="28" xfId="22" applyNumberFormat="1" applyFont="1" applyBorder="1" applyAlignment="1">
      <alignment horizontal="center" vertical="center"/>
      <protection/>
    </xf>
    <xf numFmtId="164" fontId="1" fillId="0" borderId="29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30" xfId="22" applyNumberFormat="1" applyFont="1" applyBorder="1" applyAlignment="1">
      <alignment horizontal="center" vertical="center"/>
      <protection/>
    </xf>
    <xf numFmtId="164" fontId="2" fillId="0" borderId="31" xfId="22" applyNumberFormat="1" applyFont="1" applyBorder="1" applyAlignment="1">
      <alignment horizontal="center" vertic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23" xfId="22" applyNumberFormat="1" applyFont="1" applyBorder="1" applyAlignment="1">
      <alignment horizontal="center" vertical="center"/>
      <protection/>
    </xf>
    <xf numFmtId="164" fontId="1" fillId="0" borderId="25" xfId="22" applyNumberFormat="1" applyFont="1" applyBorder="1" applyAlignment="1">
      <alignment horizontal="center" vertical="center"/>
      <protection/>
    </xf>
    <xf numFmtId="165" fontId="2" fillId="0" borderId="32" xfId="22" applyNumberFormat="1" applyFont="1" applyBorder="1" applyAlignment="1" applyProtection="1">
      <alignment horizontal="center" vertical="center"/>
      <protection/>
    </xf>
    <xf numFmtId="165" fontId="1" fillId="0" borderId="33" xfId="22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16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47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46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32" xfId="0" applyNumberFormat="1" applyFont="1" applyBorder="1" applyAlignment="1" applyProtection="1">
      <alignment horizontal="center"/>
      <protection/>
    </xf>
    <xf numFmtId="166" fontId="1" fillId="0" borderId="32" xfId="0" applyNumberFormat="1" applyFont="1" applyBorder="1" applyAlignment="1">
      <alignment horizontal="left"/>
    </xf>
    <xf numFmtId="166" fontId="2" fillId="0" borderId="32" xfId="0" applyNumberFormat="1" applyFont="1" applyBorder="1" applyAlignment="1">
      <alignment horizontal="left" indent="2"/>
    </xf>
    <xf numFmtId="0" fontId="2" fillId="0" borderId="32" xfId="0" applyFont="1" applyBorder="1" applyAlignment="1">
      <alignment horizontal="left" indent="2"/>
    </xf>
    <xf numFmtId="0" fontId="2" fillId="0" borderId="49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32" xfId="0" applyFont="1" applyBorder="1" applyAlignment="1">
      <alignment/>
    </xf>
    <xf numFmtId="0" fontId="2" fillId="0" borderId="49" xfId="0" applyFont="1" applyBorder="1" applyAlignment="1" applyProtection="1">
      <alignment horizontal="left"/>
      <protection/>
    </xf>
    <xf numFmtId="164" fontId="2" fillId="0" borderId="53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1" fillId="0" borderId="54" xfId="0" applyNumberFormat="1" applyFont="1" applyBorder="1" applyAlignment="1" applyProtection="1" quotePrefix="1">
      <alignment horizontal="left"/>
      <protection/>
    </xf>
    <xf numFmtId="166" fontId="2" fillId="0" borderId="51" xfId="0" applyNumberFormat="1" applyFont="1" applyBorder="1" applyAlignment="1" applyProtection="1" quotePrefix="1">
      <alignment horizontal="left"/>
      <protection/>
    </xf>
    <xf numFmtId="166" fontId="2" fillId="0" borderId="52" xfId="0" applyNumberFormat="1" applyFont="1" applyBorder="1" applyAlignment="1" applyProtection="1">
      <alignment horizontal="left"/>
      <protection/>
    </xf>
    <xf numFmtId="166" fontId="1" fillId="0" borderId="32" xfId="0" applyNumberFormat="1" applyFont="1" applyBorder="1" applyAlignment="1" applyProtection="1" quotePrefix="1">
      <alignment horizontal="left"/>
      <protection/>
    </xf>
    <xf numFmtId="166" fontId="2" fillId="0" borderId="32" xfId="0" applyNumberFormat="1" applyFont="1" applyBorder="1" applyAlignment="1" applyProtection="1">
      <alignment horizontal="left"/>
      <protection/>
    </xf>
    <xf numFmtId="166" fontId="1" fillId="0" borderId="55" xfId="0" applyNumberFormat="1" applyFont="1" applyBorder="1" applyAlignment="1" applyProtection="1" quotePrefix="1">
      <alignment horizontal="left"/>
      <protection/>
    </xf>
    <xf numFmtId="166" fontId="2" fillId="0" borderId="49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64" fontId="15" fillId="0" borderId="58" xfId="0" applyNumberFormat="1" applyFont="1" applyBorder="1" applyAlignment="1">
      <alignment horizontal="center"/>
    </xf>
    <xf numFmtId="164" fontId="15" fillId="0" borderId="58" xfId="0" applyNumberFormat="1" applyFont="1" applyBorder="1" applyAlignment="1" quotePrefix="1">
      <alignment horizontal="center"/>
    </xf>
    <xf numFmtId="164" fontId="15" fillId="0" borderId="58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horizontal="center"/>
    </xf>
    <xf numFmtId="164" fontId="15" fillId="0" borderId="58" xfId="0" applyNumberFormat="1" applyFont="1" applyBorder="1" applyAlignment="1" quotePrefix="1">
      <alignment horizontal="right"/>
    </xf>
    <xf numFmtId="164" fontId="15" fillId="0" borderId="58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58" xfId="0" applyFont="1" applyBorder="1" applyAlignment="1">
      <alignment vertical="center"/>
    </xf>
    <xf numFmtId="0" fontId="21" fillId="0" borderId="0" xfId="0" applyFont="1" applyBorder="1" applyAlignment="1">
      <alignment/>
    </xf>
    <xf numFmtId="164" fontId="1" fillId="2" borderId="59" xfId="0" applyNumberFormat="1" applyFont="1" applyFill="1" applyBorder="1" applyAlignment="1">
      <alignment/>
    </xf>
    <xf numFmtId="1" fontId="1" fillId="2" borderId="59" xfId="0" applyNumberFormat="1" applyFont="1" applyFill="1" applyBorder="1" applyAlignment="1">
      <alignment/>
    </xf>
    <xf numFmtId="1" fontId="1" fillId="2" borderId="60" xfId="0" applyNumberFormat="1" applyFont="1" applyFill="1" applyBorder="1" applyAlignment="1">
      <alignment/>
    </xf>
    <xf numFmtId="164" fontId="1" fillId="2" borderId="61" xfId="0" applyNumberFormat="1" applyFont="1" applyFill="1" applyBorder="1" applyAlignment="1">
      <alignment/>
    </xf>
    <xf numFmtId="164" fontId="1" fillId="2" borderId="60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62" xfId="0" applyFont="1" applyBorder="1" applyAlignment="1">
      <alignment horizontal="left" indent="1"/>
    </xf>
    <xf numFmtId="2" fontId="1" fillId="0" borderId="58" xfId="0" applyNumberFormat="1" applyFont="1" applyBorder="1" applyAlignment="1" quotePrefix="1">
      <alignment horizontal="center" vertical="center"/>
    </xf>
    <xf numFmtId="164" fontId="1" fillId="0" borderId="5" xfId="0" applyNumberFormat="1" applyFont="1" applyAlignment="1">
      <alignment vertical="center"/>
    </xf>
    <xf numFmtId="164" fontId="1" fillId="0" borderId="6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3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left" indent="1"/>
    </xf>
    <xf numFmtId="2" fontId="1" fillId="0" borderId="4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4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4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quotePrefix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/>
    </xf>
    <xf numFmtId="0" fontId="2" fillId="0" borderId="65" xfId="0" applyFont="1" applyBorder="1" applyAlignment="1">
      <alignment horizontal="left" indent="1"/>
    </xf>
    <xf numFmtId="2" fontId="2" fillId="0" borderId="56" xfId="0" applyNumberFormat="1" applyFont="1" applyBorder="1" applyAlignment="1">
      <alignment horizontal="center" vertical="center"/>
    </xf>
    <xf numFmtId="164" fontId="2" fillId="0" borderId="1" xfId="0" applyNumberFormat="1" applyFont="1" applyAlignment="1">
      <alignment vertical="center"/>
    </xf>
    <xf numFmtId="164" fontId="2" fillId="0" borderId="4" xfId="0" applyNumberFormat="1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6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>
      <alignment/>
    </xf>
    <xf numFmtId="2" fontId="2" fillId="0" borderId="67" xfId="0" applyNumberFormat="1" applyFont="1" applyBorder="1" applyAlignment="1">
      <alignment/>
    </xf>
    <xf numFmtId="2" fontId="2" fillId="0" borderId="68" xfId="0" applyNumberFormat="1" applyFont="1" applyBorder="1" applyAlignment="1">
      <alignment horizontal="center" vertical="center"/>
    </xf>
    <xf numFmtId="164" fontId="2" fillId="0" borderId="69" xfId="0" applyNumberFormat="1" applyFont="1" applyAlignment="1">
      <alignment vertical="center"/>
    </xf>
    <xf numFmtId="164" fontId="2" fillId="0" borderId="70" xfId="0" applyNumberFormat="1" applyFont="1" applyAlignment="1">
      <alignment vertical="center"/>
    </xf>
    <xf numFmtId="164" fontId="2" fillId="0" borderId="69" xfId="0" applyNumberFormat="1" applyFont="1" applyBorder="1" applyAlignment="1" applyProtection="1">
      <alignment horizontal="center" vertical="center"/>
      <protection/>
    </xf>
    <xf numFmtId="164" fontId="2" fillId="0" borderId="71" xfId="0" applyNumberFormat="1" applyFont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/>
    </xf>
    <xf numFmtId="2" fontId="2" fillId="0" borderId="58" xfId="0" applyNumberFormat="1" applyFont="1" applyBorder="1" applyAlignment="1" quotePrefix="1">
      <alignment horizontal="center" vertical="center"/>
    </xf>
    <xf numFmtId="164" fontId="2" fillId="0" borderId="5" xfId="0" applyNumberFormat="1" applyFont="1" applyAlignment="1">
      <alignment vertical="center"/>
    </xf>
    <xf numFmtId="164" fontId="2" fillId="0" borderId="6" xfId="0" applyNumberFormat="1" applyFont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/>
      <protection/>
    </xf>
    <xf numFmtId="164" fontId="2" fillId="0" borderId="63" xfId="0" applyNumberFormat="1" applyFont="1" applyBorder="1" applyAlignment="1" applyProtection="1">
      <alignment horizontal="center" vertical="center"/>
      <protection/>
    </xf>
    <xf numFmtId="2" fontId="2" fillId="0" borderId="56" xfId="0" applyNumberFormat="1" applyFont="1" applyBorder="1" applyAlignment="1" quotePrefix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2" fillId="0" borderId="65" xfId="0" applyNumberFormat="1" applyFont="1" applyBorder="1" applyAlignment="1" quotePrefix="1">
      <alignment horizontal="left"/>
    </xf>
    <xf numFmtId="2" fontId="2" fillId="0" borderId="73" xfId="0" applyNumberFormat="1" applyFont="1" applyBorder="1" applyAlignment="1">
      <alignment/>
    </xf>
    <xf numFmtId="2" fontId="2" fillId="0" borderId="46" xfId="0" applyNumberFormat="1" applyFont="1" applyBorder="1" applyAlignment="1">
      <alignment horizontal="center" vertical="center"/>
    </xf>
    <xf numFmtId="164" fontId="2" fillId="0" borderId="47" xfId="0" applyNumberFormat="1" applyFont="1" applyAlignment="1">
      <alignment vertical="center"/>
    </xf>
    <xf numFmtId="164" fontId="2" fillId="0" borderId="2" xfId="0" applyNumberFormat="1" applyFont="1" applyAlignment="1">
      <alignment vertical="center"/>
    </xf>
    <xf numFmtId="2" fontId="2" fillId="0" borderId="74" xfId="0" applyNumberFormat="1" applyFont="1" applyBorder="1" applyAlignment="1">
      <alignment/>
    </xf>
    <xf numFmtId="0" fontId="22" fillId="0" borderId="6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64" xfId="0" applyFont="1" applyBorder="1" applyAlignment="1">
      <alignment/>
    </xf>
    <xf numFmtId="164" fontId="2" fillId="0" borderId="75" xfId="0" applyNumberFormat="1" applyFont="1" applyAlignment="1">
      <alignment vertical="center"/>
    </xf>
    <xf numFmtId="0" fontId="2" fillId="0" borderId="69" xfId="0" applyFont="1" applyAlignment="1">
      <alignment vertical="center"/>
    </xf>
    <xf numFmtId="0" fontId="1" fillId="2" borderId="76" xfId="0" applyFont="1" applyFill="1" applyBorder="1" applyAlignment="1">
      <alignment horizontal="left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 applyProtection="1">
      <alignment horizontal="center" vertical="center"/>
      <protection/>
    </xf>
    <xf numFmtId="0" fontId="1" fillId="2" borderId="79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58" xfId="0" applyNumberFormat="1" applyFont="1" applyBorder="1" applyAlignment="1">
      <alignment horizontal="center" vertical="center"/>
    </xf>
    <xf numFmtId="2" fontId="12" fillId="0" borderId="58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58" xfId="0" applyNumberFormat="1" applyFont="1" applyBorder="1" applyAlignment="1">
      <alignment horizontal="center" vertical="center"/>
    </xf>
    <xf numFmtId="2" fontId="23" fillId="0" borderId="58" xfId="0" applyNumberFormat="1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12" fillId="0" borderId="58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6" fontId="23" fillId="2" borderId="5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right" vertical="center"/>
    </xf>
    <xf numFmtId="2" fontId="12" fillId="0" borderId="58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2" borderId="4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/>
    </xf>
    <xf numFmtId="0" fontId="23" fillId="2" borderId="6" xfId="0" applyFont="1" applyFill="1" applyBorder="1" applyAlignment="1">
      <alignment horizontal="center"/>
    </xf>
    <xf numFmtId="0" fontId="23" fillId="2" borderId="58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2" fontId="12" fillId="0" borderId="58" xfId="0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2" fontId="1" fillId="0" borderId="81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2" fontId="24" fillId="0" borderId="2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2"/>
    </xf>
    <xf numFmtId="0" fontId="2" fillId="0" borderId="22" xfId="0" applyFont="1" applyBorder="1" applyAlignment="1">
      <alignment vertical="center"/>
    </xf>
    <xf numFmtId="2" fontId="2" fillId="0" borderId="82" xfId="0" applyNumberFormat="1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/>
    </xf>
    <xf numFmtId="2" fontId="2" fillId="0" borderId="8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76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76" xfId="0" applyFont="1" applyFill="1" applyBorder="1" applyAlignment="1" quotePrefix="1">
      <alignment horizontal="center" vertical="center"/>
    </xf>
    <xf numFmtId="0" fontId="1" fillId="2" borderId="85" xfId="0" applyFont="1" applyFill="1" applyBorder="1" applyAlignment="1" quotePrefix="1">
      <alignment horizontal="center" vertical="center"/>
    </xf>
    <xf numFmtId="0" fontId="1" fillId="2" borderId="87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4" xfId="0" applyFont="1" applyFill="1" applyBorder="1" applyAlignment="1" quotePrefix="1">
      <alignment horizontal="center" vertical="center"/>
    </xf>
    <xf numFmtId="165" fontId="1" fillId="2" borderId="31" xfId="22" applyNumberFormat="1" applyFont="1" applyFill="1" applyBorder="1" applyAlignment="1" applyProtection="1">
      <alignment horizontal="center" vertical="center"/>
      <protection/>
    </xf>
    <xf numFmtId="165" fontId="1" fillId="2" borderId="14" xfId="22" applyNumberFormat="1" applyFont="1" applyFill="1" applyBorder="1" applyAlignment="1" applyProtection="1">
      <alignment horizontal="center" vertical="center"/>
      <protection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9" xfId="22" applyNumberFormat="1" applyFont="1" applyBorder="1" applyAlignment="1">
      <alignment horizontal="center" vertical="center"/>
      <protection/>
    </xf>
    <xf numFmtId="164" fontId="2" fillId="0" borderId="13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" fillId="0" borderId="4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9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43" xfId="0" applyFont="1" applyFill="1" applyBorder="1" applyAlignment="1">
      <alignment horizontal="right"/>
    </xf>
    <xf numFmtId="0" fontId="1" fillId="0" borderId="9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4" xfId="0" applyFont="1" applyBorder="1" applyAlignment="1">
      <alignment horizontal="right"/>
    </xf>
    <xf numFmtId="0" fontId="2" fillId="0" borderId="92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2" borderId="58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64" fontId="23" fillId="0" borderId="46" xfId="0" applyNumberFormat="1" applyFont="1" applyBorder="1" applyAlignment="1" applyProtection="1">
      <alignment horizontal="right" vertical="center"/>
      <protection/>
    </xf>
    <xf numFmtId="164" fontId="23" fillId="0" borderId="46" xfId="0" applyNumberFormat="1" applyFont="1" applyBorder="1" applyAlignment="1" applyProtection="1">
      <alignment horizontal="center" vertical="center"/>
      <protection/>
    </xf>
    <xf numFmtId="164" fontId="12" fillId="0" borderId="48" xfId="0" applyNumberFormat="1" applyFont="1" applyBorder="1" applyAlignment="1" applyProtection="1">
      <alignment horizontal="right" vertical="center"/>
      <protection/>
    </xf>
    <xf numFmtId="164" fontId="12" fillId="0" borderId="48" xfId="0" applyNumberFormat="1" applyFont="1" applyBorder="1" applyAlignment="1" applyProtection="1" quotePrefix="1">
      <alignment horizontal="center" vertical="center"/>
      <protection/>
    </xf>
    <xf numFmtId="164" fontId="12" fillId="0" borderId="48" xfId="0" applyNumberFormat="1" applyFont="1" applyBorder="1" applyAlignment="1" applyProtection="1">
      <alignment horizontal="center" vertical="center"/>
      <protection/>
    </xf>
    <xf numFmtId="164" fontId="27" fillId="0" borderId="48" xfId="0" applyNumberFormat="1" applyFont="1" applyBorder="1" applyAlignment="1" applyProtection="1">
      <alignment horizontal="right" vertical="center"/>
      <protection/>
    </xf>
    <xf numFmtId="164" fontId="27" fillId="0" borderId="48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64" fontId="12" fillId="0" borderId="56" xfId="0" applyNumberFormat="1" applyFont="1" applyBorder="1" applyAlignment="1" applyProtection="1">
      <alignment horizontal="right" vertical="center"/>
      <protection/>
    </xf>
    <xf numFmtId="164" fontId="12" fillId="0" borderId="56" xfId="0" applyNumberFormat="1" applyFont="1" applyBorder="1" applyAlignment="1" applyProtection="1">
      <alignment horizontal="center" vertical="center"/>
      <protection/>
    </xf>
    <xf numFmtId="164" fontId="23" fillId="0" borderId="48" xfId="0" applyNumberFormat="1" applyFont="1" applyBorder="1" applyAlignment="1" applyProtection="1">
      <alignment horizontal="right" vertical="center"/>
      <protection/>
    </xf>
    <xf numFmtId="164" fontId="23" fillId="0" borderId="48" xfId="0" applyNumberFormat="1" applyFont="1" applyBorder="1" applyAlignment="1" applyProtection="1">
      <alignment horizontal="center" vertical="center"/>
      <protection/>
    </xf>
    <xf numFmtId="164" fontId="12" fillId="0" borderId="56" xfId="0" applyNumberFormat="1" applyFont="1" applyBorder="1" applyAlignment="1" applyProtection="1" quotePrefix="1">
      <alignment horizontal="center" vertical="center"/>
      <protection/>
    </xf>
    <xf numFmtId="164" fontId="23" fillId="0" borderId="58" xfId="0" applyNumberFormat="1" applyFont="1" applyBorder="1" applyAlignment="1" applyProtection="1">
      <alignment vertical="center"/>
      <protection/>
    </xf>
    <xf numFmtId="164" fontId="23" fillId="0" borderId="58" xfId="0" applyNumberFormat="1" applyFont="1" applyBorder="1" applyAlignment="1" applyProtection="1">
      <alignment horizontal="center" vertical="center"/>
      <protection/>
    </xf>
    <xf numFmtId="164" fontId="23" fillId="0" borderId="48" xfId="0" applyNumberFormat="1" applyFont="1" applyBorder="1" applyAlignment="1">
      <alignment horizontal="right" vertical="center"/>
    </xf>
    <xf numFmtId="164" fontId="23" fillId="0" borderId="48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2" borderId="13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quotePrefix="1">
      <alignment horizontal="center"/>
    </xf>
    <xf numFmtId="164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2" borderId="56" xfId="0" applyFont="1" applyFill="1" applyBorder="1" applyAlignment="1" applyProtection="1">
      <alignment horizontal="center"/>
      <protection locked="0"/>
    </xf>
    <xf numFmtId="166" fontId="23" fillId="0" borderId="48" xfId="0" applyNumberFormat="1" applyFont="1" applyBorder="1" applyAlignment="1" applyProtection="1">
      <alignment horizontal="right"/>
      <protection locked="0"/>
    </xf>
    <xf numFmtId="166" fontId="12" fillId="0" borderId="48" xfId="0" applyNumberFormat="1" applyFont="1" applyBorder="1" applyAlignment="1" applyProtection="1">
      <alignment horizontal="right"/>
      <protection locked="0"/>
    </xf>
    <xf numFmtId="166" fontId="12" fillId="0" borderId="48" xfId="0" applyNumberFormat="1" applyFont="1" applyBorder="1" applyAlignment="1">
      <alignment horizontal="right"/>
    </xf>
    <xf numFmtId="166" fontId="12" fillId="0" borderId="48" xfId="0" applyNumberFormat="1" applyFont="1" applyBorder="1" applyAlignment="1" applyProtection="1">
      <alignment horizontal="right"/>
      <protection/>
    </xf>
    <xf numFmtId="166" fontId="23" fillId="0" borderId="48" xfId="0" applyNumberFormat="1" applyFont="1" applyBorder="1" applyAlignment="1" applyProtection="1">
      <alignment horizontal="right"/>
      <protection/>
    </xf>
    <xf numFmtId="166" fontId="23" fillId="0" borderId="48" xfId="0" applyNumberFormat="1" applyFont="1" applyBorder="1" applyAlignment="1">
      <alignment horizontal="right"/>
    </xf>
    <xf numFmtId="166" fontId="27" fillId="0" borderId="48" xfId="0" applyNumberFormat="1" applyFont="1" applyBorder="1" applyAlignment="1" applyProtection="1">
      <alignment horizontal="right"/>
      <protection locked="0"/>
    </xf>
    <xf numFmtId="166" fontId="27" fillId="0" borderId="48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2" borderId="5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2" borderId="58" xfId="0" applyFont="1" applyFill="1" applyBorder="1" applyAlignment="1" applyProtection="1">
      <alignment horizontal="right"/>
      <protection/>
    </xf>
    <xf numFmtId="0" fontId="1" fillId="2" borderId="93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94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8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2" fontId="15" fillId="0" borderId="19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13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left"/>
    </xf>
    <xf numFmtId="2" fontId="15" fillId="0" borderId="22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64" fontId="2" fillId="0" borderId="94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84" xfId="0" applyNumberFormat="1" applyFont="1" applyBorder="1" applyAlignment="1">
      <alignment/>
    </xf>
    <xf numFmtId="164" fontId="12" fillId="0" borderId="94" xfId="0" applyNumberFormat="1" applyFont="1" applyBorder="1" applyAlignment="1">
      <alignment/>
    </xf>
    <xf numFmtId="164" fontId="2" fillId="0" borderId="94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0" fontId="2" fillId="2" borderId="76" xfId="0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164" fontId="15" fillId="0" borderId="93" xfId="0" applyNumberFormat="1" applyFont="1" applyBorder="1" applyAlignment="1">
      <alignment horizontal="center"/>
    </xf>
    <xf numFmtId="164" fontId="15" fillId="0" borderId="93" xfId="0" applyNumberFormat="1" applyFont="1" applyBorder="1" applyAlignment="1" quotePrefix="1">
      <alignment horizontal="center"/>
    </xf>
    <xf numFmtId="164" fontId="15" fillId="0" borderId="15" xfId="0" applyNumberFormat="1" applyFont="1" applyBorder="1" applyAlignment="1">
      <alignment horizontal="center"/>
    </xf>
    <xf numFmtId="164" fontId="15" fillId="0" borderId="95" xfId="0" applyNumberFormat="1" applyFont="1" applyBorder="1" applyAlignment="1" quotePrefix="1">
      <alignment horizontal="center"/>
    </xf>
    <xf numFmtId="164" fontId="15" fillId="0" borderId="26" xfId="0" applyNumberFormat="1" applyFont="1" applyBorder="1" applyAlignment="1" quotePrefix="1">
      <alignment horizontal="center"/>
    </xf>
    <xf numFmtId="0" fontId="1" fillId="0" borderId="20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/>
    </xf>
    <xf numFmtId="164" fontId="12" fillId="0" borderId="93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 quotePrefix="1">
      <alignment horizontal="center" vertical="center"/>
    </xf>
    <xf numFmtId="2" fontId="12" fillId="0" borderId="95" xfId="0" applyNumberFormat="1" applyFont="1" applyBorder="1" applyAlignment="1" quotePrefix="1">
      <alignment horizontal="center"/>
    </xf>
    <xf numFmtId="2" fontId="12" fillId="0" borderId="95" xfId="0" applyNumberFormat="1" applyFont="1" applyBorder="1" applyAlignment="1">
      <alignment/>
    </xf>
    <xf numFmtId="2" fontId="12" fillId="0" borderId="95" xfId="0" applyNumberFormat="1" applyFont="1" applyBorder="1" applyAlignment="1">
      <alignment horizontal="center"/>
    </xf>
    <xf numFmtId="164" fontId="12" fillId="0" borderId="95" xfId="0" applyNumberFormat="1" applyFont="1" applyBorder="1" applyAlignment="1" quotePrefix="1">
      <alignment horizontal="center" vertical="center"/>
    </xf>
    <xf numFmtId="164" fontId="12" fillId="0" borderId="26" xfId="0" applyNumberFormat="1" applyFont="1" applyBorder="1" applyAlignment="1" quotePrefix="1">
      <alignment horizontal="center"/>
    </xf>
    <xf numFmtId="0" fontId="23" fillId="2" borderId="5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2" fontId="12" fillId="0" borderId="6" xfId="0" applyNumberFormat="1" applyFont="1" applyBorder="1" applyAlignment="1">
      <alignment/>
    </xf>
    <xf numFmtId="2" fontId="12" fillId="0" borderId="27" xfId="0" applyNumberFormat="1" applyFont="1" applyFill="1" applyBorder="1" applyAlignment="1">
      <alignment horizontal="center"/>
    </xf>
    <xf numFmtId="0" fontId="12" fillId="2" borderId="97" xfId="0" applyFont="1" applyFill="1" applyBorder="1" applyAlignment="1">
      <alignment/>
    </xf>
    <xf numFmtId="0" fontId="12" fillId="2" borderId="50" xfId="0" applyFont="1" applyFill="1" applyBorder="1" applyAlignment="1">
      <alignment/>
    </xf>
    <xf numFmtId="0" fontId="23" fillId="2" borderId="98" xfId="0" applyFont="1" applyFill="1" applyBorder="1" applyAlignment="1">
      <alignment horizontal="center"/>
    </xf>
    <xf numFmtId="0" fontId="23" fillId="2" borderId="96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1" fillId="2" borderId="93" xfId="0" applyFont="1" applyFill="1" applyBorder="1" applyAlignment="1">
      <alignment horizontal="center" vertical="center" wrapText="1"/>
    </xf>
    <xf numFmtId="164" fontId="2" fillId="0" borderId="93" xfId="0" applyNumberFormat="1" applyFont="1" applyBorder="1" applyAlignment="1">
      <alignment vertical="center"/>
    </xf>
    <xf numFmtId="164" fontId="1" fillId="0" borderId="9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2" fontId="12" fillId="0" borderId="95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8" fillId="2" borderId="5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1" fillId="2" borderId="81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2" fontId="23" fillId="0" borderId="81" xfId="0" applyNumberFormat="1" applyFont="1" applyBorder="1" applyAlignment="1">
      <alignment horizontal="center"/>
    </xf>
    <xf numFmtId="0" fontId="1" fillId="0" borderId="93" xfId="0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0" fontId="23" fillId="2" borderId="93" xfId="0" applyFont="1" applyFill="1" applyBorder="1" applyAlignment="1">
      <alignment horizontal="center" vertical="center" wrapText="1"/>
    </xf>
    <xf numFmtId="164" fontId="12" fillId="0" borderId="83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/>
    </xf>
    <xf numFmtId="2" fontId="31" fillId="0" borderId="81" xfId="0" applyNumberFormat="1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9" fillId="0" borderId="48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2" fillId="0" borderId="48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vertical="center"/>
    </xf>
    <xf numFmtId="2" fontId="2" fillId="0" borderId="48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 vertical="center"/>
    </xf>
    <xf numFmtId="165" fontId="1" fillId="2" borderId="81" xfId="22" applyNumberFormat="1" applyFont="1" applyFill="1" applyBorder="1" applyAlignment="1" applyProtection="1">
      <alignment horizontal="center" vertical="center"/>
      <protection/>
    </xf>
    <xf numFmtId="164" fontId="2" fillId="0" borderId="28" xfId="22" applyNumberFormat="1" applyFont="1" applyBorder="1" applyAlignment="1">
      <alignment horizontal="center"/>
      <protection/>
    </xf>
    <xf numFmtId="165" fontId="1" fillId="2" borderId="20" xfId="22" applyNumberFormat="1" applyFont="1" applyFill="1" applyBorder="1" applyAlignment="1" applyProtection="1">
      <alignment horizontal="center" vertical="center"/>
      <protection/>
    </xf>
    <xf numFmtId="165" fontId="1" fillId="2" borderId="93" xfId="22" applyNumberFormat="1" applyFont="1" applyFill="1" applyBorder="1" applyAlignment="1" applyProtection="1">
      <alignment horizontal="center" vertical="center"/>
      <protection/>
    </xf>
    <xf numFmtId="164" fontId="2" fillId="0" borderId="98" xfId="22" applyNumberFormat="1" applyFont="1" applyBorder="1" applyAlignment="1">
      <alignment horizontal="center" vertical="center"/>
      <protection/>
    </xf>
    <xf numFmtId="164" fontId="1" fillId="0" borderId="24" xfId="22" applyNumberFormat="1" applyFont="1" applyBorder="1" applyAlignment="1">
      <alignment horizontal="center" vertical="center"/>
      <protection/>
    </xf>
    <xf numFmtId="0" fontId="1" fillId="2" borderId="6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2" fillId="0" borderId="103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164" fontId="1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0" fontId="23" fillId="2" borderId="93" xfId="0" applyFont="1" applyFill="1" applyBorder="1" applyAlignment="1">
      <alignment horizontal="center"/>
    </xf>
    <xf numFmtId="164" fontId="23" fillId="0" borderId="50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>
      <alignment horizontal="center" vertical="center"/>
      <protection/>
    </xf>
    <xf numFmtId="164" fontId="27" fillId="0" borderId="98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 quotePrefix="1">
      <alignment horizontal="center" vertical="center"/>
      <protection/>
    </xf>
    <xf numFmtId="164" fontId="12" fillId="0" borderId="96" xfId="0" applyNumberFormat="1" applyFont="1" applyBorder="1" applyAlignment="1" applyProtection="1">
      <alignment horizontal="center" vertical="center"/>
      <protection/>
    </xf>
    <xf numFmtId="164" fontId="23" fillId="0" borderId="98" xfId="0" applyNumberFormat="1" applyFont="1" applyBorder="1" applyAlignment="1" applyProtection="1">
      <alignment horizontal="center" vertical="center"/>
      <protection/>
    </xf>
    <xf numFmtId="164" fontId="23" fillId="0" borderId="93" xfId="0" applyNumberFormat="1" applyFont="1" applyBorder="1" applyAlignment="1" applyProtection="1">
      <alignment horizontal="center" vertical="center"/>
      <protection/>
    </xf>
    <xf numFmtId="164" fontId="23" fillId="0" borderId="98" xfId="0" applyNumberFormat="1" applyFont="1" applyBorder="1" applyAlignment="1">
      <alignment horizontal="center" vertical="center"/>
    </xf>
    <xf numFmtId="164" fontId="12" fillId="0" borderId="83" xfId="0" applyNumberFormat="1" applyFont="1" applyBorder="1" applyAlignment="1" applyProtection="1">
      <alignment horizontal="right" vertical="center"/>
      <protection/>
    </xf>
    <xf numFmtId="164" fontId="12" fillId="0" borderId="83" xfId="0" applyNumberFormat="1" applyFont="1" applyBorder="1" applyAlignment="1" applyProtection="1">
      <alignment horizontal="center" vertical="center"/>
      <protection/>
    </xf>
    <xf numFmtId="164" fontId="12" fillId="0" borderId="108" xfId="0" applyNumberFormat="1" applyFont="1" applyBorder="1" applyAlignment="1" applyProtection="1">
      <alignment horizontal="center" vertical="center"/>
      <protection/>
    </xf>
    <xf numFmtId="0" fontId="23" fillId="2" borderId="59" xfId="0" applyFont="1" applyFill="1" applyBorder="1" applyAlignment="1">
      <alignment/>
    </xf>
    <xf numFmtId="0" fontId="23" fillId="2" borderId="20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7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3" fillId="2" borderId="81" xfId="0" applyFont="1" applyFill="1" applyBorder="1" applyAlignment="1">
      <alignment horizontal="center"/>
    </xf>
    <xf numFmtId="164" fontId="23" fillId="0" borderId="97" xfId="0" applyNumberFormat="1" applyFont="1" applyBorder="1" applyAlignment="1" applyProtection="1">
      <alignment horizontal="right" vertical="center"/>
      <protection/>
    </xf>
    <xf numFmtId="164" fontId="23" fillId="0" borderId="50" xfId="0" applyNumberFormat="1" applyFont="1" applyBorder="1" applyAlignment="1" applyProtection="1">
      <alignment horizontal="right" vertical="center"/>
      <protection/>
    </xf>
    <xf numFmtId="164" fontId="12" fillId="0" borderId="28" xfId="0" applyNumberFormat="1" applyFont="1" applyBorder="1" applyAlignment="1" applyProtection="1">
      <alignment horizontal="right" vertical="center"/>
      <protection/>
    </xf>
    <xf numFmtId="164" fontId="12" fillId="0" borderId="98" xfId="0" applyNumberFormat="1" applyFont="1" applyBorder="1" applyAlignment="1" applyProtection="1">
      <alignment horizontal="right" vertical="center"/>
      <protection/>
    </xf>
    <xf numFmtId="164" fontId="27" fillId="0" borderId="28" xfId="0" applyNumberFormat="1" applyFont="1" applyBorder="1" applyAlignment="1" applyProtection="1">
      <alignment horizontal="right" vertical="center"/>
      <protection/>
    </xf>
    <xf numFmtId="164" fontId="27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>
      <alignment horizontal="right" vertical="center"/>
      <protection/>
    </xf>
    <xf numFmtId="164" fontId="12" fillId="0" borderId="96" xfId="0" applyNumberFormat="1" applyFont="1" applyBorder="1" applyAlignment="1" applyProtection="1">
      <alignment horizontal="right" vertical="center"/>
      <protection/>
    </xf>
    <xf numFmtId="164" fontId="23" fillId="0" borderId="28" xfId="0" applyNumberFormat="1" applyFont="1" applyBorder="1" applyAlignment="1" applyProtection="1">
      <alignment horizontal="right" vertical="center"/>
      <protection/>
    </xf>
    <xf numFmtId="164" fontId="23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 quotePrefix="1">
      <alignment horizontal="right" vertical="center"/>
      <protection/>
    </xf>
    <xf numFmtId="164" fontId="23" fillId="0" borderId="81" xfId="0" applyNumberFormat="1" applyFont="1" applyBorder="1" applyAlignment="1" applyProtection="1">
      <alignment vertical="center"/>
      <protection/>
    </xf>
    <xf numFmtId="164" fontId="23" fillId="0" borderId="93" xfId="0" applyNumberFormat="1" applyFont="1" applyBorder="1" applyAlignment="1" applyProtection="1">
      <alignment vertical="center"/>
      <protection/>
    </xf>
    <xf numFmtId="164" fontId="23" fillId="0" borderId="28" xfId="0" applyNumberFormat="1" applyFont="1" applyBorder="1" applyAlignment="1">
      <alignment horizontal="right" vertical="center"/>
    </xf>
    <xf numFmtId="164" fontId="23" fillId="0" borderId="98" xfId="0" applyNumberFormat="1" applyFont="1" applyBorder="1" applyAlignment="1">
      <alignment horizontal="right" vertical="center"/>
    </xf>
    <xf numFmtId="164" fontId="12" fillId="0" borderId="98" xfId="0" applyNumberFormat="1" applyFont="1" applyBorder="1" applyAlignment="1" applyProtection="1" quotePrefix="1">
      <alignment horizontal="right" vertical="center"/>
      <protection/>
    </xf>
    <xf numFmtId="164" fontId="12" fillId="0" borderId="82" xfId="0" applyNumberFormat="1" applyFont="1" applyBorder="1" applyAlignment="1" applyProtection="1">
      <alignment horizontal="right" vertical="center"/>
      <protection/>
    </xf>
    <xf numFmtId="164" fontId="12" fillId="0" borderId="108" xfId="0" applyNumberFormat="1" applyFont="1" applyBorder="1" applyAlignment="1" applyProtection="1">
      <alignment horizontal="right" vertical="center"/>
      <protection/>
    </xf>
    <xf numFmtId="1" fontId="23" fillId="0" borderId="28" xfId="0" applyNumberFormat="1" applyFont="1" applyBorder="1" applyAlignment="1" applyProtection="1">
      <alignment horizontal="center"/>
      <protection locked="0"/>
    </xf>
    <xf numFmtId="166" fontId="23" fillId="0" borderId="98" xfId="0" applyNumberFormat="1" applyFont="1" applyBorder="1" applyAlignment="1" applyProtection="1">
      <alignment horizontal="right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 applyProtection="1">
      <alignment horizontal="right"/>
      <protection locked="0"/>
    </xf>
    <xf numFmtId="1" fontId="27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>
      <alignment horizontal="right"/>
    </xf>
    <xf numFmtId="166" fontId="12" fillId="0" borderId="98" xfId="0" applyNumberFormat="1" applyFont="1" applyBorder="1" applyAlignment="1" applyProtection="1">
      <alignment horizontal="right"/>
      <protection/>
    </xf>
    <xf numFmtId="166" fontId="23" fillId="0" borderId="98" xfId="0" applyNumberFormat="1" applyFont="1" applyBorder="1" applyAlignment="1" applyProtection="1">
      <alignment horizontal="right"/>
      <protection/>
    </xf>
    <xf numFmtId="166" fontId="23" fillId="0" borderId="98" xfId="0" applyNumberFormat="1" applyFont="1" applyBorder="1" applyAlignment="1">
      <alignment horizontal="right"/>
    </xf>
    <xf numFmtId="1" fontId="12" fillId="0" borderId="28" xfId="0" applyNumberFormat="1" applyFont="1" applyBorder="1" applyAlignment="1" applyProtection="1">
      <alignment/>
      <protection locked="0"/>
    </xf>
    <xf numFmtId="166" fontId="27" fillId="0" borderId="98" xfId="0" applyNumberFormat="1" applyFont="1" applyBorder="1" applyAlignment="1" applyProtection="1">
      <alignment horizontal="right"/>
      <protection locked="0"/>
    </xf>
    <xf numFmtId="1" fontId="27" fillId="0" borderId="28" xfId="0" applyNumberFormat="1" applyFont="1" applyBorder="1" applyAlignment="1" applyProtection="1">
      <alignment/>
      <protection locked="0"/>
    </xf>
    <xf numFmtId="166" fontId="27" fillId="0" borderId="98" xfId="0" applyNumberFormat="1" applyFont="1" applyBorder="1" applyAlignment="1" applyProtection="1">
      <alignment horizontal="right"/>
      <protection/>
    </xf>
    <xf numFmtId="1" fontId="27" fillId="0" borderId="82" xfId="0" applyNumberFormat="1" applyFont="1" applyBorder="1" applyAlignment="1" applyProtection="1">
      <alignment/>
      <protection locked="0"/>
    </xf>
    <xf numFmtId="166" fontId="12" fillId="0" borderId="83" xfId="0" applyNumberFormat="1" applyFont="1" applyBorder="1" applyAlignment="1">
      <alignment horizontal="right"/>
    </xf>
    <xf numFmtId="166" fontId="12" fillId="0" borderId="108" xfId="0" applyNumberFormat="1" applyFont="1" applyBorder="1" applyAlignment="1">
      <alignment horizontal="right"/>
    </xf>
    <xf numFmtId="0" fontId="23" fillId="0" borderId="45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27" fillId="0" borderId="45" xfId="0" applyFont="1" applyBorder="1" applyAlignment="1" applyProtection="1">
      <alignment horizontal="left"/>
      <protection locked="0"/>
    </xf>
    <xf numFmtId="0" fontId="27" fillId="0" borderId="84" xfId="0" applyFont="1" applyBorder="1" applyAlignment="1" applyProtection="1">
      <alignment horizontal="left"/>
      <protection locked="0"/>
    </xf>
    <xf numFmtId="0" fontId="23" fillId="2" borderId="31" xfId="0" applyFont="1" applyFill="1" applyBorder="1" applyAlignment="1" applyProtection="1">
      <alignment horizontal="center"/>
      <protection locked="0"/>
    </xf>
    <xf numFmtId="166" fontId="23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>
      <alignment horizontal="right"/>
    </xf>
    <xf numFmtId="166" fontId="12" fillId="0" borderId="28" xfId="0" applyNumberFormat="1" applyFont="1" applyBorder="1" applyAlignment="1" applyProtection="1">
      <alignment horizontal="right"/>
      <protection/>
    </xf>
    <xf numFmtId="166" fontId="23" fillId="0" borderId="28" xfId="0" applyNumberFormat="1" applyFont="1" applyBorder="1" applyAlignment="1" applyProtection="1">
      <alignment horizontal="right"/>
      <protection/>
    </xf>
    <xf numFmtId="166" fontId="23" fillId="0" borderId="28" xfId="0" applyNumberFormat="1" applyFont="1" applyBorder="1" applyAlignment="1">
      <alignment horizontal="right"/>
    </xf>
    <xf numFmtId="166" fontId="27" fillId="0" borderId="28" xfId="0" applyNumberFormat="1" applyFont="1" applyBorder="1" applyAlignment="1" applyProtection="1">
      <alignment horizontal="right"/>
      <protection locked="0"/>
    </xf>
    <xf numFmtId="166" fontId="27" fillId="0" borderId="28" xfId="0" applyNumberFormat="1" applyFont="1" applyBorder="1" applyAlignment="1" applyProtection="1">
      <alignment horizontal="right"/>
      <protection/>
    </xf>
    <xf numFmtId="166" fontId="12" fillId="0" borderId="82" xfId="0" applyNumberFormat="1" applyFont="1" applyBorder="1" applyAlignment="1">
      <alignment horizontal="right"/>
    </xf>
    <xf numFmtId="0" fontId="23" fillId="2" borderId="4" xfId="0" applyFont="1" applyFill="1" applyBorder="1" applyAlignment="1">
      <alignment horizontal="center"/>
    </xf>
    <xf numFmtId="166" fontId="23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 applyProtection="1">
      <alignment horizontal="right"/>
      <protection/>
    </xf>
    <xf numFmtId="166" fontId="23" fillId="0" borderId="3" xfId="0" applyNumberFormat="1" applyFont="1" applyBorder="1" applyAlignment="1" applyProtection="1">
      <alignment horizontal="right"/>
      <protection/>
    </xf>
    <xf numFmtId="166" fontId="23" fillId="0" borderId="3" xfId="0" applyNumberFormat="1" applyFont="1" applyBorder="1" applyAlignment="1">
      <alignment horizontal="right"/>
    </xf>
    <xf numFmtId="166" fontId="27" fillId="0" borderId="3" xfId="0" applyNumberFormat="1" applyFont="1" applyBorder="1" applyAlignment="1" applyProtection="1">
      <alignment horizontal="right"/>
      <protection locked="0"/>
    </xf>
    <xf numFmtId="166" fontId="27" fillId="0" borderId="3" xfId="0" applyNumberFormat="1" applyFont="1" applyBorder="1" applyAlignment="1" applyProtection="1">
      <alignment horizontal="right"/>
      <protection/>
    </xf>
    <xf numFmtId="166" fontId="12" fillId="0" borderId="17" xfId="0" applyNumberFormat="1" applyFont="1" applyBorder="1" applyAlignment="1">
      <alignment horizontal="right"/>
    </xf>
    <xf numFmtId="0" fontId="23" fillId="2" borderId="96" xfId="0" applyFont="1" applyFill="1" applyBorder="1" applyAlignment="1" applyProtection="1">
      <alignment horizontal="center"/>
      <protection locked="0"/>
    </xf>
    <xf numFmtId="0" fontId="1" fillId="2" borderId="60" xfId="0" applyFont="1" applyFill="1" applyBorder="1" applyAlignment="1">
      <alignment/>
    </xf>
    <xf numFmtId="0" fontId="1" fillId="2" borderId="6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3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3" fillId="2" borderId="59" xfId="0" applyFont="1" applyFill="1" applyBorder="1" applyAlignment="1">
      <alignment/>
    </xf>
    <xf numFmtId="0" fontId="1" fillId="2" borderId="61" xfId="0" applyFont="1" applyFill="1" applyBorder="1" applyAlignment="1" quotePrefix="1">
      <alignment horizontal="centerContinuous"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 quotePrefix="1">
      <alignment horizontal="centerContinuous"/>
    </xf>
    <xf numFmtId="0" fontId="1" fillId="0" borderId="19" xfId="0" applyFont="1" applyBorder="1" applyAlignment="1">
      <alignment/>
    </xf>
    <xf numFmtId="0" fontId="1" fillId="0" borderId="9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94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1" fillId="0" borderId="22" xfId="0" applyFont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7" xfId="0" applyFont="1" applyFill="1" applyBorder="1" applyAlignment="1">
      <alignment/>
    </xf>
    <xf numFmtId="0" fontId="1" fillId="2" borderId="60" xfId="0" applyFont="1" applyFill="1" applyBorder="1" applyAlignment="1" quotePrefix="1">
      <alignment horizontal="centerContinuous"/>
    </xf>
    <xf numFmtId="0" fontId="1" fillId="2" borderId="1" xfId="0" applyFont="1" applyFill="1" applyBorder="1" applyAlignment="1" quotePrefix="1">
      <alignment horizontal="centerContinuous"/>
    </xf>
    <xf numFmtId="0" fontId="1" fillId="2" borderId="109" xfId="0" applyFont="1" applyFill="1" applyBorder="1" applyAlignment="1">
      <alignment/>
    </xf>
    <xf numFmtId="0" fontId="1" fillId="2" borderId="110" xfId="0" applyFont="1" applyFill="1" applyBorder="1" applyAlignment="1">
      <alignment/>
    </xf>
    <xf numFmtId="0" fontId="1" fillId="2" borderId="111" xfId="0" applyFont="1" applyFill="1" applyBorder="1" applyAlignment="1">
      <alignment/>
    </xf>
    <xf numFmtId="0" fontId="1" fillId="2" borderId="40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34" xfId="0" applyFont="1" applyFill="1" applyBorder="1" applyAlignment="1" quotePrefix="1">
      <alignment horizontal="center"/>
    </xf>
    <xf numFmtId="0" fontId="2" fillId="0" borderId="88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0" fontId="1" fillId="2" borderId="53" xfId="0" applyFont="1" applyFill="1" applyBorder="1" applyAlignment="1" quotePrefix="1">
      <alignment horizontal="center"/>
    </xf>
    <xf numFmtId="0" fontId="1" fillId="2" borderId="88" xfId="0" applyFont="1" applyFill="1" applyBorder="1" applyAlignment="1" quotePrefix="1">
      <alignment horizontal="center"/>
    </xf>
    <xf numFmtId="0" fontId="12" fillId="0" borderId="8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64" fontId="23" fillId="0" borderId="40" xfId="0" applyNumberFormat="1" applyFont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164" fontId="23" fillId="0" borderId="34" xfId="0" applyNumberFormat="1" applyFont="1" applyBorder="1" applyAlignment="1">
      <alignment horizontal="right"/>
    </xf>
    <xf numFmtId="164" fontId="12" fillId="0" borderId="40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 horizontal="right"/>
    </xf>
    <xf numFmtId="164" fontId="12" fillId="0" borderId="115" xfId="0" applyNumberFormat="1" applyFont="1" applyFill="1" applyBorder="1" applyAlignment="1">
      <alignment horizontal="right"/>
    </xf>
    <xf numFmtId="164" fontId="12" fillId="0" borderId="116" xfId="0" applyNumberFormat="1" applyFont="1" applyFill="1" applyBorder="1" applyAlignment="1">
      <alignment horizontal="right"/>
    </xf>
    <xf numFmtId="164" fontId="12" fillId="0" borderId="88" xfId="0" applyNumberFormat="1" applyFont="1" applyFill="1" applyBorder="1" applyAlignment="1">
      <alignment horizontal="right"/>
    </xf>
    <xf numFmtId="164" fontId="12" fillId="0" borderId="112" xfId="0" applyNumberFormat="1" applyFont="1" applyFill="1" applyBorder="1" applyAlignment="1">
      <alignment horizontal="right"/>
    </xf>
    <xf numFmtId="164" fontId="12" fillId="0" borderId="113" xfId="0" applyNumberFormat="1" applyFont="1" applyFill="1" applyBorder="1" applyAlignment="1">
      <alignment horizontal="right"/>
    </xf>
    <xf numFmtId="164" fontId="23" fillId="0" borderId="40" xfId="0" applyNumberFormat="1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right"/>
    </xf>
    <xf numFmtId="164" fontId="23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/>
    </xf>
    <xf numFmtId="164" fontId="12" fillId="0" borderId="115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>
      <alignment/>
    </xf>
    <xf numFmtId="164" fontId="12" fillId="0" borderId="40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34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 quotePrefix="1">
      <alignment horizontal="right"/>
    </xf>
    <xf numFmtId="164" fontId="23" fillId="0" borderId="44" xfId="0" applyNumberFormat="1" applyFont="1" applyFill="1" applyBorder="1" applyAlignment="1">
      <alignment horizontal="right"/>
    </xf>
    <xf numFmtId="164" fontId="23" fillId="0" borderId="38" xfId="0" applyNumberFormat="1" applyFont="1" applyFill="1" applyBorder="1" applyAlignment="1">
      <alignment horizontal="right"/>
    </xf>
    <xf numFmtId="164" fontId="23" fillId="0" borderId="39" xfId="0" applyNumberFormat="1" applyFont="1" applyFill="1" applyBorder="1" applyAlignment="1">
      <alignment horizontal="right"/>
    </xf>
    <xf numFmtId="1" fontId="11" fillId="2" borderId="20" xfId="0" applyNumberFormat="1" applyFont="1" applyFill="1" applyBorder="1" applyAlignment="1" applyProtection="1">
      <alignment horizontal="right"/>
      <protection/>
    </xf>
    <xf numFmtId="1" fontId="11" fillId="2" borderId="1" xfId="0" applyNumberFormat="1" applyFont="1" applyFill="1" applyBorder="1" applyAlignment="1" applyProtection="1">
      <alignment horizontal="right"/>
      <protection/>
    </xf>
    <xf numFmtId="1" fontId="11" fillId="2" borderId="14" xfId="0" applyNumberFormat="1" applyFont="1" applyFill="1" applyBorder="1" applyAlignment="1" applyProtection="1">
      <alignment horizontal="right"/>
      <protection/>
    </xf>
    <xf numFmtId="164" fontId="15" fillId="0" borderId="19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0" fontId="2" fillId="2" borderId="117" xfId="0" applyFont="1" applyFill="1" applyBorder="1" applyAlignment="1" applyProtection="1">
      <alignment horizontal="center"/>
      <protection/>
    </xf>
    <xf numFmtId="0" fontId="1" fillId="2" borderId="8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/>
      <protection/>
    </xf>
    <xf numFmtId="1" fontId="11" fillId="2" borderId="20" xfId="0" applyNumberFormat="1" applyFont="1" applyFill="1" applyBorder="1" applyAlignment="1" applyProtection="1" quotePrefix="1">
      <alignment horizontal="center"/>
      <protection/>
    </xf>
    <xf numFmtId="1" fontId="11" fillId="2" borderId="6" xfId="0" applyNumberFormat="1" applyFont="1" applyFill="1" applyBorder="1" applyAlignment="1" applyProtection="1" quotePrefix="1">
      <alignment horizontal="center"/>
      <protection/>
    </xf>
    <xf numFmtId="1" fontId="11" fillId="2" borderId="1" xfId="0" applyNumberFormat="1" applyFont="1" applyFill="1" applyBorder="1" applyAlignment="1" applyProtection="1" quotePrefix="1">
      <alignment horizontal="center"/>
      <protection/>
    </xf>
    <xf numFmtId="1" fontId="11" fillId="2" borderId="14" xfId="0" applyNumberFormat="1" applyFont="1" applyFill="1" applyBorder="1" applyAlignment="1" applyProtection="1" quotePrefix="1">
      <alignment horizontal="center"/>
      <protection/>
    </xf>
    <xf numFmtId="0" fontId="12" fillId="0" borderId="81" xfId="0" applyFont="1" applyBorder="1" applyAlignment="1">
      <alignment/>
    </xf>
    <xf numFmtId="0" fontId="12" fillId="0" borderId="81" xfId="0" applyFont="1" applyBorder="1" applyAlignment="1">
      <alignment wrapText="1"/>
    </xf>
    <xf numFmtId="0" fontId="12" fillId="0" borderId="8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1" fillId="2" borderId="117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/>
    </xf>
    <xf numFmtId="0" fontId="23" fillId="0" borderId="8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2" fontId="23" fillId="0" borderId="6" xfId="0" applyNumberFormat="1" applyFont="1" applyFill="1" applyBorder="1" applyAlignment="1">
      <alignment horizontal="right" vertical="center"/>
    </xf>
    <xf numFmtId="2" fontId="23" fillId="0" borderId="58" xfId="0" applyNumberFormat="1" applyFont="1" applyFill="1" applyBorder="1" applyAlignment="1">
      <alignment horizontal="right" vertical="center"/>
    </xf>
    <xf numFmtId="2" fontId="23" fillId="0" borderId="58" xfId="0" applyNumberFormat="1" applyFont="1" applyFill="1" applyBorder="1" applyAlignment="1">
      <alignment horizontal="center" vertical="center"/>
    </xf>
    <xf numFmtId="164" fontId="23" fillId="0" borderId="58" xfId="0" applyNumberFormat="1" applyFont="1" applyBorder="1" applyAlignment="1">
      <alignment horizontal="center" vertical="center"/>
    </xf>
    <xf numFmtId="164" fontId="23" fillId="0" borderId="93" xfId="0" applyNumberFormat="1" applyFont="1" applyBorder="1" applyAlignment="1">
      <alignment horizontal="center" vertical="center"/>
    </xf>
    <xf numFmtId="0" fontId="1" fillId="2" borderId="118" xfId="0" applyFont="1" applyFill="1" applyBorder="1" applyAlignment="1" applyProtection="1">
      <alignment horizontal="center" vertical="center"/>
      <protection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/>
    </xf>
    <xf numFmtId="164" fontId="9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vertical="center"/>
    </xf>
    <xf numFmtId="164" fontId="2" fillId="0" borderId="103" xfId="0" applyNumberFormat="1" applyFont="1" applyBorder="1" applyAlignment="1">
      <alignment vertical="center"/>
    </xf>
    <xf numFmtId="164" fontId="2" fillId="0" borderId="107" xfId="0" applyNumberFormat="1" applyFont="1" applyBorder="1" applyAlignment="1">
      <alignment vertical="center"/>
    </xf>
    <xf numFmtId="0" fontId="1" fillId="2" borderId="121" xfId="0" applyFont="1" applyFill="1" applyBorder="1" applyAlignment="1">
      <alignment horizontal="center" vertical="center"/>
    </xf>
    <xf numFmtId="0" fontId="1" fillId="2" borderId="122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24" xfId="0" applyNumberFormat="1" applyFont="1" applyBorder="1" applyAlignment="1">
      <alignment horizontal="center"/>
    </xf>
    <xf numFmtId="164" fontId="1" fillId="0" borderId="125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0" fontId="2" fillId="2" borderId="119" xfId="0" applyFont="1" applyFill="1" applyBorder="1" applyAlignment="1">
      <alignment horizontal="center"/>
    </xf>
    <xf numFmtId="0" fontId="1" fillId="0" borderId="126" xfId="0" applyFont="1" applyBorder="1" applyAlignment="1">
      <alignment horizontal="center"/>
    </xf>
    <xf numFmtId="1" fontId="2" fillId="2" borderId="14" xfId="0" applyNumberFormat="1" applyFont="1" applyFill="1" applyBorder="1" applyAlignment="1" quotePrefix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8" fontId="20" fillId="0" borderId="45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60" xfId="0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left" vertical="center" wrapText="1"/>
      <protection/>
    </xf>
    <xf numFmtId="168" fontId="20" fillId="0" borderId="32" xfId="0" applyNumberFormat="1" applyFont="1" applyBorder="1" applyAlignment="1" applyProtection="1">
      <alignment horizontal="left"/>
      <protection/>
    </xf>
    <xf numFmtId="168" fontId="20" fillId="0" borderId="55" xfId="0" applyNumberFormat="1" applyFont="1" applyBorder="1" applyAlignment="1" applyProtection="1" quotePrefix="1">
      <alignment horizontal="left"/>
      <protection/>
    </xf>
    <xf numFmtId="168" fontId="20" fillId="0" borderId="32" xfId="0" applyNumberFormat="1" applyFont="1" applyBorder="1" applyAlignment="1" applyProtection="1" quotePrefix="1">
      <alignment horizontal="left"/>
      <protection/>
    </xf>
    <xf numFmtId="1" fontId="2" fillId="0" borderId="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6" xfId="0" applyFont="1" applyBorder="1" applyAlignment="1">
      <alignment/>
    </xf>
    <xf numFmtId="166" fontId="1" fillId="0" borderId="102" xfId="0" applyNumberFormat="1" applyFont="1" applyFill="1" applyBorder="1" applyAlignment="1" applyProtection="1">
      <alignment vertical="center"/>
      <protection/>
    </xf>
    <xf numFmtId="1" fontId="2" fillId="0" borderId="2" xfId="0" applyNumberFormat="1" applyFont="1" applyFill="1" applyBorder="1" applyAlignment="1" applyProtection="1">
      <alignment vertical="center"/>
      <protection/>
    </xf>
    <xf numFmtId="166" fontId="1" fillId="0" borderId="46" xfId="0" applyNumberFormat="1" applyFont="1" applyFill="1" applyBorder="1" applyAlignment="1" applyProtection="1">
      <alignment horizontal="center" vertical="center"/>
      <protection/>
    </xf>
    <xf numFmtId="164" fontId="1" fillId="0" borderId="46" xfId="0" applyNumberFormat="1" applyFont="1" applyBorder="1" applyAlignment="1">
      <alignment horizontal="center"/>
    </xf>
    <xf numFmtId="166" fontId="2" fillId="0" borderId="45" xfId="0" applyNumberFormat="1" applyFont="1" applyFill="1" applyBorder="1" applyAlignment="1" applyProtection="1">
      <alignment vertical="center"/>
      <protection/>
    </xf>
    <xf numFmtId="166" fontId="2" fillId="0" borderId="3" xfId="0" applyNumberFormat="1" applyFont="1" applyFill="1" applyBorder="1" applyAlignment="1" applyProtection="1">
      <alignment vertical="center"/>
      <protection/>
    </xf>
    <xf numFmtId="166" fontId="2" fillId="0" borderId="48" xfId="0" applyNumberFormat="1" applyFont="1" applyFill="1" applyBorder="1" applyAlignment="1" applyProtection="1">
      <alignment horizontal="center" vertical="center"/>
      <protection/>
    </xf>
    <xf numFmtId="164" fontId="2" fillId="0" borderId="48" xfId="0" applyNumberFormat="1" applyFont="1" applyBorder="1" applyAlignment="1">
      <alignment horizontal="center"/>
    </xf>
    <xf numFmtId="166" fontId="1" fillId="0" borderId="45" xfId="0" applyNumberFormat="1" applyFont="1" applyFill="1" applyBorder="1" applyAlignment="1" applyProtection="1">
      <alignment vertical="center"/>
      <protection/>
    </xf>
    <xf numFmtId="166" fontId="2" fillId="0" borderId="4" xfId="0" applyNumberFormat="1" applyFont="1" applyFill="1" applyBorder="1" applyAlignment="1" applyProtection="1">
      <alignment vertical="center"/>
      <protection/>
    </xf>
    <xf numFmtId="166" fontId="1" fillId="0" borderId="48" xfId="0" applyNumberFormat="1" applyFont="1" applyFill="1" applyBorder="1" applyAlignment="1" applyProtection="1">
      <alignment horizontal="center" vertical="center"/>
      <protection/>
    </xf>
    <xf numFmtId="164" fontId="1" fillId="0" borderId="48" xfId="0" applyNumberFormat="1" applyFont="1" applyBorder="1" applyAlignment="1">
      <alignment horizontal="center"/>
    </xf>
    <xf numFmtId="166" fontId="1" fillId="0" borderId="3" xfId="0" applyNumberFormat="1" applyFont="1" applyFill="1" applyBorder="1" applyAlignment="1" applyProtection="1">
      <alignment vertical="center"/>
      <protection/>
    </xf>
    <xf numFmtId="166" fontId="2" fillId="0" borderId="46" xfId="0" applyNumberFormat="1" applyFont="1" applyFill="1" applyBorder="1" applyAlignment="1" applyProtection="1">
      <alignment horizontal="center" vertical="center"/>
      <protection/>
    </xf>
    <xf numFmtId="164" fontId="2" fillId="0" borderId="46" xfId="0" applyNumberFormat="1" applyFont="1" applyBorder="1" applyAlignment="1">
      <alignment horizontal="center"/>
    </xf>
    <xf numFmtId="166" fontId="2" fillId="0" borderId="75" xfId="0" applyNumberFormat="1" applyFont="1" applyFill="1" applyBorder="1" applyAlignment="1" applyProtection="1">
      <alignment vertical="center"/>
      <protection/>
    </xf>
    <xf numFmtId="166" fontId="2" fillId="0" borderId="56" xfId="0" applyNumberFormat="1" applyFont="1" applyFill="1" applyBorder="1" applyAlignment="1" applyProtection="1">
      <alignment horizontal="center" vertical="center"/>
      <protection/>
    </xf>
    <xf numFmtId="164" fontId="2" fillId="0" borderId="56" xfId="0" applyNumberFormat="1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 wrapText="1"/>
    </xf>
    <xf numFmtId="1" fontId="1" fillId="2" borderId="46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2" borderId="76" xfId="0" applyFont="1" applyFill="1" applyBorder="1" applyAlignment="1">
      <alignment/>
    </xf>
    <xf numFmtId="0" fontId="23" fillId="2" borderId="60" xfId="0" applyFont="1" applyFill="1" applyBorder="1" applyAlignment="1">
      <alignment/>
    </xf>
    <xf numFmtId="0" fontId="23" fillId="2" borderId="31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23" fillId="2" borderId="81" xfId="0" applyFont="1" applyFill="1" applyBorder="1" applyAlignment="1" quotePrefix="1">
      <alignment horizontal="center"/>
    </xf>
    <xf numFmtId="0" fontId="23" fillId="2" borderId="58" xfId="0" applyFont="1" applyFill="1" applyBorder="1" applyAlignment="1" quotePrefix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6" xfId="0" applyFont="1" applyFill="1" applyBorder="1" applyAlignment="1" quotePrefix="1">
      <alignment horizontal="center"/>
    </xf>
    <xf numFmtId="0" fontId="23" fillId="2" borderId="93" xfId="0" applyFont="1" applyFill="1" applyBorder="1" applyAlignment="1">
      <alignment/>
    </xf>
    <xf numFmtId="0" fontId="12" fillId="0" borderId="97" xfId="0" applyFont="1" applyBorder="1" applyAlignment="1">
      <alignment/>
    </xf>
    <xf numFmtId="0" fontId="23" fillId="0" borderId="47" xfId="0" applyFont="1" applyBorder="1" applyAlignment="1" applyProtection="1">
      <alignment horizontal="left"/>
      <protection/>
    </xf>
    <xf numFmtId="164" fontId="23" fillId="0" borderId="97" xfId="0" applyNumberFormat="1" applyFont="1" applyBorder="1" applyAlignment="1">
      <alignment horizontal="right"/>
    </xf>
    <xf numFmtId="164" fontId="23" fillId="0" borderId="46" xfId="0" applyNumberFormat="1" applyFont="1" applyBorder="1" applyAlignment="1">
      <alignment horizontal="right"/>
    </xf>
    <xf numFmtId="164" fontId="23" fillId="0" borderId="50" xfId="0" applyNumberFormat="1" applyFont="1" applyFill="1" applyBorder="1" applyAlignment="1">
      <alignment horizontal="right"/>
    </xf>
    <xf numFmtId="167" fontId="12" fillId="0" borderId="28" xfId="0" applyNumberFormat="1" applyFont="1" applyBorder="1" applyAlignment="1">
      <alignment horizontal="left"/>
    </xf>
    <xf numFmtId="164" fontId="12" fillId="0" borderId="45" xfId="0" applyNumberFormat="1" applyFont="1" applyBorder="1" applyAlignment="1">
      <alignment/>
    </xf>
    <xf numFmtId="164" fontId="12" fillId="0" borderId="28" xfId="0" applyNumberFormat="1" applyFont="1" applyBorder="1" applyAlignment="1">
      <alignment horizontal="right"/>
    </xf>
    <xf numFmtId="164" fontId="12" fillId="0" borderId="48" xfId="0" applyNumberFormat="1" applyFont="1" applyBorder="1" applyAlignment="1">
      <alignment horizontal="right"/>
    </xf>
    <xf numFmtId="164" fontId="12" fillId="0" borderId="98" xfId="0" applyNumberFormat="1" applyFont="1" applyFill="1" applyBorder="1" applyAlignment="1">
      <alignment horizontal="right"/>
    </xf>
    <xf numFmtId="0" fontId="12" fillId="0" borderId="28" xfId="0" applyFont="1" applyBorder="1" applyAlignment="1">
      <alignment/>
    </xf>
    <xf numFmtId="164" fontId="23" fillId="0" borderId="28" xfId="0" applyNumberFormat="1" applyFont="1" applyBorder="1" applyAlignment="1">
      <alignment horizontal="right"/>
    </xf>
    <xf numFmtId="164" fontId="23" fillId="0" borderId="48" xfId="0" applyNumberFormat="1" applyFont="1" applyBorder="1" applyAlignment="1">
      <alignment horizontal="right"/>
    </xf>
    <xf numFmtId="164" fontId="23" fillId="0" borderId="98" xfId="0" applyNumberFormat="1" applyFont="1" applyFill="1" applyBorder="1" applyAlignment="1">
      <alignment horizontal="right"/>
    </xf>
    <xf numFmtId="0" fontId="34" fillId="0" borderId="0" xfId="0" applyFont="1" applyBorder="1" applyAlignment="1" applyProtection="1">
      <alignment horizontal="left"/>
      <protection/>
    </xf>
    <xf numFmtId="0" fontId="12" fillId="0" borderId="82" xfId="0" applyFont="1" applyBorder="1" applyAlignment="1">
      <alignment/>
    </xf>
    <xf numFmtId="0" fontId="23" fillId="0" borderId="16" xfId="0" applyFont="1" applyBorder="1" applyAlignment="1" applyProtection="1">
      <alignment horizontal="left"/>
      <protection/>
    </xf>
    <xf numFmtId="164" fontId="23" fillId="0" borderId="82" xfId="0" applyNumberFormat="1" applyFont="1" applyBorder="1" applyAlignment="1">
      <alignment horizontal="right"/>
    </xf>
    <xf numFmtId="164" fontId="23" fillId="0" borderId="83" xfId="0" applyNumberFormat="1" applyFont="1" applyBorder="1" applyAlignment="1">
      <alignment horizontal="right"/>
    </xf>
    <xf numFmtId="164" fontId="23" fillId="0" borderId="108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2" borderId="76" xfId="0" applyFont="1" applyFill="1" applyBorder="1" applyAlignment="1">
      <alignment horizontal="left"/>
    </xf>
    <xf numFmtId="0" fontId="11" fillId="2" borderId="87" xfId="0" applyFont="1" applyFill="1" applyBorder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96" xfId="0" applyFont="1" applyFill="1" applyBorder="1" applyAlignment="1">
      <alignment/>
    </xf>
    <xf numFmtId="0" fontId="11" fillId="2" borderId="81" xfId="0" applyFont="1" applyFill="1" applyBorder="1" applyAlignment="1" quotePrefix="1">
      <alignment horizontal="center"/>
    </xf>
    <xf numFmtId="0" fontId="11" fillId="2" borderId="58" xfId="0" applyFont="1" applyFill="1" applyBorder="1" applyAlignment="1" quotePrefix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6" xfId="0" applyFont="1" applyFill="1" applyBorder="1" applyAlignment="1" quotePrefix="1">
      <alignment horizontal="center"/>
    </xf>
    <xf numFmtId="0" fontId="11" fillId="2" borderId="93" xfId="0" applyFont="1" applyFill="1" applyBorder="1" applyAlignment="1">
      <alignment/>
    </xf>
    <xf numFmtId="0" fontId="15" fillId="0" borderId="28" xfId="0" applyFont="1" applyBorder="1" applyAlignment="1">
      <alignment horizontal="left"/>
    </xf>
    <xf numFmtId="0" fontId="11" fillId="0" borderId="50" xfId="0" applyFont="1" applyBorder="1" applyAlignment="1" applyProtection="1">
      <alignment horizontal="left"/>
      <protection/>
    </xf>
    <xf numFmtId="164" fontId="11" fillId="0" borderId="97" xfId="0" applyNumberFormat="1" applyFont="1" applyBorder="1" applyAlignment="1">
      <alignment/>
    </xf>
    <xf numFmtId="164" fontId="11" fillId="0" borderId="46" xfId="0" applyNumberFormat="1" applyFont="1" applyBorder="1" applyAlignment="1">
      <alignment/>
    </xf>
    <xf numFmtId="164" fontId="11" fillId="0" borderId="50" xfId="0" applyNumberFormat="1" applyFont="1" applyFill="1" applyBorder="1" applyAlignment="1">
      <alignment/>
    </xf>
    <xf numFmtId="164" fontId="11" fillId="0" borderId="50" xfId="0" applyNumberFormat="1" applyFont="1" applyBorder="1" applyAlignment="1">
      <alignment/>
    </xf>
    <xf numFmtId="167" fontId="15" fillId="0" borderId="28" xfId="0" applyNumberFormat="1" applyFont="1" applyBorder="1" applyAlignment="1">
      <alignment horizontal="left"/>
    </xf>
    <xf numFmtId="0" fontId="15" fillId="0" borderId="98" xfId="0" applyFont="1" applyBorder="1" applyAlignment="1" applyProtection="1" quotePrefix="1">
      <alignment horizontal="left"/>
      <protection/>
    </xf>
    <xf numFmtId="164" fontId="15" fillId="0" borderId="28" xfId="0" applyNumberFormat="1" applyFont="1" applyBorder="1" applyAlignment="1">
      <alignment/>
    </xf>
    <xf numFmtId="164" fontId="15" fillId="0" borderId="48" xfId="0" applyNumberFormat="1" applyFont="1" applyBorder="1" applyAlignment="1">
      <alignment/>
    </xf>
    <xf numFmtId="164" fontId="15" fillId="0" borderId="98" xfId="0" applyNumberFormat="1" applyFont="1" applyFill="1" applyBorder="1" applyAlignment="1">
      <alignment/>
    </xf>
    <xf numFmtId="164" fontId="15" fillId="0" borderId="48" xfId="0" applyNumberFormat="1" applyFont="1" applyBorder="1" applyAlignment="1">
      <alignment horizontal="right"/>
    </xf>
    <xf numFmtId="0" fontId="15" fillId="0" borderId="98" xfId="0" applyFont="1" applyBorder="1" applyAlignment="1">
      <alignment/>
    </xf>
    <xf numFmtId="0" fontId="11" fillId="0" borderId="98" xfId="0" applyFont="1" applyBorder="1" applyAlignment="1" applyProtection="1">
      <alignment horizontal="left"/>
      <protection/>
    </xf>
    <xf numFmtId="164" fontId="11" fillId="0" borderId="2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11" fillId="0" borderId="98" xfId="0" applyNumberFormat="1" applyFont="1" applyFill="1" applyBorder="1" applyAlignment="1">
      <alignment/>
    </xf>
    <xf numFmtId="0" fontId="15" fillId="0" borderId="82" xfId="0" applyFont="1" applyBorder="1" applyAlignment="1">
      <alignment horizontal="left"/>
    </xf>
    <xf numFmtId="0" fontId="11" fillId="0" borderId="108" xfId="0" applyFont="1" applyBorder="1" applyAlignment="1" applyProtection="1" quotePrefix="1">
      <alignment horizontal="left"/>
      <protection/>
    </xf>
    <xf numFmtId="164" fontId="11" fillId="0" borderId="82" xfId="0" applyNumberFormat="1" applyFont="1" applyBorder="1" applyAlignment="1">
      <alignment/>
    </xf>
    <xf numFmtId="164" fontId="11" fillId="0" borderId="83" xfId="0" applyNumberFormat="1" applyFont="1" applyBorder="1" applyAlignment="1">
      <alignment/>
    </xf>
    <xf numFmtId="164" fontId="11" fillId="0" borderId="108" xfId="0" applyNumberFormat="1" applyFont="1" applyFill="1" applyBorder="1" applyAlignment="1">
      <alignment/>
    </xf>
    <xf numFmtId="0" fontId="15" fillId="0" borderId="0" xfId="0" applyFont="1" applyAlignment="1" quotePrefix="1">
      <alignment horizontal="left"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0" fontId="15" fillId="0" borderId="98" xfId="0" applyFont="1" applyBorder="1" applyAlignment="1" applyProtection="1">
      <alignment horizontal="left"/>
      <protection/>
    </xf>
    <xf numFmtId="164" fontId="15" fillId="0" borderId="48" xfId="0" applyNumberFormat="1" applyFont="1" applyBorder="1" applyAlignment="1">
      <alignment horizontal="center"/>
    </xf>
    <xf numFmtId="0" fontId="11" fillId="0" borderId="108" xfId="0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164" fontId="11" fillId="0" borderId="97" xfId="0" applyNumberFormat="1" applyFont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11" fillId="0" borderId="50" xfId="0" applyNumberFormat="1" applyFont="1" applyBorder="1" applyAlignment="1">
      <alignment horizontal="right"/>
    </xf>
    <xf numFmtId="164" fontId="15" fillId="0" borderId="28" xfId="0" applyNumberFormat="1" applyFont="1" applyBorder="1" applyAlignment="1">
      <alignment horizontal="right"/>
    </xf>
    <xf numFmtId="164" fontId="15" fillId="0" borderId="98" xfId="0" applyNumberFormat="1" applyFont="1" applyFill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164" fontId="11" fillId="0" borderId="98" xfId="0" applyNumberFormat="1" applyFont="1" applyBorder="1" applyAlignment="1">
      <alignment horizontal="right"/>
    </xf>
    <xf numFmtId="164" fontId="11" fillId="0" borderId="98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/>
    </xf>
    <xf numFmtId="0" fontId="11" fillId="2" borderId="9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3" xfId="2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vertical="center"/>
    </xf>
    <xf numFmtId="164" fontId="9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horizontal="right" vertical="center"/>
    </xf>
    <xf numFmtId="164" fontId="2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vertical="center"/>
    </xf>
    <xf numFmtId="164" fontId="2" fillId="0" borderId="127" xfId="0" applyNumberFormat="1" applyFont="1" applyBorder="1" applyAlignment="1">
      <alignment vertical="center"/>
    </xf>
    <xf numFmtId="164" fontId="2" fillId="0" borderId="128" xfId="0" applyNumberFormat="1" applyFont="1" applyBorder="1" applyAlignment="1">
      <alignment vertical="center"/>
    </xf>
    <xf numFmtId="0" fontId="1" fillId="2" borderId="129" xfId="0" applyFont="1" applyFill="1" applyBorder="1" applyAlignment="1">
      <alignment horizontal="center" vertical="center"/>
    </xf>
    <xf numFmtId="164" fontId="9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horizontal="right" vertical="center"/>
    </xf>
    <xf numFmtId="164" fontId="2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vertical="center"/>
    </xf>
    <xf numFmtId="164" fontId="2" fillId="0" borderId="92" xfId="0" applyNumberFormat="1" applyFont="1" applyBorder="1" applyAlignment="1">
      <alignment vertical="center"/>
    </xf>
    <xf numFmtId="164" fontId="2" fillId="0" borderId="130" xfId="0" applyNumberFormat="1" applyFont="1" applyBorder="1" applyAlignment="1">
      <alignment vertic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119" xfId="0" applyNumberFormat="1" applyFont="1" applyFill="1" applyBorder="1" applyAlignment="1">
      <alignment horizontal="center"/>
    </xf>
    <xf numFmtId="0" fontId="2" fillId="2" borderId="121" xfId="0" applyFont="1" applyFill="1" applyBorder="1" applyAlignment="1">
      <alignment horizontal="center"/>
    </xf>
    <xf numFmtId="164" fontId="1" fillId="0" borderId="131" xfId="0" applyNumberFormat="1" applyFont="1" applyBorder="1" applyAlignment="1">
      <alignment horizontal="center"/>
    </xf>
    <xf numFmtId="164" fontId="1" fillId="0" borderId="127" xfId="0" applyNumberFormat="1" applyFont="1" applyBorder="1" applyAlignment="1">
      <alignment horizontal="center"/>
    </xf>
    <xf numFmtId="164" fontId="1" fillId="0" borderId="132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33" xfId="0" applyNumberFormat="1" applyFont="1" applyBorder="1" applyAlignment="1">
      <alignment horizontal="center"/>
    </xf>
    <xf numFmtId="164" fontId="1" fillId="0" borderId="134" xfId="0" applyNumberFormat="1" applyFont="1" applyBorder="1" applyAlignment="1">
      <alignment horizontal="center"/>
    </xf>
    <xf numFmtId="164" fontId="2" fillId="0" borderId="128" xfId="0" applyNumberFormat="1" applyFont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0" fontId="2" fillId="2" borderId="135" xfId="0" applyFont="1" applyFill="1" applyBorder="1" applyAlignment="1">
      <alignment horizontal="center"/>
    </xf>
    <xf numFmtId="0" fontId="1" fillId="0" borderId="136" xfId="0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137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138" xfId="0" applyNumberFormat="1" applyFont="1" applyBorder="1" applyAlignment="1">
      <alignment horizontal="center"/>
    </xf>
    <xf numFmtId="164" fontId="1" fillId="0" borderId="139" xfId="0" applyNumberFormat="1" applyFont="1" applyBorder="1" applyAlignment="1">
      <alignment horizontal="center"/>
    </xf>
    <xf numFmtId="164" fontId="2" fillId="0" borderId="130" xfId="0" applyNumberFormat="1" applyFont="1" applyBorder="1" applyAlignment="1">
      <alignment horizontal="center"/>
    </xf>
    <xf numFmtId="164" fontId="1" fillId="0" borderId="126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5" xfId="0" applyNumberFormat="1" applyFont="1" applyBorder="1" applyAlignment="1">
      <alignment horizontal="right"/>
    </xf>
    <xf numFmtId="164" fontId="15" fillId="0" borderId="9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164" fontId="12" fillId="0" borderId="81" xfId="0" applyNumberFormat="1" applyFont="1" applyFill="1" applyBorder="1" applyAlignment="1">
      <alignment horizontal="right" vertical="center"/>
    </xf>
    <xf numFmtId="164" fontId="12" fillId="0" borderId="58" xfId="0" applyNumberFormat="1" applyFont="1" applyFill="1" applyBorder="1" applyAlignment="1">
      <alignment horizontal="right" vertical="center"/>
    </xf>
    <xf numFmtId="164" fontId="2" fillId="0" borderId="58" xfId="0" applyNumberFormat="1" applyFont="1" applyBorder="1" applyAlignment="1">
      <alignment horizontal="right" vertical="center"/>
    </xf>
    <xf numFmtId="164" fontId="2" fillId="0" borderId="93" xfId="0" applyNumberFormat="1" applyFon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164" fontId="12" fillId="0" borderId="95" xfId="0" applyNumberFormat="1" applyFont="1" applyFill="1" applyBorder="1" applyAlignment="1">
      <alignment horizontal="right" vertical="center"/>
    </xf>
    <xf numFmtId="164" fontId="2" fillId="0" borderId="9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9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6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2" fillId="0" borderId="0" xfId="0" applyNumberFormat="1" applyFont="1" applyFill="1" applyAlignment="1">
      <alignment/>
    </xf>
    <xf numFmtId="164" fontId="1" fillId="0" borderId="48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8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96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164" fontId="2" fillId="0" borderId="108" xfId="0" applyNumberFormat="1" applyFont="1" applyBorder="1" applyAlignment="1">
      <alignment/>
    </xf>
    <xf numFmtId="164" fontId="2" fillId="0" borderId="117" xfId="0" applyNumberFormat="1" applyFont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140" xfId="0" applyNumberFormat="1" applyFont="1" applyBorder="1" applyAlignment="1">
      <alignment/>
    </xf>
    <xf numFmtId="164" fontId="2" fillId="0" borderId="102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7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1" fillId="0" borderId="98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23" fillId="0" borderId="46" xfId="0" applyNumberFormat="1" applyFont="1" applyBorder="1" applyAlignment="1">
      <alignment horizontal="center"/>
    </xf>
    <xf numFmtId="164" fontId="23" fillId="0" borderId="50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8" xfId="0" applyNumberFormat="1" applyFont="1" applyBorder="1" applyAlignment="1">
      <alignment horizontal="center"/>
    </xf>
    <xf numFmtId="164" fontId="12" fillId="0" borderId="98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164" fontId="23" fillId="0" borderId="48" xfId="0" applyNumberFormat="1" applyFont="1" applyBorder="1" applyAlignment="1">
      <alignment horizontal="center"/>
    </xf>
    <xf numFmtId="164" fontId="23" fillId="0" borderId="98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83" xfId="0" applyNumberFormat="1" applyFont="1" applyBorder="1" applyAlignment="1">
      <alignment horizontal="center"/>
    </xf>
    <xf numFmtId="164" fontId="23" fillId="0" borderId="10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164" fontId="11" fillId="0" borderId="50" xfId="0" applyNumberFormat="1" applyFont="1" applyBorder="1" applyAlignment="1">
      <alignment horizontal="center"/>
    </xf>
    <xf numFmtId="164" fontId="15" fillId="0" borderId="98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164" fontId="11" fillId="0" borderId="98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164" fontId="11" fillId="0" borderId="108" xfId="0" applyNumberFormat="1" applyFont="1" applyBorder="1" applyAlignment="1">
      <alignment horizontal="center"/>
    </xf>
    <xf numFmtId="164" fontId="23" fillId="0" borderId="40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88" xfId="0" applyNumberFormat="1" applyFont="1" applyBorder="1" applyAlignment="1">
      <alignment horizontal="center"/>
    </xf>
    <xf numFmtId="164" fontId="12" fillId="0" borderId="53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8" fontId="2" fillId="0" borderId="0" xfId="0" applyNumberFormat="1" applyFont="1" applyFill="1" applyAlignment="1">
      <alignment/>
    </xf>
    <xf numFmtId="164" fontId="1" fillId="0" borderId="46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02" xfId="0" applyFont="1" applyBorder="1" applyAlignment="1">
      <alignment/>
    </xf>
    <xf numFmtId="164" fontId="1" fillId="0" borderId="45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75" xfId="0" applyFont="1" applyBorder="1" applyAlignment="1">
      <alignment/>
    </xf>
    <xf numFmtId="164" fontId="1" fillId="0" borderId="10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5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75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1" fillId="2" borderId="122" xfId="0" applyFont="1" applyFill="1" applyBorder="1" applyAlignment="1" applyProtection="1">
      <alignment horizontal="center" vertical="center"/>
      <protection/>
    </xf>
    <xf numFmtId="0" fontId="23" fillId="2" borderId="14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23" fillId="2" borderId="76" xfId="0" applyFont="1" applyFill="1" applyBorder="1" applyAlignment="1">
      <alignment horizontal="center" vertical="center"/>
    </xf>
    <xf numFmtId="0" fontId="23" fillId="2" borderId="85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166" fontId="23" fillId="0" borderId="5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5" fillId="2" borderId="54" xfId="0" applyFont="1" applyFill="1" applyBorder="1" applyAlignment="1">
      <alignment vertical="center"/>
    </xf>
    <xf numFmtId="0" fontId="35" fillId="2" borderId="49" xfId="0" applyFont="1" applyFill="1" applyBorder="1" applyAlignment="1">
      <alignment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164" fontId="13" fillId="0" borderId="48" xfId="0" applyNumberFormat="1" applyFont="1" applyBorder="1" applyAlignment="1">
      <alignment/>
    </xf>
    <xf numFmtId="164" fontId="13" fillId="0" borderId="98" xfId="0" applyNumberFormat="1" applyFont="1" applyFill="1" applyBorder="1" applyAlignment="1">
      <alignment horizontal="right"/>
    </xf>
    <xf numFmtId="175" fontId="13" fillId="0" borderId="48" xfId="0" applyNumberFormat="1" applyFont="1" applyBorder="1" applyAlignment="1">
      <alignment horizontal="center"/>
    </xf>
    <xf numFmtId="175" fontId="13" fillId="0" borderId="9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35" fillId="0" borderId="49" xfId="0" applyFont="1" applyBorder="1" applyAlignment="1">
      <alignment/>
    </xf>
    <xf numFmtId="164" fontId="10" fillId="0" borderId="83" xfId="0" applyNumberFormat="1" applyFont="1" applyBorder="1" applyAlignment="1">
      <alignment/>
    </xf>
    <xf numFmtId="164" fontId="10" fillId="0" borderId="108" xfId="0" applyNumberFormat="1" applyFont="1" applyBorder="1" applyAlignment="1">
      <alignment horizontal="right"/>
    </xf>
    <xf numFmtId="175" fontId="10" fillId="0" borderId="83" xfId="0" applyNumberFormat="1" applyFont="1" applyBorder="1" applyAlignment="1">
      <alignment horizontal="center"/>
    </xf>
    <xf numFmtId="175" fontId="10" fillId="0" borderId="108" xfId="0" applyNumberFormat="1" applyFont="1" applyBorder="1" applyAlignment="1">
      <alignment horizontal="center"/>
    </xf>
    <xf numFmtId="164" fontId="10" fillId="0" borderId="82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3" fillId="0" borderId="60" xfId="0" applyNumberFormat="1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 wrapText="1"/>
    </xf>
    <xf numFmtId="2" fontId="1" fillId="0" borderId="5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1" xfId="0" applyFont="1" applyBorder="1" applyAlignment="1">
      <alignment vertical="center" wrapText="1"/>
    </xf>
    <xf numFmtId="164" fontId="2" fillId="0" borderId="58" xfId="0" applyNumberFormat="1" applyFont="1" applyBorder="1" applyAlignment="1">
      <alignment horizontal="right" vertical="center" wrapText="1"/>
    </xf>
    <xf numFmtId="0" fontId="2" fillId="0" borderId="9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right" vertical="center"/>
    </xf>
    <xf numFmtId="164" fontId="1" fillId="0" borderId="58" xfId="0" applyNumberFormat="1" applyFont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164" fontId="1" fillId="0" borderId="95" xfId="0" applyNumberFormat="1" applyFont="1" applyBorder="1" applyAlignment="1">
      <alignment vertical="center"/>
    </xf>
    <xf numFmtId="0" fontId="2" fillId="0" borderId="84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64" fontId="2" fillId="0" borderId="46" xfId="0" applyNumberFormat="1" applyFont="1" applyBorder="1" applyAlignment="1">
      <alignment vertical="center"/>
    </xf>
    <xf numFmtId="0" fontId="2" fillId="0" borderId="97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164" fontId="2" fillId="0" borderId="6" xfId="0" applyNumberFormat="1" applyFont="1" applyBorder="1" applyAlignment="1">
      <alignment horizontal="center" vertical="center"/>
    </xf>
    <xf numFmtId="164" fontId="2" fillId="0" borderId="93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95" xfId="0" applyNumberFormat="1" applyFont="1" applyBorder="1" applyAlignment="1">
      <alignment horizontal="left" vertical="center" indent="1"/>
    </xf>
    <xf numFmtId="0" fontId="1" fillId="2" borderId="5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3" xfId="0" applyFont="1" applyFill="1" applyBorder="1" applyAlignment="1">
      <alignment/>
    </xf>
    <xf numFmtId="0" fontId="2" fillId="0" borderId="3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3" xfId="0" applyNumberFormat="1" applyFont="1" applyBorder="1" applyAlignment="1" quotePrefix="1">
      <alignment horizontal="right"/>
    </xf>
    <xf numFmtId="0" fontId="0" fillId="0" borderId="3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97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95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2" borderId="141" xfId="0" applyFont="1" applyFill="1" applyBorder="1" applyAlignment="1" quotePrefix="1">
      <alignment horizontal="center"/>
    </xf>
    <xf numFmtId="0" fontId="23" fillId="2" borderId="80" xfId="0" applyFont="1" applyFill="1" applyBorder="1" applyAlignment="1" quotePrefix="1">
      <alignment horizontal="center"/>
    </xf>
    <xf numFmtId="0" fontId="1" fillId="0" borderId="75" xfId="0" applyFont="1" applyBorder="1" applyAlignment="1" applyProtection="1">
      <alignment horizontal="center" vertical="center"/>
      <protection/>
    </xf>
    <xf numFmtId="0" fontId="1" fillId="2" borderId="79" xfId="0" applyFont="1" applyFill="1" applyBorder="1" applyAlignment="1" applyProtection="1">
      <alignment horizontal="center" vertical="center"/>
      <protection/>
    </xf>
    <xf numFmtId="0" fontId="1" fillId="2" borderId="14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0" fontId="23" fillId="2" borderId="75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75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0" fontId="1" fillId="0" borderId="82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vertical="center"/>
    </xf>
    <xf numFmtId="177" fontId="23" fillId="0" borderId="17" xfId="0" applyNumberFormat="1" applyFont="1" applyBorder="1" applyAlignment="1">
      <alignment vertical="center"/>
    </xf>
    <xf numFmtId="176" fontId="23" fillId="0" borderId="84" xfId="0" applyNumberFormat="1" applyFont="1" applyFill="1" applyBorder="1" applyAlignment="1">
      <alignment vertical="center"/>
    </xf>
    <xf numFmtId="177" fontId="23" fillId="0" borderId="17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7" fontId="23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3" xfId="0" applyNumberFormat="1" applyFont="1" applyBorder="1" applyAlignment="1">
      <alignment/>
    </xf>
    <xf numFmtId="0" fontId="1" fillId="0" borderId="102" xfId="0" applyFont="1" applyBorder="1" applyAlignment="1" applyProtection="1">
      <alignment horizontal="center" vertical="center"/>
      <protection/>
    </xf>
    <xf numFmtId="177" fontId="2" fillId="0" borderId="45" xfId="0" applyNumberFormat="1" applyFont="1" applyFill="1" applyBorder="1" applyAlignment="1">
      <alignment/>
    </xf>
    <xf numFmtId="176" fontId="2" fillId="0" borderId="75" xfId="0" applyNumberFormat="1" applyFont="1" applyBorder="1" applyAlignment="1">
      <alignment/>
    </xf>
    <xf numFmtId="177" fontId="2" fillId="0" borderId="7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3" fillId="0" borderId="84" xfId="0" applyNumberFormat="1" applyFont="1" applyBorder="1" applyAlignment="1">
      <alignment vertical="center"/>
    </xf>
    <xf numFmtId="177" fontId="23" fillId="0" borderId="84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vertical="center"/>
    </xf>
    <xf numFmtId="0" fontId="1" fillId="2" borderId="142" xfId="0" applyFont="1" applyFill="1" applyBorder="1" applyAlignment="1">
      <alignment horizontal="left"/>
    </xf>
    <xf numFmtId="0" fontId="23" fillId="2" borderId="78" xfId="0" applyFont="1" applyFill="1" applyBorder="1" applyAlignment="1" quotePrefix="1">
      <alignment horizontal="center"/>
    </xf>
    <xf numFmtId="176" fontId="2" fillId="0" borderId="48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56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56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3" fillId="0" borderId="17" xfId="0" applyNumberFormat="1" applyFont="1" applyBorder="1" applyAlignment="1">
      <alignment horizontal="center" vertical="center"/>
    </xf>
    <xf numFmtId="176" fontId="23" fillId="0" borderId="83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3" fillId="0" borderId="17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2" borderId="76" xfId="0" applyNumberFormat="1" applyFont="1" applyFill="1" applyBorder="1" applyAlignment="1" applyProtection="1">
      <alignment horizontal="center" vertical="center"/>
      <protection/>
    </xf>
    <xf numFmtId="177" fontId="23" fillId="2" borderId="31" xfId="0" applyNumberFormat="1" applyFont="1" applyFill="1" applyBorder="1" applyAlignment="1">
      <alignment horizontal="left" vertical="center"/>
    </xf>
    <xf numFmtId="39" fontId="23" fillId="2" borderId="75" xfId="0" applyNumberFormat="1" applyFont="1" applyFill="1" applyBorder="1" applyAlignment="1" applyProtection="1">
      <alignment horizontal="center" vertical="center"/>
      <protection/>
    </xf>
    <xf numFmtId="39" fontId="23" fillId="2" borderId="1" xfId="0" applyNumberFormat="1" applyFont="1" applyFill="1" applyBorder="1" applyAlignment="1" applyProtection="1">
      <alignment horizontal="center" vertical="center"/>
      <protection/>
    </xf>
    <xf numFmtId="39" fontId="23" fillId="2" borderId="4" xfId="0" applyNumberFormat="1" applyFont="1" applyFill="1" applyBorder="1" applyAlignment="1" applyProtection="1">
      <alignment horizontal="center" vertical="center" wrapText="1"/>
      <protection/>
    </xf>
    <xf numFmtId="39" fontId="23" fillId="2" borderId="14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77" fontId="12" fillId="0" borderId="45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177" fontId="12" fillId="0" borderId="13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77" fontId="12" fillId="0" borderId="75" xfId="0" applyNumberFormat="1" applyFont="1" applyFill="1" applyBorder="1" applyAlignment="1">
      <alignment/>
    </xf>
    <xf numFmtId="177" fontId="12" fillId="0" borderId="1" xfId="0" applyNumberFormat="1" applyFont="1" applyFill="1" applyBorder="1" applyAlignment="1">
      <alignment/>
    </xf>
    <xf numFmtId="177" fontId="12" fillId="0" borderId="75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23" fillId="0" borderId="82" xfId="0" applyFont="1" applyFill="1" applyBorder="1" applyAlignment="1">
      <alignment horizontal="center" vertical="center"/>
    </xf>
    <xf numFmtId="177" fontId="23" fillId="0" borderId="30" xfId="0" applyNumberFormat="1" applyFont="1" applyFill="1" applyBorder="1" applyAlignment="1">
      <alignment vertical="center"/>
    </xf>
    <xf numFmtId="177" fontId="23" fillId="0" borderId="23" xfId="0" applyNumberFormat="1" applyFont="1" applyFill="1" applyBorder="1" applyAlignment="1">
      <alignment vertical="center"/>
    </xf>
    <xf numFmtId="177" fontId="23" fillId="0" borderId="27" xfId="0" applyNumberFormat="1" applyFont="1" applyFill="1" applyBorder="1" applyAlignment="1">
      <alignment vertical="center"/>
    </xf>
    <xf numFmtId="177" fontId="23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2" borderId="4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2" borderId="56" xfId="0" applyFont="1" applyFill="1" applyBorder="1" applyAlignment="1">
      <alignment/>
    </xf>
    <xf numFmtId="0" fontId="23" fillId="2" borderId="75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3" fontId="2" fillId="0" borderId="45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45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75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7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3" fillId="0" borderId="58" xfId="0" applyFont="1" applyBorder="1" applyAlignment="1">
      <alignment/>
    </xf>
    <xf numFmtId="43" fontId="23" fillId="0" borderId="75" xfId="15" applyFont="1" applyBorder="1" applyAlignment="1">
      <alignment horizontal="right"/>
    </xf>
    <xf numFmtId="43" fontId="23" fillId="0" borderId="4" xfId="15" applyFont="1" applyBorder="1" applyAlignment="1">
      <alignment horizontal="right"/>
    </xf>
    <xf numFmtId="43" fontId="23" fillId="0" borderId="1" xfId="15" applyFont="1" applyBorder="1" applyAlignment="1">
      <alignment horizontal="right" vertical="center"/>
    </xf>
    <xf numFmtId="168" fontId="23" fillId="0" borderId="1" xfId="15" applyNumberFormat="1" applyFont="1" applyBorder="1" applyAlignment="1">
      <alignment horizontal="right" vertical="center"/>
    </xf>
    <xf numFmtId="43" fontId="23" fillId="0" borderId="57" xfId="15" applyFont="1" applyFill="1" applyBorder="1" applyAlignment="1">
      <alignment horizontal="right" vertical="center"/>
    </xf>
    <xf numFmtId="168" fontId="23" fillId="0" borderId="6" xfId="15" applyNumberFormat="1" applyFont="1" applyFill="1" applyBorder="1" applyAlignment="1">
      <alignment horizontal="right" vertical="center"/>
    </xf>
    <xf numFmtId="43" fontId="23" fillId="0" borderId="57" xfId="15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3" fillId="2" borderId="142" xfId="0" applyFont="1" applyFill="1" applyBorder="1" applyAlignment="1">
      <alignment horizontal="left" vertical="center"/>
    </xf>
    <xf numFmtId="0" fontId="23" fillId="2" borderId="78" xfId="0" applyFont="1" applyFill="1" applyBorder="1" applyAlignment="1" quotePrefix="1">
      <alignment horizontal="center" vertical="center"/>
    </xf>
    <xf numFmtId="0" fontId="23" fillId="2" borderId="141" xfId="0" applyFont="1" applyFill="1" applyBorder="1" applyAlignment="1" quotePrefix="1">
      <alignment horizontal="center" vertical="center"/>
    </xf>
    <xf numFmtId="0" fontId="23" fillId="2" borderId="80" xfId="0" applyFont="1" applyFill="1" applyBorder="1" applyAlignment="1" quotePrefix="1">
      <alignment horizontal="center" vertical="center"/>
    </xf>
    <xf numFmtId="177" fontId="2" fillId="0" borderId="48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3" fillId="0" borderId="82" xfId="0" applyFont="1" applyBorder="1" applyAlignment="1">
      <alignment horizontal="center" vertical="center"/>
    </xf>
    <xf numFmtId="0" fontId="23" fillId="2" borderId="142" xfId="0" applyFont="1" applyFill="1" applyBorder="1" applyAlignment="1">
      <alignment horizontal="left"/>
    </xf>
    <xf numFmtId="0" fontId="23" fillId="2" borderId="143" xfId="0" applyFont="1" applyFill="1" applyBorder="1" applyAlignment="1">
      <alignment horizontal="left"/>
    </xf>
    <xf numFmtId="180" fontId="2" fillId="0" borderId="48" xfId="15" applyNumberFormat="1" applyFont="1" applyBorder="1" applyAlignment="1">
      <alignment/>
    </xf>
    <xf numFmtId="180" fontId="2" fillId="0" borderId="3" xfId="15" applyNumberFormat="1" applyFont="1" applyBorder="1" applyAlignment="1">
      <alignment/>
    </xf>
    <xf numFmtId="180" fontId="2" fillId="0" borderId="13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56" xfId="15" applyNumberFormat="1" applyFont="1" applyBorder="1" applyAlignment="1">
      <alignment/>
    </xf>
    <xf numFmtId="180" fontId="2" fillId="0" borderId="56" xfId="15" applyNumberFormat="1" applyFont="1" applyFill="1" applyBorder="1" applyAlignment="1">
      <alignment/>
    </xf>
    <xf numFmtId="180" fontId="2" fillId="0" borderId="96" xfId="15" applyNumberFormat="1" applyFont="1" applyFill="1" applyBorder="1" applyAlignment="1">
      <alignment/>
    </xf>
    <xf numFmtId="0" fontId="23" fillId="0" borderId="22" xfId="0" applyFont="1" applyBorder="1" applyAlignment="1">
      <alignment horizontal="center" vertical="center"/>
    </xf>
    <xf numFmtId="180" fontId="23" fillId="0" borderId="83" xfId="15" applyNumberFormat="1" applyFont="1" applyBorder="1" applyAlignment="1">
      <alignment horizontal="center" vertical="center"/>
    </xf>
    <xf numFmtId="180" fontId="23" fillId="0" borderId="17" xfId="15" applyNumberFormat="1" applyFont="1" applyBorder="1" applyAlignment="1">
      <alignment horizontal="center" vertical="center"/>
    </xf>
    <xf numFmtId="180" fontId="23" fillId="0" borderId="17" xfId="15" applyNumberFormat="1" applyFont="1" applyFill="1" applyBorder="1" applyAlignment="1">
      <alignment horizontal="center" vertical="center"/>
    </xf>
    <xf numFmtId="180" fontId="23" fillId="0" borderId="18" xfId="15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2" xfId="0" applyFont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5" xfId="0" applyFont="1" applyBorder="1" applyAlignment="1">
      <alignment/>
    </xf>
    <xf numFmtId="2" fontId="2" fillId="0" borderId="48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48" xfId="15" applyFont="1" applyFill="1" applyBorder="1" applyAlignment="1">
      <alignment horizontal="center"/>
    </xf>
    <xf numFmtId="43" fontId="2" fillId="0" borderId="48" xfId="15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5" xfId="0" applyFont="1" applyBorder="1" applyAlignment="1">
      <alignment/>
    </xf>
    <xf numFmtId="164" fontId="2" fillId="0" borderId="48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58" xfId="0" applyNumberFormat="1" applyFont="1" applyFill="1" applyBorder="1" applyAlignment="1">
      <alignment horizontal="center"/>
    </xf>
    <xf numFmtId="169" fontId="2" fillId="0" borderId="57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7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8" xfId="0" applyNumberFormat="1" applyFont="1" applyFill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2" borderId="60" xfId="0" applyNumberFormat="1" applyFont="1" applyFill="1" applyBorder="1" applyAlignment="1">
      <alignment horizontal="center"/>
    </xf>
    <xf numFmtId="0" fontId="1" fillId="2" borderId="61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164" fontId="23" fillId="0" borderId="23" xfId="0" applyNumberFormat="1" applyFont="1" applyFill="1" applyBorder="1" applyAlignment="1">
      <alignment horizontal="center" vertical="center"/>
    </xf>
    <xf numFmtId="164" fontId="23" fillId="0" borderId="23" xfId="0" applyNumberFormat="1" applyFont="1" applyBorder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23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61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168" fontId="1" fillId="0" borderId="50" xfId="0" applyNumberFormat="1" applyFont="1" applyBorder="1" applyAlignment="1" applyProtection="1">
      <alignment horizontal="right" vertical="center"/>
      <protection/>
    </xf>
    <xf numFmtId="168" fontId="1" fillId="0" borderId="9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68" fontId="2" fillId="0" borderId="45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9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168" fontId="2" fillId="0" borderId="84" xfId="0" applyNumberFormat="1" applyFont="1" applyBorder="1" applyAlignment="1" applyProtection="1">
      <alignment horizontal="right" vertical="center"/>
      <protection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6" xfId="0" applyNumberFormat="1" applyFont="1" applyFill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168" fontId="1" fillId="0" borderId="10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168" fontId="2" fillId="0" borderId="45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1" fillId="0" borderId="13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center"/>
    </xf>
    <xf numFmtId="0" fontId="15" fillId="0" borderId="45" xfId="0" applyNumberFormat="1" applyFont="1" applyBorder="1" applyAlignment="1" applyProtection="1">
      <alignment horizontal="center" vertical="center"/>
      <protection/>
    </xf>
    <xf numFmtId="168" fontId="2" fillId="0" borderId="45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75" xfId="0" applyNumberFormat="1" applyFont="1" applyBorder="1" applyAlignment="1" applyProtection="1">
      <alignment horizontal="center" vertical="center"/>
      <protection/>
    </xf>
    <xf numFmtId="0" fontId="2" fillId="0" borderId="82" xfId="0" applyNumberFormat="1" applyFont="1" applyBorder="1" applyAlignment="1" applyProtection="1">
      <alignment horizontal="center" vertical="center"/>
      <protection/>
    </xf>
    <xf numFmtId="168" fontId="2" fillId="0" borderId="84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right" vertical="center"/>
    </xf>
    <xf numFmtId="168" fontId="2" fillId="0" borderId="16" xfId="0" applyNumberFormat="1" applyFont="1" applyFill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1" fillId="0" borderId="18" xfId="0" applyNumberFormat="1" applyFont="1" applyFill="1" applyBorder="1" applyAlignment="1">
      <alignment horizontal="right" vertical="center"/>
    </xf>
    <xf numFmtId="181" fontId="13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2" borderId="142" xfId="0" applyFont="1" applyFill="1" applyBorder="1" applyAlignment="1" applyProtection="1">
      <alignment horizontal="left" vertical="center"/>
      <protection/>
    </xf>
    <xf numFmtId="0" fontId="23" fillId="2" borderId="79" xfId="0" applyFont="1" applyFill="1" applyBorder="1" applyAlignment="1" quotePrefix="1">
      <alignment horizontal="center" vertical="center"/>
    </xf>
    <xf numFmtId="0" fontId="23" fillId="2" borderId="79" xfId="0" applyNumberFormat="1" applyFont="1" applyFill="1" applyBorder="1" applyAlignment="1" quotePrefix="1">
      <alignment horizontal="center" vertical="center"/>
    </xf>
    <xf numFmtId="0" fontId="23" fillId="2" borderId="80" xfId="0" applyNumberFormat="1" applyFont="1" applyFill="1" applyBorder="1" applyAlignment="1" quotePrefix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/>
    </xf>
    <xf numFmtId="168" fontId="2" fillId="0" borderId="13" xfId="0" applyNumberFormat="1" applyFont="1" applyBorder="1" applyAlignment="1">
      <alignment horizontal="right" vertical="center"/>
    </xf>
    <xf numFmtId="168" fontId="2" fillId="0" borderId="13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75" xfId="0" applyFont="1" applyBorder="1" applyAlignment="1">
      <alignment horizontal="center"/>
    </xf>
    <xf numFmtId="168" fontId="2" fillId="0" borderId="13" xfId="15" applyNumberFormat="1" applyFont="1" applyFill="1" applyBorder="1" applyAlignment="1">
      <alignment horizontal="right" vertical="center"/>
    </xf>
    <xf numFmtId="0" fontId="2" fillId="0" borderId="31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4" xfId="15" applyNumberFormat="1" applyFont="1" applyFill="1" applyBorder="1" applyAlignment="1">
      <alignment horizontal="right" vertical="center"/>
    </xf>
    <xf numFmtId="0" fontId="23" fillId="0" borderId="82" xfId="0" applyFont="1" applyBorder="1" applyAlignment="1" applyProtection="1">
      <alignment horizontal="left" vertical="center"/>
      <protection/>
    </xf>
    <xf numFmtId="168" fontId="23" fillId="0" borderId="16" xfId="0" applyNumberFormat="1" applyFont="1" applyBorder="1" applyAlignment="1">
      <alignment horizontal="right" vertical="center"/>
    </xf>
    <xf numFmtId="168" fontId="23" fillId="0" borderId="16" xfId="15" applyNumberFormat="1" applyFont="1" applyBorder="1" applyAlignment="1">
      <alignment horizontal="right" vertical="center"/>
    </xf>
    <xf numFmtId="168" fontId="23" fillId="0" borderId="16" xfId="15" applyNumberFormat="1" applyFont="1" applyFill="1" applyBorder="1" applyAlignment="1">
      <alignment horizontal="right" vertical="center"/>
    </xf>
    <xf numFmtId="168" fontId="23" fillId="0" borderId="18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2" borderId="6" xfId="0" applyFont="1" applyFill="1" applyBorder="1" applyAlignment="1" quotePrefix="1">
      <alignment horizontal="center" vertical="center"/>
    </xf>
    <xf numFmtId="166" fontId="23" fillId="2" borderId="58" xfId="0" applyNumberFormat="1" applyFont="1" applyFill="1" applyBorder="1" applyAlignment="1" quotePrefix="1">
      <alignment horizontal="center" vertical="center"/>
    </xf>
    <xf numFmtId="166" fontId="23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48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56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3" fillId="0" borderId="58" xfId="0" applyFont="1" applyBorder="1" applyAlignment="1">
      <alignment vertical="center"/>
    </xf>
    <xf numFmtId="166" fontId="23" fillId="0" borderId="4" xfId="15" applyNumberFormat="1" applyFont="1" applyBorder="1" applyAlignment="1">
      <alignment horizontal="right" vertical="center"/>
    </xf>
    <xf numFmtId="166" fontId="23" fillId="0" borderId="4" xfId="15" applyNumberFormat="1" applyFont="1" applyFill="1" applyBorder="1" applyAlignment="1">
      <alignment horizontal="right" vertical="center"/>
    </xf>
    <xf numFmtId="166" fontId="23" fillId="0" borderId="58" xfId="15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9" fontId="23" fillId="2" borderId="8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Fill="1" applyBorder="1" applyAlignment="1">
      <alignment horizontal="center"/>
    </xf>
    <xf numFmtId="39" fontId="3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57" xfId="0" applyFont="1" applyFill="1" applyBorder="1" applyAlignment="1" quotePrefix="1">
      <alignment horizontal="center"/>
    </xf>
    <xf numFmtId="0" fontId="23" fillId="2" borderId="6" xfId="0" applyFont="1" applyFill="1" applyBorder="1" applyAlignment="1" quotePrefix="1">
      <alignment horizontal="center"/>
    </xf>
    <xf numFmtId="0" fontId="23" fillId="2" borderId="5" xfId="0" applyFont="1" applyFill="1" applyBorder="1" applyAlignment="1" quotePrefix="1">
      <alignment horizontal="center"/>
    </xf>
    <xf numFmtId="0" fontId="1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2" fillId="0" borderId="10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39" fontId="37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3" fillId="2" borderId="117" xfId="0" applyNumberFormat="1" applyFont="1" applyFill="1" applyBorder="1" applyAlignment="1" applyProtection="1" quotePrefix="1">
      <alignment horizontal="center"/>
      <protection/>
    </xf>
    <xf numFmtId="39" fontId="23" fillId="2" borderId="79" xfId="0" applyNumberFormat="1" applyFont="1" applyFill="1" applyBorder="1" applyAlignment="1" applyProtection="1" quotePrefix="1">
      <alignment horizontal="center"/>
      <protection/>
    </xf>
    <xf numFmtId="39" fontId="23" fillId="2" borderId="14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2" borderId="76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23" fillId="2" borderId="117" xfId="0" applyFont="1" applyFill="1" applyBorder="1" applyAlignment="1" quotePrefix="1">
      <alignment horizontal="center"/>
    </xf>
    <xf numFmtId="0" fontId="23" fillId="2" borderId="141" xfId="0" applyFont="1" applyFill="1" applyBorder="1" applyAlignment="1" quotePrefix="1">
      <alignment horizontal="center"/>
    </xf>
    <xf numFmtId="0" fontId="23" fillId="2" borderId="79" xfId="0" applyFont="1" applyFill="1" applyBorder="1" applyAlignment="1" quotePrefix="1">
      <alignment horizontal="center"/>
    </xf>
    <xf numFmtId="0" fontId="23" fillId="2" borderId="80" xfId="0" applyFont="1" applyFill="1" applyBorder="1" applyAlignment="1" quotePrefix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9" fontId="2" fillId="0" borderId="19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2" fontId="15" fillId="0" borderId="58" xfId="0" applyNumberFormat="1" applyFont="1" applyBorder="1" applyAlignment="1">
      <alignment horizontal="right"/>
    </xf>
    <xf numFmtId="168" fontId="2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2" borderId="5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6" fontId="1" fillId="2" borderId="57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11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1" fillId="2" borderId="14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2" borderId="8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5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2" borderId="143" xfId="0" applyFont="1" applyFill="1" applyBorder="1" applyAlignment="1">
      <alignment horizontal="center" vertical="center"/>
    </xf>
    <xf numFmtId="0" fontId="23" fillId="2" borderId="79" xfId="0" applyFont="1" applyFill="1" applyBorder="1" applyAlignment="1">
      <alignment horizontal="center" vertical="center"/>
    </xf>
    <xf numFmtId="0" fontId="23" fillId="2" borderId="8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8" fillId="2" borderId="143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3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65" fontId="1" fillId="0" borderId="0" xfId="22" applyFont="1" applyAlignment="1">
      <alignment horizont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" fillId="2" borderId="59" xfId="22" applyNumberFormat="1" applyFont="1" applyFill="1" applyBorder="1" applyAlignment="1" applyProtection="1">
      <alignment horizontal="center" vertical="center"/>
      <protection/>
    </xf>
    <xf numFmtId="165" fontId="1" fillId="2" borderId="20" xfId="22" applyFont="1" applyFill="1" applyBorder="1" applyAlignment="1">
      <alignment horizontal="center" vertical="center"/>
      <protection/>
    </xf>
    <xf numFmtId="165" fontId="1" fillId="2" borderId="143" xfId="22" applyNumberFormat="1" applyFont="1" applyFill="1" applyBorder="1" applyAlignment="1" applyProtection="1">
      <alignment horizontal="center" vertical="center"/>
      <protection/>
    </xf>
    <xf numFmtId="165" fontId="1" fillId="2" borderId="80" xfId="22" applyNumberFormat="1" applyFont="1" applyFill="1" applyBorder="1" applyAlignment="1" applyProtection="1">
      <alignment horizontal="center" vertical="center"/>
      <protection/>
    </xf>
    <xf numFmtId="165" fontId="1" fillId="2" borderId="79" xfId="2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1" fillId="2" borderId="141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54" xfId="22" applyNumberFormat="1" applyFont="1" applyFill="1" applyBorder="1" applyAlignment="1" applyProtection="1">
      <alignment horizontal="center" vertical="center"/>
      <protection/>
    </xf>
    <xf numFmtId="165" fontId="1" fillId="2" borderId="52" xfId="22" applyFont="1" applyFill="1" applyBorder="1" applyAlignment="1">
      <alignment horizontal="center" vertical="center"/>
      <protection/>
    </xf>
    <xf numFmtId="0" fontId="1" fillId="2" borderId="117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43" xfId="0" applyFont="1" applyFill="1" applyBorder="1" applyAlignment="1">
      <alignment horizontal="center"/>
    </xf>
    <xf numFmtId="164" fontId="1" fillId="2" borderId="97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23" fillId="2" borderId="143" xfId="0" applyNumberFormat="1" applyFont="1" applyFill="1" applyBorder="1" applyAlignment="1">
      <alignment horizontal="center"/>
    </xf>
    <xf numFmtId="164" fontId="23" fillId="2" borderId="79" xfId="0" applyNumberFormat="1" applyFont="1" applyFill="1" applyBorder="1" applyAlignment="1">
      <alignment horizontal="center"/>
    </xf>
    <xf numFmtId="164" fontId="23" fillId="2" borderId="80" xfId="0" applyNumberFormat="1" applyFont="1" applyFill="1" applyBorder="1" applyAlignment="1">
      <alignment horizontal="center"/>
    </xf>
    <xf numFmtId="0" fontId="23" fillId="2" borderId="79" xfId="0" applyFont="1" applyFill="1" applyBorder="1" applyAlignment="1">
      <alignment horizontal="center"/>
    </xf>
    <xf numFmtId="0" fontId="23" fillId="2" borderId="8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2" borderId="1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1" fontId="23" fillId="2" borderId="76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86" xfId="0" applyFont="1" applyFill="1" applyBorder="1" applyAlignment="1" applyProtection="1">
      <alignment horizontal="center" vertical="center" wrapText="1"/>
      <protection locked="0"/>
    </xf>
    <xf numFmtId="0" fontId="23" fillId="2" borderId="45" xfId="0" applyFont="1" applyFill="1" applyBorder="1" applyAlignment="1" applyProtection="1">
      <alignment horizontal="center" vertical="center" wrapText="1"/>
      <protection locked="0"/>
    </xf>
    <xf numFmtId="0" fontId="23" fillId="2" borderId="75" xfId="0" applyFont="1" applyFill="1" applyBorder="1" applyAlignment="1" applyProtection="1">
      <alignment horizontal="center" vertical="center" wrapText="1"/>
      <protection locked="0"/>
    </xf>
    <xf numFmtId="0" fontId="23" fillId="2" borderId="60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2" borderId="143" xfId="0" applyFont="1" applyFill="1" applyBorder="1" applyAlignment="1">
      <alignment horizontal="center" vertical="center"/>
    </xf>
    <xf numFmtId="0" fontId="35" fillId="2" borderId="79" xfId="0" applyFont="1" applyFill="1" applyBorder="1" applyAlignment="1">
      <alignment horizontal="center" vertical="center"/>
    </xf>
    <xf numFmtId="0" fontId="35" fillId="2" borderId="80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14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85" xfId="0" applyFont="1" applyFill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2" fillId="2" borderId="5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2" borderId="143" xfId="0" applyFont="1" applyFill="1" applyBorder="1" applyAlignment="1" applyProtection="1">
      <alignment horizontal="center"/>
      <protection/>
    </xf>
    <xf numFmtId="0" fontId="23" fillId="2" borderId="79" xfId="0" applyFont="1" applyFill="1" applyBorder="1" applyAlignment="1" applyProtection="1">
      <alignment horizontal="center"/>
      <protection/>
    </xf>
    <xf numFmtId="0" fontId="23" fillId="2" borderId="80" xfId="0" applyFont="1" applyFill="1" applyBorder="1" applyAlignment="1" applyProtection="1">
      <alignment horizontal="center"/>
      <protection/>
    </xf>
    <xf numFmtId="0" fontId="11" fillId="2" borderId="143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 applyProtection="1">
      <alignment horizontal="center"/>
      <protection/>
    </xf>
    <xf numFmtId="0" fontId="11" fillId="2" borderId="80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1" fillId="2" borderId="142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/>
    </xf>
    <xf numFmtId="166" fontId="17" fillId="0" borderId="0" xfId="0" applyNumberFormat="1" applyFont="1" applyAlignment="1" applyProtection="1">
      <alignment horizontal="center" wrapText="1"/>
      <protection/>
    </xf>
    <xf numFmtId="166" fontId="17" fillId="0" borderId="0" xfId="0" applyNumberFormat="1" applyFont="1" applyAlignment="1" applyProtection="1">
      <alignment horizontal="center"/>
      <protection/>
    </xf>
    <xf numFmtId="0" fontId="2" fillId="2" borderId="5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62srawan" xfId="21"/>
    <cellStyle name="Normal_bartaman point" xfId="22"/>
    <cellStyle name="Normal_CP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1">
      <selection activeCell="G6" sqref="G6"/>
    </sheetView>
  </sheetViews>
  <sheetFormatPr defaultColWidth="9.140625" defaultRowHeight="12.75"/>
  <cols>
    <col min="1" max="16384" width="9.140625" style="18" customWidth="1"/>
  </cols>
  <sheetData>
    <row r="1" spans="3:4" ht="18.75">
      <c r="C1" s="99"/>
      <c r="D1" s="667" t="s">
        <v>388</v>
      </c>
    </row>
    <row r="2" spans="3:4" ht="15.75">
      <c r="C2" s="100"/>
      <c r="D2" s="668" t="s">
        <v>834</v>
      </c>
    </row>
    <row r="3" spans="3:4" ht="15.75">
      <c r="C3" s="20"/>
      <c r="D3" s="669"/>
    </row>
    <row r="4" spans="2:5" ht="15.75">
      <c r="B4" s="1534" t="s">
        <v>551</v>
      </c>
      <c r="C4" s="388"/>
      <c r="D4" s="388"/>
      <c r="E4" s="388"/>
    </row>
    <row r="5" spans="1:7" ht="15">
      <c r="A5" s="670">
        <v>1</v>
      </c>
      <c r="B5" s="173" t="s">
        <v>389</v>
      </c>
      <c r="C5" s="173"/>
      <c r="D5" s="173"/>
      <c r="E5" s="173"/>
      <c r="F5" s="671"/>
      <c r="G5" s="671"/>
    </row>
    <row r="6" spans="1:7" ht="15">
      <c r="A6" s="670">
        <v>2</v>
      </c>
      <c r="B6" s="173" t="s">
        <v>390</v>
      </c>
      <c r="C6" s="173"/>
      <c r="D6" s="173"/>
      <c r="E6" s="173"/>
      <c r="F6" s="671"/>
      <c r="G6" s="671"/>
    </row>
    <row r="7" spans="1:7" ht="15">
      <c r="A7" s="670">
        <v>3</v>
      </c>
      <c r="B7" s="173" t="s">
        <v>604</v>
      </c>
      <c r="C7" s="173"/>
      <c r="D7" s="173"/>
      <c r="E7" s="173"/>
      <c r="F7" s="671"/>
      <c r="G7" s="671"/>
    </row>
    <row r="8" spans="1:7" ht="15">
      <c r="A8" s="670">
        <v>4</v>
      </c>
      <c r="B8" s="173" t="s">
        <v>391</v>
      </c>
      <c r="C8" s="173"/>
      <c r="D8" s="173"/>
      <c r="E8" s="173"/>
      <c r="F8" s="671"/>
      <c r="G8" s="671"/>
    </row>
    <row r="9" spans="1:7" ht="15">
      <c r="A9" s="670"/>
      <c r="B9" s="1535" t="s">
        <v>1222</v>
      </c>
      <c r="C9" s="173"/>
      <c r="D9" s="173"/>
      <c r="E9" s="173"/>
      <c r="F9" s="671"/>
      <c r="G9" s="671"/>
    </row>
    <row r="10" spans="1:7" ht="15">
      <c r="A10" s="670">
        <v>5</v>
      </c>
      <c r="B10" s="173" t="s">
        <v>1223</v>
      </c>
      <c r="C10" s="173"/>
      <c r="D10" s="173"/>
      <c r="E10" s="173"/>
      <c r="F10" s="671"/>
      <c r="G10" s="671"/>
    </row>
    <row r="11" spans="1:7" ht="15">
      <c r="A11" s="670">
        <v>6</v>
      </c>
      <c r="B11" s="173" t="s">
        <v>1224</v>
      </c>
      <c r="C11" s="173"/>
      <c r="D11" s="173"/>
      <c r="E11" s="173"/>
      <c r="F11" s="671"/>
      <c r="G11" s="671"/>
    </row>
    <row r="12" spans="1:7" ht="15">
      <c r="A12" s="670">
        <v>7</v>
      </c>
      <c r="B12" s="173" t="s">
        <v>1225</v>
      </c>
      <c r="C12" s="173"/>
      <c r="D12" s="173"/>
      <c r="E12" s="173"/>
      <c r="F12" s="671"/>
      <c r="G12" s="671"/>
    </row>
    <row r="13" spans="1:7" ht="15">
      <c r="A13" s="670">
        <v>8</v>
      </c>
      <c r="B13" s="173" t="s">
        <v>1226</v>
      </c>
      <c r="C13" s="173"/>
      <c r="D13" s="173"/>
      <c r="E13" s="173"/>
      <c r="F13" s="671"/>
      <c r="G13" s="671"/>
    </row>
    <row r="14" spans="1:7" ht="15">
      <c r="A14" s="670">
        <v>9</v>
      </c>
      <c r="B14" s="173" t="s">
        <v>1227</v>
      </c>
      <c r="C14" s="173"/>
      <c r="D14" s="173"/>
      <c r="E14" s="173"/>
      <c r="F14" s="671"/>
      <c r="G14" s="671"/>
    </row>
    <row r="15" spans="1:7" ht="15">
      <c r="A15" s="670">
        <v>10</v>
      </c>
      <c r="B15" s="173" t="s">
        <v>1228</v>
      </c>
      <c r="C15" s="173"/>
      <c r="D15" s="173"/>
      <c r="E15" s="173"/>
      <c r="F15" s="671"/>
      <c r="G15" s="671"/>
    </row>
    <row r="16" spans="1:7" ht="15">
      <c r="A16" s="670">
        <v>11</v>
      </c>
      <c r="B16" s="173" t="s">
        <v>1229</v>
      </c>
      <c r="C16" s="173"/>
      <c r="D16" s="173"/>
      <c r="E16" s="173"/>
      <c r="F16" s="671"/>
      <c r="G16" s="671"/>
    </row>
    <row r="17" spans="1:7" ht="15">
      <c r="A17" s="670">
        <v>12</v>
      </c>
      <c r="B17" s="173" t="s">
        <v>1230</v>
      </c>
      <c r="C17" s="173"/>
      <c r="D17" s="173"/>
      <c r="E17" s="173"/>
      <c r="F17" s="671"/>
      <c r="G17" s="671"/>
    </row>
    <row r="18" spans="1:7" s="107" customFormat="1" ht="14.25">
      <c r="A18" s="1536"/>
      <c r="B18" s="1535" t="s">
        <v>1231</v>
      </c>
      <c r="C18" s="1535"/>
      <c r="D18" s="1535"/>
      <c r="E18" s="1535"/>
      <c r="F18" s="1537"/>
      <c r="G18" s="1537"/>
    </row>
    <row r="19" spans="1:7" ht="15">
      <c r="A19" s="670">
        <v>13</v>
      </c>
      <c r="B19" s="173" t="s">
        <v>1034</v>
      </c>
      <c r="C19" s="173"/>
      <c r="D19" s="173"/>
      <c r="E19" s="173"/>
      <c r="F19" s="671"/>
      <c r="G19" s="671"/>
    </row>
    <row r="20" spans="1:7" ht="15">
      <c r="A20" s="670">
        <v>14</v>
      </c>
      <c r="B20" s="173" t="s">
        <v>1035</v>
      </c>
      <c r="C20" s="173"/>
      <c r="D20" s="173"/>
      <c r="E20" s="173"/>
      <c r="F20" s="671"/>
      <c r="G20" s="671"/>
    </row>
    <row r="21" spans="1:7" ht="15">
      <c r="A21" s="670">
        <v>15</v>
      </c>
      <c r="B21" s="173" t="s">
        <v>1037</v>
      </c>
      <c r="C21" s="173"/>
      <c r="D21" s="173"/>
      <c r="E21" s="173"/>
      <c r="F21" s="671"/>
      <c r="G21" s="671"/>
    </row>
    <row r="22" spans="1:7" ht="15">
      <c r="A22" s="670">
        <v>16</v>
      </c>
      <c r="B22" s="173" t="s">
        <v>1232</v>
      </c>
      <c r="C22" s="173"/>
      <c r="D22" s="173"/>
      <c r="E22" s="173"/>
      <c r="F22" s="671"/>
      <c r="G22" s="671"/>
    </row>
    <row r="23" spans="1:7" ht="15">
      <c r="A23" s="670">
        <v>17</v>
      </c>
      <c r="B23" s="173" t="s">
        <v>1233</v>
      </c>
      <c r="C23" s="173"/>
      <c r="D23" s="173"/>
      <c r="E23" s="173"/>
      <c r="F23" s="671"/>
      <c r="G23" s="671"/>
    </row>
    <row r="24" spans="1:7" ht="15">
      <c r="A24" s="670">
        <v>18</v>
      </c>
      <c r="B24" s="173" t="s">
        <v>1234</v>
      </c>
      <c r="C24" s="173"/>
      <c r="D24" s="173"/>
      <c r="E24" s="173"/>
      <c r="F24" s="671"/>
      <c r="G24" s="671"/>
    </row>
    <row r="25" spans="1:7" ht="15">
      <c r="A25" s="670"/>
      <c r="B25" s="1535" t="s">
        <v>1235</v>
      </c>
      <c r="C25" s="173"/>
      <c r="D25" s="173"/>
      <c r="E25" s="173"/>
      <c r="F25" s="671"/>
      <c r="G25" s="671"/>
    </row>
    <row r="26" spans="1:7" ht="15">
      <c r="A26" s="670">
        <v>19</v>
      </c>
      <c r="B26" s="173" t="s">
        <v>556</v>
      </c>
      <c r="C26" s="173"/>
      <c r="D26" s="173"/>
      <c r="E26" s="173"/>
      <c r="G26" s="173"/>
    </row>
    <row r="27" spans="1:8" ht="15">
      <c r="A27" s="670">
        <v>20</v>
      </c>
      <c r="B27" s="173" t="s">
        <v>557</v>
      </c>
      <c r="C27" s="173"/>
      <c r="D27" s="173"/>
      <c r="E27" s="173"/>
      <c r="F27" s="671"/>
      <c r="G27" s="671"/>
      <c r="H27" s="671"/>
    </row>
    <row r="28" spans="1:7" ht="15">
      <c r="A28" s="670">
        <v>21</v>
      </c>
      <c r="B28" s="173" t="s">
        <v>573</v>
      </c>
      <c r="C28" s="173"/>
      <c r="D28" s="173"/>
      <c r="E28" s="173"/>
      <c r="F28" s="671"/>
      <c r="G28" s="671"/>
    </row>
    <row r="29" spans="1:7" ht="15">
      <c r="A29" s="670">
        <v>22</v>
      </c>
      <c r="B29" s="173" t="s">
        <v>575</v>
      </c>
      <c r="C29" s="173"/>
      <c r="D29" s="173"/>
      <c r="E29" s="173"/>
      <c r="F29" s="671"/>
      <c r="G29" s="671"/>
    </row>
    <row r="30" spans="1:7" ht="15">
      <c r="A30" s="670"/>
      <c r="B30" s="1535" t="s">
        <v>1236</v>
      </c>
      <c r="C30" s="173"/>
      <c r="D30" s="173"/>
      <c r="E30" s="173"/>
      <c r="F30" s="671"/>
      <c r="G30" s="671"/>
    </row>
    <row r="31" spans="1:7" ht="15">
      <c r="A31" s="670">
        <v>23</v>
      </c>
      <c r="B31" s="173" t="s">
        <v>392</v>
      </c>
      <c r="C31" s="173"/>
      <c r="D31" s="173"/>
      <c r="E31" s="173"/>
      <c r="F31" s="671"/>
      <c r="G31" s="671"/>
    </row>
    <row r="32" spans="1:7" ht="15">
      <c r="A32" s="670">
        <v>24</v>
      </c>
      <c r="B32" s="173" t="s">
        <v>393</v>
      </c>
      <c r="C32" s="173"/>
      <c r="D32" s="173"/>
      <c r="E32" s="173"/>
      <c r="F32" s="671"/>
      <c r="G32" s="671"/>
    </row>
    <row r="33" spans="1:7" ht="15">
      <c r="A33" s="670">
        <v>25</v>
      </c>
      <c r="B33" s="173" t="s">
        <v>1237</v>
      </c>
      <c r="C33" s="173"/>
      <c r="D33" s="173"/>
      <c r="E33" s="173"/>
      <c r="F33" s="671"/>
      <c r="G33" s="671"/>
    </row>
    <row r="34" spans="1:7" ht="15">
      <c r="A34" s="670">
        <v>26</v>
      </c>
      <c r="B34" s="173" t="s">
        <v>216</v>
      </c>
      <c r="C34" s="173"/>
      <c r="D34" s="173"/>
      <c r="E34" s="173"/>
      <c r="F34" s="671"/>
      <c r="G34" s="671"/>
    </row>
    <row r="35" spans="1:7" ht="15">
      <c r="A35" s="670">
        <v>27</v>
      </c>
      <c r="B35" s="173" t="s">
        <v>1238</v>
      </c>
      <c r="C35" s="173"/>
      <c r="D35" s="173"/>
      <c r="E35" s="173"/>
      <c r="F35" s="671"/>
      <c r="G35" s="671"/>
    </row>
    <row r="36" spans="1:7" ht="15">
      <c r="A36" s="670">
        <v>28</v>
      </c>
      <c r="B36" s="173" t="s">
        <v>262</v>
      </c>
      <c r="C36" s="173"/>
      <c r="D36" s="173"/>
      <c r="E36" s="173"/>
      <c r="F36" s="671"/>
      <c r="G36" s="671"/>
    </row>
    <row r="37" spans="1:7" ht="15">
      <c r="A37" s="670"/>
      <c r="B37" s="1535" t="s">
        <v>1239</v>
      </c>
      <c r="C37" s="173"/>
      <c r="D37" s="173"/>
      <c r="E37" s="173"/>
      <c r="F37" s="671"/>
      <c r="G37" s="671"/>
    </row>
    <row r="38" spans="1:7" ht="15">
      <c r="A38" s="670">
        <v>29</v>
      </c>
      <c r="B38" s="173" t="s">
        <v>394</v>
      </c>
      <c r="C38" s="173"/>
      <c r="D38" s="173"/>
      <c r="E38" s="173"/>
      <c r="F38" s="671"/>
      <c r="G38" s="671"/>
    </row>
    <row r="39" spans="1:7" ht="15">
      <c r="A39" s="670">
        <v>30</v>
      </c>
      <c r="B39" s="173" t="s">
        <v>576</v>
      </c>
      <c r="C39" s="173"/>
      <c r="D39" s="173"/>
      <c r="E39" s="173"/>
      <c r="F39" s="671"/>
      <c r="G39" s="671"/>
    </row>
    <row r="40" spans="1:7" ht="15">
      <c r="A40" s="670">
        <v>31</v>
      </c>
      <c r="B40" s="173" t="s">
        <v>858</v>
      </c>
      <c r="C40" s="173"/>
      <c r="D40" s="173"/>
      <c r="E40" s="173"/>
      <c r="F40" s="671"/>
      <c r="G40" s="671"/>
    </row>
    <row r="41" spans="1:7" ht="15">
      <c r="A41" s="670"/>
      <c r="B41" s="1535" t="s">
        <v>1240</v>
      </c>
      <c r="C41" s="173"/>
      <c r="D41" s="173"/>
      <c r="E41" s="173"/>
      <c r="F41" s="671"/>
      <c r="G41" s="671"/>
    </row>
    <row r="42" spans="1:7" ht="15">
      <c r="A42" s="670">
        <v>32</v>
      </c>
      <c r="B42" s="173" t="s">
        <v>395</v>
      </c>
      <c r="C42" s="173"/>
      <c r="D42" s="173"/>
      <c r="E42" s="173"/>
      <c r="F42" s="671"/>
      <c r="G42" s="671"/>
    </row>
    <row r="43" spans="1:7" ht="15">
      <c r="A43" s="670">
        <v>33</v>
      </c>
      <c r="B43" s="173" t="s">
        <v>820</v>
      </c>
      <c r="C43" s="173"/>
      <c r="D43" s="173"/>
      <c r="E43" s="173"/>
      <c r="F43" s="671"/>
      <c r="G43" s="671"/>
    </row>
    <row r="44" spans="1:7" ht="15">
      <c r="A44" s="670">
        <v>34</v>
      </c>
      <c r="B44" s="173" t="s">
        <v>821</v>
      </c>
      <c r="C44" s="173"/>
      <c r="D44" s="173"/>
      <c r="E44" s="173"/>
      <c r="F44" s="671"/>
      <c r="G44" s="671"/>
    </row>
    <row r="45" spans="1:7" ht="15">
      <c r="A45" s="670">
        <v>35</v>
      </c>
      <c r="B45" s="173" t="s">
        <v>822</v>
      </c>
      <c r="C45" s="173"/>
      <c r="D45" s="173"/>
      <c r="E45" s="173"/>
      <c r="F45" s="671"/>
      <c r="G45" s="671"/>
    </row>
    <row r="46" spans="1:7" ht="15">
      <c r="A46" s="670">
        <v>36</v>
      </c>
      <c r="B46" s="173" t="s">
        <v>823</v>
      </c>
      <c r="C46" s="173"/>
      <c r="D46" s="173"/>
      <c r="E46" s="173"/>
      <c r="F46" s="671"/>
      <c r="G46" s="671"/>
    </row>
    <row r="47" spans="1:7" ht="15">
      <c r="A47" s="670">
        <v>37</v>
      </c>
      <c r="B47" s="173" t="s">
        <v>1241</v>
      </c>
      <c r="C47" s="173"/>
      <c r="D47" s="173"/>
      <c r="E47" s="173"/>
      <c r="F47" s="671"/>
      <c r="G47" s="671"/>
    </row>
    <row r="48" spans="1:7" ht="15">
      <c r="A48" s="670">
        <v>38</v>
      </c>
      <c r="B48" s="173" t="s">
        <v>1242</v>
      </c>
      <c r="C48" s="173"/>
      <c r="D48" s="173"/>
      <c r="E48" s="173"/>
      <c r="F48" s="671"/>
      <c r="G48" s="671"/>
    </row>
    <row r="49" spans="1:7" ht="15">
      <c r="A49" s="670">
        <v>39</v>
      </c>
      <c r="B49" s="173" t="s">
        <v>396</v>
      </c>
      <c r="C49" s="173"/>
      <c r="D49" s="173"/>
      <c r="E49" s="173"/>
      <c r="F49" s="671"/>
      <c r="G49" s="671"/>
    </row>
    <row r="50" spans="1:7" ht="15">
      <c r="A50" s="670">
        <v>40</v>
      </c>
      <c r="B50" s="173" t="s">
        <v>1243</v>
      </c>
      <c r="C50" s="173"/>
      <c r="D50" s="173"/>
      <c r="E50" s="173"/>
      <c r="F50" s="671"/>
      <c r="G50" s="671"/>
    </row>
    <row r="51" spans="1:7" ht="15">
      <c r="A51" s="670">
        <v>41</v>
      </c>
      <c r="B51" s="1538" t="s">
        <v>459</v>
      </c>
      <c r="C51" s="173"/>
      <c r="D51" s="173"/>
      <c r="E51" s="173"/>
      <c r="F51" s="671"/>
      <c r="G51" s="671"/>
    </row>
    <row r="52" spans="1:5" ht="15">
      <c r="A52" s="670">
        <v>42</v>
      </c>
      <c r="B52" s="1538" t="s">
        <v>458</v>
      </c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  <row r="165" spans="1:5" ht="12.75">
      <c r="A165" s="20"/>
      <c r="B165" s="20"/>
      <c r="C165" s="20"/>
      <c r="D165" s="20"/>
      <c r="E165" s="20"/>
    </row>
    <row r="166" spans="1:5" ht="12.75">
      <c r="A166" s="20"/>
      <c r="B166" s="20"/>
      <c r="C166" s="20"/>
      <c r="D166" s="20"/>
      <c r="E166" s="20"/>
    </row>
    <row r="167" spans="1:5" ht="12.75">
      <c r="A167" s="20"/>
      <c r="B167" s="20"/>
      <c r="C167" s="20"/>
      <c r="D167" s="20"/>
      <c r="E167" s="20"/>
    </row>
    <row r="168" spans="1:5" ht="12.75">
      <c r="A168" s="20"/>
      <c r="B168" s="20"/>
      <c r="C168" s="20"/>
      <c r="D168" s="20"/>
      <c r="E168" s="20"/>
    </row>
    <row r="169" spans="1:5" ht="12.75">
      <c r="A169" s="20"/>
      <c r="B169" s="20"/>
      <c r="C169" s="20"/>
      <c r="D169" s="20"/>
      <c r="E169" s="20"/>
    </row>
    <row r="170" spans="1:5" ht="12.75">
      <c r="A170" s="20"/>
      <c r="B170" s="20"/>
      <c r="C170" s="20"/>
      <c r="D170" s="20"/>
      <c r="E170" s="20"/>
    </row>
    <row r="171" spans="1:5" ht="12.75">
      <c r="A171" s="20"/>
      <c r="B171" s="20"/>
      <c r="C171" s="20"/>
      <c r="D171" s="20"/>
      <c r="E171" s="20"/>
    </row>
    <row r="172" spans="1:5" ht="12.75">
      <c r="A172" s="20"/>
      <c r="B172" s="20"/>
      <c r="C172" s="20"/>
      <c r="D172" s="20"/>
      <c r="E172" s="20"/>
    </row>
    <row r="173" spans="1:5" ht="12.75">
      <c r="A173" s="20"/>
      <c r="B173" s="20"/>
      <c r="C173" s="20"/>
      <c r="D173" s="20"/>
      <c r="E173" s="20"/>
    </row>
    <row r="174" spans="1:5" ht="12.75">
      <c r="A174" s="20"/>
      <c r="B174" s="20"/>
      <c r="C174" s="20"/>
      <c r="D174" s="20"/>
      <c r="E174" s="20"/>
    </row>
    <row r="175" spans="1:5" ht="12.75">
      <c r="A175" s="20"/>
      <c r="B175" s="20"/>
      <c r="C175" s="20"/>
      <c r="D175" s="20"/>
      <c r="E175" s="20"/>
    </row>
    <row r="176" spans="1:5" ht="12.75">
      <c r="A176" s="20"/>
      <c r="B176" s="20"/>
      <c r="C176" s="20"/>
      <c r="D176" s="20"/>
      <c r="E176" s="20"/>
    </row>
    <row r="177" spans="1:5" ht="12.75">
      <c r="A177" s="20"/>
      <c r="B177" s="20"/>
      <c r="C177" s="20"/>
      <c r="D177" s="20"/>
      <c r="E177" s="20"/>
    </row>
    <row r="178" spans="1:5" ht="12.75">
      <c r="A178" s="20"/>
      <c r="B178" s="20"/>
      <c r="C178" s="20"/>
      <c r="D178" s="20"/>
      <c r="E178" s="20"/>
    </row>
    <row r="179" spans="1:5" ht="12.75">
      <c r="A179" s="20"/>
      <c r="B179" s="20"/>
      <c r="C179" s="20"/>
      <c r="D179" s="20"/>
      <c r="E179" s="20"/>
    </row>
    <row r="180" spans="1:5" ht="12.75">
      <c r="A180" s="20"/>
      <c r="B180" s="20"/>
      <c r="C180" s="20"/>
      <c r="D180" s="20"/>
      <c r="E180" s="20"/>
    </row>
    <row r="181" spans="1:5" ht="12.75">
      <c r="A181" s="20"/>
      <c r="B181" s="20"/>
      <c r="C181" s="20"/>
      <c r="D181" s="20"/>
      <c r="E181" s="20"/>
    </row>
    <row r="182" spans="1:5" ht="12.75">
      <c r="A182" s="20"/>
      <c r="B182" s="20"/>
      <c r="C182" s="20"/>
      <c r="D182" s="20"/>
      <c r="E182" s="20"/>
    </row>
    <row r="183" spans="1:5" ht="12.75">
      <c r="A183" s="20"/>
      <c r="B183" s="20"/>
      <c r="C183" s="20"/>
      <c r="D183" s="20"/>
      <c r="E183" s="20"/>
    </row>
    <row r="184" spans="1:5" ht="12.75">
      <c r="A184" s="20"/>
      <c r="B184" s="20"/>
      <c r="C184" s="20"/>
      <c r="D184" s="20"/>
      <c r="E184" s="20"/>
    </row>
    <row r="185" spans="1:5" ht="12.75">
      <c r="A185" s="20"/>
      <c r="B185" s="20"/>
      <c r="C185" s="20"/>
      <c r="D185" s="20"/>
      <c r="E185" s="20"/>
    </row>
  </sheetData>
  <hyperlinks>
    <hyperlink ref="B7" location="MS!A1" display="Monetary Survey"/>
    <hyperlink ref="B8" location="'M AC'!A1" display="Monetary Authorities' Account"/>
    <hyperlink ref="B9" location="RM!A1" display="Factors Affecting Reserve Money"/>
    <hyperlink ref="B10" location="'A&amp;L of Com'!A1" display="Condensed Assets and Liabilities of Commercial Banks"/>
    <hyperlink ref="B11" location="'Stock Market Indicators'!A1" display="Stock Market Indicators"/>
    <hyperlink ref="B12" location="'Public Issue Approval'!A1" display="Public Issue Approval"/>
    <hyperlink ref="B13" location="'Listed co'!A1" display="Listed Companies and their Market Capitalization"/>
    <hyperlink ref="B14" location="'SHARE MKT ACTIVITIES'!A1" display="Share Market Activities and Turnover Details"/>
    <hyperlink ref="B15" location="CPI!A1" display="National Urban Consumer Price Index"/>
    <hyperlink ref="B16" location="'Core CPI'!A1" display="Core CPI Inflation"/>
    <hyperlink ref="B17" location="'CPI YOY'!A1" display="National Urban Consumer Price Index (Monthly Series)"/>
    <hyperlink ref="B18" location="WPI!A1" display="National Wholesale Price Index"/>
    <hyperlink ref="B19" location="'WPI YoY'!A1" display="National Wholesale Price Index (Monthly Series)"/>
    <hyperlink ref="B20" location="NSWI!A1" display="National Salary and Wage Rate Index"/>
    <hyperlink ref="B21" location="GBO!A1" display="Government Budgetary Operation"/>
    <hyperlink ref="B22" location="ODD!A1" display="Outstanding Domestic Debt of the GON"/>
    <hyperlink ref="B23" location="Revenue!A1" display="Revenue Collection"/>
    <hyperlink ref="B24" location="Direction!A1" display="Direction of Foreign Trade"/>
    <hyperlink ref="B25" location="'X-IND'!A1" display="Export of Major Commodities to India"/>
    <hyperlink ref="B26" location="'X-Others'!A1" display="Export of Major Commodities to Other Countries"/>
    <hyperlink ref="B27" location="'M-Ind'!A1" display="Import of Selected Commodities from India"/>
    <hyperlink ref="B28" location="'M-Other'!A1" display="Import of Selected Commodities from Other Countries"/>
    <hyperlink ref="B30" location="Reserve!A1" display="Gross Foreign Exchange Holdings of the Banking Sector"/>
    <hyperlink ref="B31" location="'Reserve$'!A1" display="Gross Foreign Exchange Holdings of the Banking Sector in US$ Terms"/>
    <hyperlink ref="B32" location="'Ex Rate'!A1" display="Exchange Rate of US Dollar"/>
    <hyperlink ref="B33" location="'Ex Rate'!A1" display="Price of Gold and Oil in the International Market"/>
    <hyperlink ref="B29" location="BOP!A1" display="Balance of Payments"/>
  </hyperlink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J26" sqref="J26"/>
    </sheetView>
  </sheetViews>
  <sheetFormatPr defaultColWidth="9.140625" defaultRowHeight="12.75"/>
  <cols>
    <col min="1" max="1" width="10.00390625" style="1186" customWidth="1"/>
    <col min="2" max="2" width="10.7109375" style="1186" hidden="1" customWidth="1"/>
    <col min="3" max="3" width="8.140625" style="1186" hidden="1" customWidth="1"/>
    <col min="4" max="4" width="10.7109375" style="1186" bestFit="1" customWidth="1"/>
    <col min="5" max="5" width="8.140625" style="1186" bestFit="1" customWidth="1"/>
    <col min="6" max="6" width="10.7109375" style="1186" bestFit="1" customWidth="1"/>
    <col min="7" max="7" width="8.140625" style="1186" bestFit="1" customWidth="1"/>
    <col min="8" max="8" width="11.00390625" style="1186" bestFit="1" customWidth="1"/>
    <col min="9" max="9" width="8.140625" style="1186" customWidth="1"/>
    <col min="10" max="10" width="11.28125" style="1186" bestFit="1" customWidth="1"/>
    <col min="11" max="11" width="8.140625" style="1186" customWidth="1"/>
    <col min="12" max="16384" width="9.140625" style="1186" customWidth="1"/>
  </cols>
  <sheetData>
    <row r="1" spans="1:19" ht="12.75">
      <c r="A1" s="1560" t="s">
        <v>295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179"/>
      <c r="M1" s="1179"/>
      <c r="N1" s="1179"/>
      <c r="O1" s="1179"/>
      <c r="P1" s="1179"/>
      <c r="Q1" s="1179"/>
      <c r="R1" s="1179"/>
      <c r="S1" s="1179"/>
    </row>
    <row r="2" spans="1:19" ht="18.75">
      <c r="A2" s="1544" t="s">
        <v>1025</v>
      </c>
      <c r="B2" s="1544"/>
      <c r="C2" s="1544"/>
      <c r="D2" s="1544"/>
      <c r="E2" s="1544"/>
      <c r="F2" s="1544"/>
      <c r="G2" s="1544"/>
      <c r="H2" s="1544"/>
      <c r="I2" s="1544"/>
      <c r="J2" s="1545"/>
      <c r="K2" s="1545"/>
      <c r="L2" s="1179"/>
      <c r="M2" s="1179"/>
      <c r="N2" s="1179"/>
      <c r="O2" s="1179"/>
      <c r="P2" s="1179"/>
      <c r="Q2" s="1179"/>
      <c r="R2" s="1179"/>
      <c r="S2" s="1179"/>
    </row>
    <row r="3" spans="1:11" ht="17.25" customHeight="1">
      <c r="A3" s="996"/>
      <c r="B3" s="996"/>
      <c r="C3" s="996"/>
      <c r="D3" s="1275"/>
      <c r="E3" s="1275"/>
      <c r="F3" s="1275"/>
      <c r="G3" s="1275"/>
      <c r="H3" s="1275"/>
      <c r="I3" s="106"/>
      <c r="J3" s="1275"/>
      <c r="K3" s="106" t="s">
        <v>1026</v>
      </c>
    </row>
    <row r="4" spans="1:11" s="1277" customFormat="1" ht="13.5" customHeight="1">
      <c r="A4" s="1276"/>
      <c r="B4" s="1546" t="s">
        <v>1019</v>
      </c>
      <c r="C4" s="1547"/>
      <c r="D4" s="1546" t="s">
        <v>997</v>
      </c>
      <c r="E4" s="1547"/>
      <c r="F4" s="1548" t="s">
        <v>2</v>
      </c>
      <c r="G4" s="1547"/>
      <c r="H4" s="1548" t="s">
        <v>3</v>
      </c>
      <c r="I4" s="1547"/>
      <c r="J4" s="1548" t="s">
        <v>469</v>
      </c>
      <c r="K4" s="1547"/>
    </row>
    <row r="5" spans="1:11" s="1277" customFormat="1" ht="13.5" customHeight="1">
      <c r="A5" s="1278" t="s">
        <v>442</v>
      </c>
      <c r="B5" s="1279" t="s">
        <v>1027</v>
      </c>
      <c r="C5" s="1280" t="s">
        <v>1028</v>
      </c>
      <c r="D5" s="1279" t="s">
        <v>1027</v>
      </c>
      <c r="E5" s="1280" t="s">
        <v>1028</v>
      </c>
      <c r="F5" s="1281" t="s">
        <v>1027</v>
      </c>
      <c r="G5" s="1280" t="s">
        <v>1028</v>
      </c>
      <c r="H5" s="1281" t="s">
        <v>1027</v>
      </c>
      <c r="I5" s="1280" t="s">
        <v>1028</v>
      </c>
      <c r="J5" s="1281" t="s">
        <v>1027</v>
      </c>
      <c r="K5" s="1280" t="s">
        <v>1028</v>
      </c>
    </row>
    <row r="6" spans="1:11" ht="15.75" customHeight="1">
      <c r="A6" s="821" t="s">
        <v>999</v>
      </c>
      <c r="B6" s="1282">
        <v>461.85</v>
      </c>
      <c r="C6" s="1283">
        <v>10</v>
      </c>
      <c r="D6" s="1284">
        <v>1847.355</v>
      </c>
      <c r="E6" s="1285">
        <v>40</v>
      </c>
      <c r="F6" s="1286">
        <v>2611.31</v>
      </c>
      <c r="G6" s="1285">
        <v>60</v>
      </c>
      <c r="H6" s="1286">
        <f>466.4+467.55+469.45+465.275+465.9</f>
        <v>2334.5750000000003</v>
      </c>
      <c r="I6" s="1285">
        <v>50</v>
      </c>
      <c r="J6" s="1287">
        <f>403.55+403.525+402.35+403.3+405.1+404.35+406.45+405.675+407.325</f>
        <v>3641.625</v>
      </c>
      <c r="K6" s="1285">
        <f>90</f>
        <v>90</v>
      </c>
    </row>
    <row r="7" spans="1:11" ht="15.75" customHeight="1">
      <c r="A7" s="821" t="s">
        <v>1000</v>
      </c>
      <c r="B7" s="1282">
        <v>0</v>
      </c>
      <c r="C7" s="1283">
        <v>0</v>
      </c>
      <c r="D7" s="1284">
        <v>0</v>
      </c>
      <c r="E7" s="1288">
        <v>0</v>
      </c>
      <c r="F7" s="1286">
        <v>2191.9</v>
      </c>
      <c r="G7" s="1285">
        <v>50</v>
      </c>
      <c r="H7" s="1286">
        <f>465.275+465.225+465.9+465.175+462.3+462.6</f>
        <v>2786.475</v>
      </c>
      <c r="I7" s="1285">
        <v>60</v>
      </c>
      <c r="J7" s="1287">
        <f>411.9+411.675+409.9+408.925+409.3+407.25+406.05+406.2+404.225</f>
        <v>3675.4249999999997</v>
      </c>
      <c r="K7" s="1285">
        <v>90</v>
      </c>
    </row>
    <row r="8" spans="1:11" ht="15.75" customHeight="1">
      <c r="A8" s="821" t="s">
        <v>1001</v>
      </c>
      <c r="B8" s="1282">
        <v>453.35</v>
      </c>
      <c r="C8" s="1283">
        <v>10</v>
      </c>
      <c r="D8" s="1284">
        <v>0</v>
      </c>
      <c r="E8" s="1288">
        <v>0</v>
      </c>
      <c r="F8" s="1286">
        <v>2652.09</v>
      </c>
      <c r="G8" s="1285">
        <v>50</v>
      </c>
      <c r="H8" s="1286">
        <f>461.125+459.275+459.5+457.65+456.925+455.925+454.9</f>
        <v>3205.3000000000006</v>
      </c>
      <c r="I8" s="1285">
        <v>70</v>
      </c>
      <c r="J8" s="1289">
        <f>405.65+398.925+397+397.1+397.6+397.725+394.825+394.35+393.1+393.075+393.025+393.05+787.3</f>
        <v>5542.724999999999</v>
      </c>
      <c r="K8" s="1290">
        <f>140</f>
        <v>140</v>
      </c>
    </row>
    <row r="9" spans="1:11" ht="15.75" customHeight="1">
      <c r="A9" s="821" t="s">
        <v>1002</v>
      </c>
      <c r="B9" s="1282">
        <v>906.175</v>
      </c>
      <c r="C9" s="1283">
        <v>20</v>
      </c>
      <c r="D9" s="1284">
        <v>0</v>
      </c>
      <c r="E9" s="1288">
        <v>0</v>
      </c>
      <c r="F9" s="1286">
        <v>1810.725</v>
      </c>
      <c r="G9" s="1285">
        <v>40</v>
      </c>
      <c r="H9" s="1291">
        <f>452.9+450.575+450.15+449.475+449.35+448.875+449.025+451.8</f>
        <v>3602.15</v>
      </c>
      <c r="I9" s="1290">
        <v>80</v>
      </c>
      <c r="J9" s="1289">
        <f>393.85+393.2+393.6+393.35+785.4+392.45+393.4+393.6+393.5</f>
        <v>3932.35</v>
      </c>
      <c r="K9" s="1290">
        <v>100</v>
      </c>
    </row>
    <row r="10" spans="1:11" ht="15.75" customHeight="1">
      <c r="A10" s="821" t="s">
        <v>1003</v>
      </c>
      <c r="B10" s="1282">
        <v>228.075</v>
      </c>
      <c r="C10" s="1283">
        <v>5</v>
      </c>
      <c r="D10" s="1284">
        <v>1340.73</v>
      </c>
      <c r="E10" s="1285">
        <v>30</v>
      </c>
      <c r="F10" s="1286">
        <v>2290.13</v>
      </c>
      <c r="G10" s="1285">
        <v>50</v>
      </c>
      <c r="H10" s="1291">
        <f>453.325+448.675+447.125+445.6+445.85+448.75</f>
        <v>2689.325</v>
      </c>
      <c r="I10" s="1290">
        <v>60</v>
      </c>
      <c r="J10" s="1289">
        <f>393.025+393.425+394.4+393.025+396.75+398.375+396.9+397.575+396.3+394.3+394.65+394.65+394.225+394</f>
        <v>5531.6</v>
      </c>
      <c r="K10" s="1290">
        <v>140</v>
      </c>
    </row>
    <row r="11" spans="1:11" ht="15.75" customHeight="1">
      <c r="A11" s="821" t="s">
        <v>1004</v>
      </c>
      <c r="B11" s="1282">
        <v>228.1625</v>
      </c>
      <c r="C11" s="1283">
        <v>5</v>
      </c>
      <c r="D11" s="1284">
        <v>437.3</v>
      </c>
      <c r="E11" s="1285">
        <v>10</v>
      </c>
      <c r="F11" s="1286">
        <v>1348.15</v>
      </c>
      <c r="G11" s="1285">
        <v>40</v>
      </c>
      <c r="H11" s="1291">
        <f>447.03+446.45+444.875+443.7+443.275+443.32+443.355</f>
        <v>3112.005</v>
      </c>
      <c r="I11" s="1290">
        <v>70</v>
      </c>
      <c r="J11" s="1289">
        <f>394.9+395.7+396.1+395.75+394.45+394.125+394.1+392.65+392.825+392.85</f>
        <v>3943.4499999999994</v>
      </c>
      <c r="K11" s="1290">
        <v>100</v>
      </c>
    </row>
    <row r="12" spans="1:11" ht="15.75" customHeight="1">
      <c r="A12" s="821" t="s">
        <v>1005</v>
      </c>
      <c r="B12" s="1282">
        <v>2265.55</v>
      </c>
      <c r="C12" s="1283">
        <v>50</v>
      </c>
      <c r="D12" s="1284">
        <v>2183.225</v>
      </c>
      <c r="E12" s="1285">
        <v>50</v>
      </c>
      <c r="F12" s="1286">
        <v>2213.55</v>
      </c>
      <c r="G12" s="1285">
        <v>50</v>
      </c>
      <c r="H12" s="1286">
        <f>443.255+442.35+441.13</f>
        <v>1326.7350000000001</v>
      </c>
      <c r="I12" s="1285">
        <v>30</v>
      </c>
      <c r="J12" s="1289">
        <v>5125.83</v>
      </c>
      <c r="K12" s="1290">
        <v>130</v>
      </c>
    </row>
    <row r="13" spans="1:11" ht="15.75" customHeight="1">
      <c r="A13" s="821" t="s">
        <v>1006</v>
      </c>
      <c r="B13" s="1282">
        <v>2263.11</v>
      </c>
      <c r="C13" s="1283">
        <v>50</v>
      </c>
      <c r="D13" s="1284">
        <v>2624.225</v>
      </c>
      <c r="E13" s="1285">
        <v>60</v>
      </c>
      <c r="F13" s="1286">
        <v>3106.1</v>
      </c>
      <c r="G13" s="1285">
        <v>70</v>
      </c>
      <c r="H13" s="1286">
        <f>441.625+440.875+441.925+442.525+441.95+442.75+442.125</f>
        <v>3093.7749999999996</v>
      </c>
      <c r="I13" s="1285">
        <v>70</v>
      </c>
      <c r="J13" s="1289"/>
      <c r="K13" s="1290"/>
    </row>
    <row r="14" spans="1:11" ht="15.75" customHeight="1">
      <c r="A14" s="821" t="s">
        <v>1007</v>
      </c>
      <c r="B14" s="1282">
        <v>904.81</v>
      </c>
      <c r="C14" s="1283">
        <v>20</v>
      </c>
      <c r="D14" s="1284">
        <v>436.25</v>
      </c>
      <c r="E14" s="1285">
        <v>10</v>
      </c>
      <c r="F14" s="1286">
        <v>3124.5</v>
      </c>
      <c r="G14" s="1285">
        <v>70</v>
      </c>
      <c r="H14" s="1291">
        <f>436.3+436.95+435.55+430.675+430.85+429+430.1+428.15</f>
        <v>3457.575</v>
      </c>
      <c r="I14" s="1290">
        <v>80</v>
      </c>
      <c r="J14" s="1291"/>
      <c r="K14" s="1290"/>
    </row>
    <row r="15" spans="1:11" ht="15.75" customHeight="1">
      <c r="A15" s="821" t="s">
        <v>356</v>
      </c>
      <c r="B15" s="1282">
        <v>1325.615</v>
      </c>
      <c r="C15" s="1283">
        <v>30</v>
      </c>
      <c r="D15" s="1284">
        <v>3052.16</v>
      </c>
      <c r="E15" s="1285">
        <v>70</v>
      </c>
      <c r="F15" s="1286">
        <v>452.95</v>
      </c>
      <c r="G15" s="1285">
        <v>10</v>
      </c>
      <c r="H15" s="1291">
        <f>427.475+417.35+417.1+410.4+408.35+414.4+411.925+409.15+406.15+408.115+409.05+411.175</f>
        <v>4950.640000000001</v>
      </c>
      <c r="I15" s="1290">
        <v>120</v>
      </c>
      <c r="J15" s="1291"/>
      <c r="K15" s="1290"/>
    </row>
    <row r="16" spans="1:11" ht="15.75" customHeight="1">
      <c r="A16" s="821" t="s">
        <v>357</v>
      </c>
      <c r="B16" s="1282">
        <v>0</v>
      </c>
      <c r="C16" s="1283">
        <v>0</v>
      </c>
      <c r="D16" s="1284">
        <v>2177.63</v>
      </c>
      <c r="E16" s="1285">
        <v>50</v>
      </c>
      <c r="F16" s="1291">
        <f>450.675+454.7+455.1+457.05+460.8+463.9</f>
        <v>2742.225</v>
      </c>
      <c r="G16" s="1290">
        <v>60</v>
      </c>
      <c r="H16" s="1291">
        <f>412.75+409.55+408.25+408.925+405.25+405.675+405.2+405.115+406.475+405.025+405.1+406.75+409.2</f>
        <v>5293.265</v>
      </c>
      <c r="I16" s="1290">
        <v>130</v>
      </c>
      <c r="J16" s="1291"/>
      <c r="K16" s="1290"/>
    </row>
    <row r="17" spans="1:11" ht="15.75" customHeight="1">
      <c r="A17" s="822" t="s">
        <v>358</v>
      </c>
      <c r="B17" s="1292">
        <v>452.58</v>
      </c>
      <c r="C17" s="1293">
        <v>10</v>
      </c>
      <c r="D17" s="1294">
        <v>1306.875</v>
      </c>
      <c r="E17" s="1295">
        <v>30</v>
      </c>
      <c r="F17" s="1296">
        <f>459.25+458.9+462.15+463.65+461.025</f>
        <v>2304.975</v>
      </c>
      <c r="G17" s="1297">
        <v>50</v>
      </c>
      <c r="H17" s="1296">
        <f>408.7+409.9+407.875+407.4+408.35+410.2+405.5+404.315+404.1+403.71+405.8</f>
        <v>4475.849999999999</v>
      </c>
      <c r="I17" s="1297">
        <v>110</v>
      </c>
      <c r="J17" s="1296"/>
      <c r="K17" s="1297"/>
    </row>
    <row r="18" spans="1:11" s="1306" customFormat="1" ht="15.75" customHeight="1">
      <c r="A18" s="1298" t="s">
        <v>361</v>
      </c>
      <c r="B18" s="1299">
        <v>9489.2775</v>
      </c>
      <c r="C18" s="1300">
        <v>210</v>
      </c>
      <c r="D18" s="1301">
        <f aca="true" t="shared" si="0" ref="D18:I18">SUM(D6:D17)</f>
        <v>15405.75</v>
      </c>
      <c r="E18" s="1302">
        <f t="shared" si="0"/>
        <v>350</v>
      </c>
      <c r="F18" s="1303">
        <f t="shared" si="0"/>
        <v>26848.604999999996</v>
      </c>
      <c r="G18" s="1304">
        <f t="shared" si="0"/>
        <v>600</v>
      </c>
      <c r="H18" s="1303">
        <f t="shared" si="0"/>
        <v>40327.670000000006</v>
      </c>
      <c r="I18" s="1304">
        <f t="shared" si="0"/>
        <v>930</v>
      </c>
      <c r="J18" s="1305">
        <f>SUM(J6:J17)</f>
        <v>31393.004999999997</v>
      </c>
      <c r="K18" s="1304">
        <f>SUM(K6:K17)</f>
        <v>790</v>
      </c>
    </row>
    <row r="19" spans="1:8" s="1308" customFormat="1" ht="12.75">
      <c r="A19" s="1307"/>
      <c r="H19" s="1309"/>
    </row>
    <row r="20" spans="1:10" ht="12.75">
      <c r="A20" s="1308"/>
      <c r="B20" s="1308"/>
      <c r="H20" s="1310"/>
      <c r="J20" s="1311"/>
    </row>
    <row r="21" ht="12.75">
      <c r="J21" s="1310"/>
    </row>
    <row r="26" ht="12.75">
      <c r="H26" s="1186" t="s">
        <v>1029</v>
      </c>
    </row>
  </sheetData>
  <mergeCells count="7">
    <mergeCell ref="A1:K1"/>
    <mergeCell ref="A2:K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F34" sqref="F34"/>
    </sheetView>
  </sheetViews>
  <sheetFormatPr defaultColWidth="9.140625" defaultRowHeight="12.75"/>
  <cols>
    <col min="1" max="1" width="9.140625" style="1186" customWidth="1"/>
    <col min="2" max="2" width="10.421875" style="1186" customWidth="1"/>
    <col min="3" max="6" width="12.140625" style="1186" customWidth="1"/>
    <col min="7" max="16384" width="9.140625" style="1186" customWidth="1"/>
  </cols>
  <sheetData>
    <row r="1" spans="2:8" ht="12.75">
      <c r="B1" s="1561" t="s">
        <v>296</v>
      </c>
      <c r="C1" s="1561"/>
      <c r="D1" s="1561"/>
      <c r="E1" s="1561"/>
      <c r="F1" s="1561"/>
      <c r="G1" s="1561"/>
      <c r="H1" s="1561"/>
    </row>
    <row r="2" spans="2:8" ht="18.75">
      <c r="B2" s="1549" t="s">
        <v>1030</v>
      </c>
      <c r="C2" s="1549"/>
      <c r="D2" s="1549"/>
      <c r="E2" s="1549"/>
      <c r="F2" s="1549"/>
      <c r="G2" s="1550"/>
      <c r="H2" s="1550"/>
    </row>
    <row r="3" spans="2:4" ht="12.75" hidden="1">
      <c r="B3" s="1560" t="s">
        <v>1018</v>
      </c>
      <c r="C3" s="1560"/>
      <c r="D3" s="1560"/>
    </row>
    <row r="4" spans="2:6" ht="12.75">
      <c r="B4" s="18"/>
      <c r="C4" s="18"/>
      <c r="D4" s="18"/>
      <c r="E4" s="18"/>
      <c r="F4" s="18"/>
    </row>
    <row r="5" spans="2:6" ht="13.5" thickBot="1">
      <c r="B5" s="18"/>
      <c r="C5" s="18"/>
      <c r="D5" s="106"/>
      <c r="E5" s="106"/>
      <c r="F5" s="106" t="s">
        <v>374</v>
      </c>
    </row>
    <row r="6" spans="2:6" ht="19.5" customHeight="1">
      <c r="B6" s="1312" t="s">
        <v>442</v>
      </c>
      <c r="C6" s="1313" t="s">
        <v>997</v>
      </c>
      <c r="D6" s="1314" t="s">
        <v>2</v>
      </c>
      <c r="E6" s="1314" t="s">
        <v>3</v>
      </c>
      <c r="F6" s="1315" t="s">
        <v>469</v>
      </c>
    </row>
    <row r="7" spans="2:6" ht="15" customHeight="1">
      <c r="B7" s="1197" t="s">
        <v>999</v>
      </c>
      <c r="C7" s="1316">
        <v>585</v>
      </c>
      <c r="D7" s="1199">
        <v>400</v>
      </c>
      <c r="E7" s="1199">
        <v>0</v>
      </c>
      <c r="F7" s="1202">
        <v>0</v>
      </c>
    </row>
    <row r="8" spans="2:6" ht="15" customHeight="1">
      <c r="B8" s="1197" t="s">
        <v>1000</v>
      </c>
      <c r="C8" s="1316">
        <v>189</v>
      </c>
      <c r="D8" s="1199">
        <v>550</v>
      </c>
      <c r="E8" s="1199">
        <v>370</v>
      </c>
      <c r="F8" s="1202">
        <v>4080</v>
      </c>
    </row>
    <row r="9" spans="2:6" ht="15" customHeight="1">
      <c r="B9" s="1197" t="s">
        <v>1001</v>
      </c>
      <c r="C9" s="1316">
        <v>3367.28</v>
      </c>
      <c r="D9" s="1199">
        <v>220</v>
      </c>
      <c r="E9" s="1199">
        <v>1575</v>
      </c>
      <c r="F9" s="1202">
        <v>9665</v>
      </c>
    </row>
    <row r="10" spans="2:6" ht="15" customHeight="1">
      <c r="B10" s="1197" t="s">
        <v>1002</v>
      </c>
      <c r="C10" s="1316">
        <v>15836.81</v>
      </c>
      <c r="D10" s="1199">
        <v>0</v>
      </c>
      <c r="E10" s="1199">
        <v>2101.5</v>
      </c>
      <c r="F10" s="1202">
        <v>13135</v>
      </c>
    </row>
    <row r="11" spans="2:6" ht="15" customHeight="1">
      <c r="B11" s="1197" t="s">
        <v>1003</v>
      </c>
      <c r="C11" s="1316">
        <v>2362.5</v>
      </c>
      <c r="D11" s="1199">
        <v>0</v>
      </c>
      <c r="E11" s="1199">
        <v>1074.7</v>
      </c>
      <c r="F11" s="1202">
        <v>9310</v>
      </c>
    </row>
    <row r="12" spans="2:6" ht="15" customHeight="1">
      <c r="B12" s="1197" t="s">
        <v>1004</v>
      </c>
      <c r="C12" s="1316">
        <v>200</v>
      </c>
      <c r="D12" s="1199">
        <v>753.5</v>
      </c>
      <c r="E12" s="1203">
        <v>3070</v>
      </c>
      <c r="F12" s="1202">
        <v>10780</v>
      </c>
    </row>
    <row r="13" spans="2:6" ht="15" customHeight="1">
      <c r="B13" s="1197" t="s">
        <v>1005</v>
      </c>
      <c r="C13" s="1316">
        <v>6224.804</v>
      </c>
      <c r="D13" s="1199">
        <v>200</v>
      </c>
      <c r="E13" s="1199">
        <v>0</v>
      </c>
      <c r="F13" s="1202">
        <v>25532</v>
      </c>
    </row>
    <row r="14" spans="2:6" ht="15" customHeight="1">
      <c r="B14" s="1197" t="s">
        <v>1006</v>
      </c>
      <c r="C14" s="1316">
        <v>11402</v>
      </c>
      <c r="D14" s="1203">
        <v>160</v>
      </c>
      <c r="E14" s="1203">
        <v>300</v>
      </c>
      <c r="F14" s="1202"/>
    </row>
    <row r="15" spans="2:6" ht="15" customHeight="1">
      <c r="B15" s="1197" t="s">
        <v>1007</v>
      </c>
      <c r="C15" s="1316">
        <v>4027.9</v>
      </c>
      <c r="D15" s="1203">
        <f>200+750</f>
        <v>950</v>
      </c>
      <c r="E15" s="1203">
        <v>8630</v>
      </c>
      <c r="F15" s="1202"/>
    </row>
    <row r="16" spans="2:6" ht="15" customHeight="1">
      <c r="B16" s="1197" t="s">
        <v>356</v>
      </c>
      <c r="C16" s="1316">
        <v>1040</v>
      </c>
      <c r="D16" s="1203">
        <v>4800</v>
      </c>
      <c r="E16" s="1203">
        <v>13821</v>
      </c>
      <c r="F16" s="1202"/>
    </row>
    <row r="17" spans="2:6" ht="15" customHeight="1">
      <c r="B17" s="1197" t="s">
        <v>357</v>
      </c>
      <c r="C17" s="1316">
        <v>600</v>
      </c>
      <c r="D17" s="1199">
        <v>0</v>
      </c>
      <c r="E17" s="1203">
        <v>350</v>
      </c>
      <c r="F17" s="1202"/>
    </row>
    <row r="18" spans="2:6" ht="15" customHeight="1">
      <c r="B18" s="1205" t="s">
        <v>358</v>
      </c>
      <c r="C18" s="1317">
        <v>3472.05</v>
      </c>
      <c r="D18" s="1209">
        <v>1850</v>
      </c>
      <c r="E18" s="1209">
        <v>15687</v>
      </c>
      <c r="F18" s="1211"/>
    </row>
    <row r="19" spans="2:6" s="1319" customFormat="1" ht="15.75" customHeight="1" thickBot="1">
      <c r="B19" s="1320" t="s">
        <v>361</v>
      </c>
      <c r="C19" s="1214">
        <f>SUM(C7:C18)</f>
        <v>49307.344000000005</v>
      </c>
      <c r="D19" s="1214">
        <f>SUM(D7:D18)</f>
        <v>9883.5</v>
      </c>
      <c r="E19" s="1216">
        <f>SUM(E7:E18)</f>
        <v>46979.2</v>
      </c>
      <c r="F19" s="1218">
        <f>SUM(F7:F18)</f>
        <v>72502</v>
      </c>
    </row>
    <row r="20" s="1219" customFormat="1" ht="15" customHeight="1">
      <c r="B20" s="447" t="s">
        <v>1031</v>
      </c>
    </row>
    <row r="21" s="1219" customFormat="1" ht="15" customHeight="1">
      <c r="B21" s="447" t="s">
        <v>1032</v>
      </c>
    </row>
    <row r="22" s="1219" customFormat="1" ht="15" customHeight="1">
      <c r="B22" s="447" t="s">
        <v>1033</v>
      </c>
    </row>
    <row r="23" s="1219" customFormat="1" ht="12.75"/>
    <row r="24" spans="2:8" ht="12.75">
      <c r="B24" s="1561" t="s">
        <v>325</v>
      </c>
      <c r="C24" s="1561"/>
      <c r="D24" s="1561"/>
      <c r="E24" s="1561"/>
      <c r="F24" s="1561"/>
      <c r="G24" s="153"/>
      <c r="H24" s="153"/>
    </row>
    <row r="25" spans="2:8" ht="18.75">
      <c r="B25" s="1551" t="s">
        <v>1034</v>
      </c>
      <c r="C25" s="1551"/>
      <c r="D25" s="1551"/>
      <c r="E25" s="1551"/>
      <c r="F25" s="1551"/>
      <c r="G25" s="1185"/>
      <c r="H25" s="1185"/>
    </row>
    <row r="26" spans="2:7" ht="13.5" thickBot="1">
      <c r="B26" s="18"/>
      <c r="C26" s="18"/>
      <c r="D26" s="18"/>
      <c r="E26" s="18"/>
      <c r="F26" s="106" t="s">
        <v>374</v>
      </c>
      <c r="G26" s="106"/>
    </row>
    <row r="27" spans="2:6" ht="12.75">
      <c r="B27" s="1321" t="s">
        <v>442</v>
      </c>
      <c r="C27" s="1232" t="s">
        <v>997</v>
      </c>
      <c r="D27" s="1188" t="s">
        <v>2</v>
      </c>
      <c r="E27" s="1188" t="s">
        <v>3</v>
      </c>
      <c r="F27" s="1189" t="s">
        <v>469</v>
      </c>
    </row>
    <row r="28" spans="2:6" ht="13.5" customHeight="1">
      <c r="B28" s="1197" t="s">
        <v>999</v>
      </c>
      <c r="C28" s="1233">
        <v>4309</v>
      </c>
      <c r="D28" s="1234">
        <v>20554.2</v>
      </c>
      <c r="E28" s="1234">
        <v>13397</v>
      </c>
      <c r="F28" s="1235">
        <v>35455</v>
      </c>
    </row>
    <row r="29" spans="2:6" ht="13.5" customHeight="1">
      <c r="B29" s="1197" t="s">
        <v>1000</v>
      </c>
      <c r="C29" s="1233">
        <v>13165</v>
      </c>
      <c r="D29" s="1234">
        <v>24670.5</v>
      </c>
      <c r="E29" s="1234">
        <v>18830</v>
      </c>
      <c r="F29" s="1235">
        <v>31353</v>
      </c>
    </row>
    <row r="30" spans="2:6" ht="13.5" customHeight="1">
      <c r="B30" s="1197" t="s">
        <v>1001</v>
      </c>
      <c r="C30" s="1233">
        <v>12145</v>
      </c>
      <c r="D30" s="1234">
        <v>12021</v>
      </c>
      <c r="E30" s="1234">
        <v>15855</v>
      </c>
      <c r="F30" s="1235">
        <v>35062</v>
      </c>
    </row>
    <row r="31" spans="2:6" ht="13.5" customHeight="1">
      <c r="B31" s="1197" t="s">
        <v>1002</v>
      </c>
      <c r="C31" s="1233">
        <v>9056</v>
      </c>
      <c r="D31" s="1234">
        <v>10369</v>
      </c>
      <c r="E31" s="1234">
        <v>14880</v>
      </c>
      <c r="F31" s="1235">
        <v>21472</v>
      </c>
    </row>
    <row r="32" spans="2:6" ht="13.5" customHeight="1">
      <c r="B32" s="1197" t="s">
        <v>1003</v>
      </c>
      <c r="C32" s="1233">
        <v>11018</v>
      </c>
      <c r="D32" s="1234">
        <v>15533</v>
      </c>
      <c r="E32" s="1234">
        <v>14180</v>
      </c>
      <c r="F32" s="1235">
        <v>20418</v>
      </c>
    </row>
    <row r="33" spans="2:6" ht="13.5" customHeight="1">
      <c r="B33" s="1197" t="s">
        <v>1004</v>
      </c>
      <c r="C33" s="1233">
        <v>11030</v>
      </c>
      <c r="D33" s="1234">
        <v>11255.5</v>
      </c>
      <c r="E33" s="1245">
        <v>17395</v>
      </c>
      <c r="F33" s="1235">
        <v>24379</v>
      </c>
    </row>
    <row r="34" spans="2:6" ht="13.5" customHeight="1">
      <c r="B34" s="1197" t="s">
        <v>1005</v>
      </c>
      <c r="C34" s="1233">
        <v>12710</v>
      </c>
      <c r="D34" s="1245">
        <v>14541</v>
      </c>
      <c r="E34" s="1245">
        <v>8962</v>
      </c>
      <c r="F34" s="1235">
        <v>12236</v>
      </c>
    </row>
    <row r="35" spans="2:6" ht="13.5" customHeight="1">
      <c r="B35" s="1197" t="s">
        <v>1006</v>
      </c>
      <c r="C35" s="1233">
        <v>9500</v>
      </c>
      <c r="D35" s="1245">
        <v>20075</v>
      </c>
      <c r="E35" s="1245">
        <v>7713</v>
      </c>
      <c r="F35" s="1235"/>
    </row>
    <row r="36" spans="2:6" ht="13.5" customHeight="1">
      <c r="B36" s="1197" t="s">
        <v>1007</v>
      </c>
      <c r="C36" s="1233">
        <v>18162</v>
      </c>
      <c r="D36" s="1245">
        <v>15654</v>
      </c>
      <c r="E36" s="1245">
        <v>7295</v>
      </c>
      <c r="F36" s="1235"/>
    </row>
    <row r="37" spans="2:6" ht="13.5" customHeight="1">
      <c r="B37" s="1197" t="s">
        <v>356</v>
      </c>
      <c r="C37" s="1233">
        <v>13050</v>
      </c>
      <c r="D37" s="1245">
        <v>7970</v>
      </c>
      <c r="E37" s="1245">
        <v>20300</v>
      </c>
      <c r="F37" s="1235"/>
    </row>
    <row r="38" spans="2:6" ht="13.5" customHeight="1">
      <c r="B38" s="1197" t="s">
        <v>357</v>
      </c>
      <c r="C38" s="1233">
        <v>18334.25</v>
      </c>
      <c r="D38" s="1245">
        <v>10245</v>
      </c>
      <c r="E38" s="1245">
        <v>17397</v>
      </c>
      <c r="F38" s="1235"/>
    </row>
    <row r="39" spans="2:6" ht="13.5" customHeight="1">
      <c r="B39" s="1205" t="s">
        <v>358</v>
      </c>
      <c r="C39" s="1237">
        <v>20358.5</v>
      </c>
      <c r="D39" s="1238">
        <v>12862</v>
      </c>
      <c r="E39" s="1238">
        <v>13980</v>
      </c>
      <c r="F39" s="1240"/>
    </row>
    <row r="40" spans="2:6" ht="13.5" thickBot="1">
      <c r="B40" s="1320" t="s">
        <v>361</v>
      </c>
      <c r="C40" s="1241">
        <f>SUM(C28:C39)</f>
        <v>152837.75</v>
      </c>
      <c r="D40" s="1246">
        <f>SUM(D28:D39)</f>
        <v>175750.2</v>
      </c>
      <c r="E40" s="1246">
        <f>SUM(E28:E39)</f>
        <v>170184</v>
      </c>
      <c r="F40" s="1243">
        <f>SUM(F28:F39)</f>
        <v>180375</v>
      </c>
    </row>
  </sheetData>
  <mergeCells count="7">
    <mergeCell ref="B24:F24"/>
    <mergeCell ref="B25:F25"/>
    <mergeCell ref="B1:F1"/>
    <mergeCell ref="G1:H1"/>
    <mergeCell ref="B2:F2"/>
    <mergeCell ref="G2:H2"/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17" sqref="H17"/>
    </sheetView>
  </sheetViews>
  <sheetFormatPr defaultColWidth="9.140625" defaultRowHeight="12.75"/>
  <cols>
    <col min="1" max="1" width="11.421875" style="1186" customWidth="1"/>
    <col min="2" max="5" width="13.8515625" style="1186" customWidth="1"/>
    <col min="6" max="16384" width="9.140625" style="1186" customWidth="1"/>
  </cols>
  <sheetData>
    <row r="1" spans="1:5" ht="12.75">
      <c r="A1" s="1561" t="s">
        <v>413</v>
      </c>
      <c r="B1" s="1561"/>
      <c r="C1" s="1561"/>
      <c r="D1" s="1561"/>
      <c r="E1" s="1561"/>
    </row>
    <row r="2" spans="1:5" ht="16.5" customHeight="1">
      <c r="A2" s="1549" t="s">
        <v>1035</v>
      </c>
      <c r="B2" s="1549"/>
      <c r="C2" s="1549"/>
      <c r="D2" s="1549"/>
      <c r="E2" s="1549"/>
    </row>
    <row r="3" spans="1:5" ht="13.5" thickBot="1">
      <c r="A3" s="18"/>
      <c r="B3" s="18"/>
      <c r="C3" s="106"/>
      <c r="D3" s="106"/>
      <c r="E3" s="106" t="s">
        <v>374</v>
      </c>
    </row>
    <row r="4" spans="1:5" s="1277" customFormat="1" ht="13.5" customHeight="1">
      <c r="A4" s="1322" t="s">
        <v>442</v>
      </c>
      <c r="B4" s="1232" t="s">
        <v>997</v>
      </c>
      <c r="C4" s="1188" t="s">
        <v>2</v>
      </c>
      <c r="D4" s="1188" t="s">
        <v>3</v>
      </c>
      <c r="E4" s="1189" t="s">
        <v>469</v>
      </c>
    </row>
    <row r="5" spans="1:5" ht="19.5" customHeight="1">
      <c r="A5" s="58" t="s">
        <v>999</v>
      </c>
      <c r="B5" s="1323">
        <v>0</v>
      </c>
      <c r="C5" s="1324">
        <v>0</v>
      </c>
      <c r="D5" s="1324">
        <v>0</v>
      </c>
      <c r="E5" s="1325">
        <v>0</v>
      </c>
    </row>
    <row r="6" spans="1:5" ht="19.5" customHeight="1">
      <c r="A6" s="58" t="s">
        <v>1000</v>
      </c>
      <c r="B6" s="1323">
        <v>0</v>
      </c>
      <c r="C6" s="1324">
        <v>0</v>
      </c>
      <c r="D6" s="1324">
        <v>0</v>
      </c>
      <c r="E6" s="1325">
        <v>1000</v>
      </c>
    </row>
    <row r="7" spans="1:5" ht="19.5" customHeight="1">
      <c r="A7" s="58" t="s">
        <v>1001</v>
      </c>
      <c r="B7" s="1323">
        <v>500</v>
      </c>
      <c r="C7" s="1324">
        <v>1185</v>
      </c>
      <c r="D7" s="1324">
        <v>0</v>
      </c>
      <c r="E7" s="1325">
        <v>875</v>
      </c>
    </row>
    <row r="8" spans="1:5" ht="19.5" customHeight="1">
      <c r="A8" s="58" t="s">
        <v>1002</v>
      </c>
      <c r="B8" s="1323">
        <v>850</v>
      </c>
      <c r="C8" s="1324">
        <v>0</v>
      </c>
      <c r="D8" s="1324">
        <v>2480</v>
      </c>
      <c r="E8" s="1325">
        <v>2000</v>
      </c>
    </row>
    <row r="9" spans="1:5" ht="19.5" customHeight="1">
      <c r="A9" s="58" t="s">
        <v>1003</v>
      </c>
      <c r="B9" s="1323">
        <v>0</v>
      </c>
      <c r="C9" s="1324">
        <v>0</v>
      </c>
      <c r="D9" s="1324">
        <v>0</v>
      </c>
      <c r="E9" s="1325">
        <v>0</v>
      </c>
    </row>
    <row r="10" spans="1:5" ht="19.5" customHeight="1">
      <c r="A10" s="58" t="s">
        <v>1004</v>
      </c>
      <c r="B10" s="1323">
        <v>850</v>
      </c>
      <c r="C10" s="1324">
        <v>1950</v>
      </c>
      <c r="D10" s="1324">
        <v>0</v>
      </c>
      <c r="E10" s="1325">
        <v>1125</v>
      </c>
    </row>
    <row r="11" spans="1:5" ht="19.5" customHeight="1">
      <c r="A11" s="58" t="s">
        <v>1005</v>
      </c>
      <c r="B11" s="1323">
        <v>0</v>
      </c>
      <c r="C11" s="1324">
        <v>0</v>
      </c>
      <c r="D11" s="1324">
        <v>1000</v>
      </c>
      <c r="E11" s="1325">
        <v>1000</v>
      </c>
    </row>
    <row r="12" spans="1:5" ht="19.5" customHeight="1">
      <c r="A12" s="58" t="s">
        <v>1006</v>
      </c>
      <c r="B12" s="1323">
        <v>141.2</v>
      </c>
      <c r="C12" s="1324">
        <v>0</v>
      </c>
      <c r="D12" s="1324">
        <v>2180</v>
      </c>
      <c r="E12" s="1325"/>
    </row>
    <row r="13" spans="1:5" ht="19.5" customHeight="1">
      <c r="A13" s="58" t="s">
        <v>1007</v>
      </c>
      <c r="B13" s="1323">
        <v>1300</v>
      </c>
      <c r="C13" s="1324">
        <v>2962.5</v>
      </c>
      <c r="D13" s="1324">
        <v>730</v>
      </c>
      <c r="E13" s="1325"/>
    </row>
    <row r="14" spans="1:5" ht="19.5" customHeight="1">
      <c r="A14" s="58" t="s">
        <v>356</v>
      </c>
      <c r="B14" s="1323">
        <v>500</v>
      </c>
      <c r="C14" s="1324">
        <v>0</v>
      </c>
      <c r="D14" s="1324">
        <v>0</v>
      </c>
      <c r="E14" s="1325"/>
    </row>
    <row r="15" spans="1:5" ht="19.5" customHeight="1">
      <c r="A15" s="58" t="s">
        <v>357</v>
      </c>
      <c r="B15" s="1323">
        <v>1000</v>
      </c>
      <c r="C15" s="1324">
        <v>2000</v>
      </c>
      <c r="D15" s="1326">
        <v>0</v>
      </c>
      <c r="E15" s="1325"/>
    </row>
    <row r="16" spans="1:5" ht="19.5" customHeight="1">
      <c r="A16" s="449" t="s">
        <v>358</v>
      </c>
      <c r="B16" s="1327">
        <v>330</v>
      </c>
      <c r="C16" s="1327">
        <v>2736.7</v>
      </c>
      <c r="D16" s="1328">
        <f>5300+361.58</f>
        <v>5661.58</v>
      </c>
      <c r="E16" s="1329"/>
    </row>
    <row r="17" spans="1:5" s="1335" customFormat="1" ht="19.5" customHeight="1" thickBot="1">
      <c r="A17" s="1330" t="s">
        <v>361</v>
      </c>
      <c r="B17" s="1331">
        <f>SUM(B5:B16)</f>
        <v>5471.2</v>
      </c>
      <c r="C17" s="1332">
        <f>SUM(C5:C16)</f>
        <v>10834.2</v>
      </c>
      <c r="D17" s="1333">
        <f>SUM(D5:D16)</f>
        <v>12051.58</v>
      </c>
      <c r="E17" s="1334">
        <f>SUM(E5:E16)</f>
        <v>6000</v>
      </c>
    </row>
    <row r="19" s="1308" customFormat="1" ht="12.75">
      <c r="A19" s="1336"/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workbookViewId="0" topLeftCell="E66">
      <selection activeCell="O115" sqref="O115"/>
    </sheetView>
  </sheetViews>
  <sheetFormatPr defaultColWidth="9.140625" defaultRowHeight="12.75"/>
  <cols>
    <col min="1" max="1" width="3.140625" style="1086" customWidth="1"/>
    <col min="2" max="2" width="4.421875" style="1086" customWidth="1"/>
    <col min="3" max="3" width="34.7109375" style="1086" customWidth="1"/>
    <col min="4" max="5" width="7.57421875" style="1337" bestFit="1" customWidth="1"/>
    <col min="6" max="7" width="7.57421875" style="1086" bestFit="1" customWidth="1"/>
    <col min="8" max="8" width="6.7109375" style="1086" bestFit="1" customWidth="1"/>
    <col min="9" max="9" width="7.421875" style="1337" customWidth="1"/>
    <col min="10" max="10" width="7.421875" style="1086" customWidth="1"/>
    <col min="11" max="12" width="7.421875" style="1337" customWidth="1"/>
    <col min="13" max="16" width="7.421875" style="1338" customWidth="1"/>
    <col min="17" max="16384" width="9.140625" style="1086" customWidth="1"/>
  </cols>
  <sheetData>
    <row r="1" spans="1:11" ht="12.75" customHeight="1" hidden="1">
      <c r="A1" s="1560" t="s">
        <v>206</v>
      </c>
      <c r="B1" s="1560"/>
      <c r="C1" s="1560"/>
      <c r="D1" s="1560"/>
      <c r="E1" s="1560"/>
      <c r="F1" s="1560"/>
      <c r="G1" s="1560"/>
      <c r="H1" s="1560"/>
      <c r="I1" s="1560"/>
      <c r="K1" s="1086"/>
    </row>
    <row r="2" spans="1:11" ht="12.75" customHeight="1" hidden="1">
      <c r="A2" s="1560" t="s">
        <v>1036</v>
      </c>
      <c r="B2" s="1560"/>
      <c r="C2" s="1560"/>
      <c r="D2" s="1560"/>
      <c r="E2" s="1560"/>
      <c r="F2" s="1560"/>
      <c r="G2" s="1560"/>
      <c r="H2" s="1560"/>
      <c r="I2" s="1560"/>
      <c r="K2" s="1086"/>
    </row>
    <row r="3" spans="1:11" ht="12.75" customHeight="1" hidden="1">
      <c r="A3" s="1560" t="s">
        <v>214</v>
      </c>
      <c r="B3" s="1560"/>
      <c r="C3" s="1560"/>
      <c r="D3" s="1560"/>
      <c r="E3" s="1560"/>
      <c r="F3" s="1560"/>
      <c r="G3" s="1560"/>
      <c r="H3" s="1560"/>
      <c r="I3" s="1560"/>
      <c r="K3" s="1086"/>
    </row>
    <row r="4" spans="1:16" ht="5.25" customHeight="1" hidden="1">
      <c r="A4" s="1179"/>
      <c r="B4" s="1179"/>
      <c r="C4" s="1179"/>
      <c r="D4" s="1339"/>
      <c r="E4" s="1339"/>
      <c r="F4" s="1179"/>
      <c r="G4" s="1179"/>
      <c r="H4" s="1179"/>
      <c r="I4" s="1339"/>
      <c r="J4" s="1179"/>
      <c r="K4" s="1339"/>
      <c r="L4" s="1339"/>
      <c r="M4" s="1340"/>
      <c r="N4" s="1340"/>
      <c r="O4" s="1340"/>
      <c r="P4" s="1340"/>
    </row>
    <row r="5" spans="1:11" ht="12.75" customHeight="1" hidden="1">
      <c r="A5" s="1560" t="s">
        <v>1037</v>
      </c>
      <c r="B5" s="1560"/>
      <c r="C5" s="1560"/>
      <c r="D5" s="1560"/>
      <c r="E5" s="1560"/>
      <c r="F5" s="1560"/>
      <c r="G5" s="1560"/>
      <c r="H5" s="1560"/>
      <c r="I5" s="1560"/>
      <c r="K5" s="1086"/>
    </row>
    <row r="6" spans="1:11" ht="12.75" customHeight="1" hidden="1">
      <c r="A6" s="1560" t="s">
        <v>1038</v>
      </c>
      <c r="B6" s="1560"/>
      <c r="C6" s="1560"/>
      <c r="D6" s="1560"/>
      <c r="E6" s="1560"/>
      <c r="F6" s="1560"/>
      <c r="G6" s="1560"/>
      <c r="H6" s="1560"/>
      <c r="I6" s="1560"/>
      <c r="K6" s="1086"/>
    </row>
    <row r="7" spans="1:16" ht="5.25" customHeight="1" hidden="1">
      <c r="A7" s="18"/>
      <c r="B7" s="18"/>
      <c r="C7" s="18"/>
      <c r="D7" s="848"/>
      <c r="E7" s="848"/>
      <c r="F7" s="18"/>
      <c r="G7" s="18"/>
      <c r="H7" s="18"/>
      <c r="I7" s="848"/>
      <c r="J7" s="18"/>
      <c r="K7" s="848"/>
      <c r="L7" s="848"/>
      <c r="M7" s="447"/>
      <c r="N7" s="447"/>
      <c r="O7" s="447"/>
      <c r="P7" s="447"/>
    </row>
    <row r="8" spans="1:16" s="1346" customFormat="1" ht="12.75" customHeight="1" hidden="1">
      <c r="A8" s="1552" t="s">
        <v>1039</v>
      </c>
      <c r="B8" s="1539"/>
      <c r="C8" s="1540"/>
      <c r="D8" s="1341">
        <v>2004</v>
      </c>
      <c r="E8" s="1341">
        <v>2004</v>
      </c>
      <c r="F8" s="1342">
        <v>2004</v>
      </c>
      <c r="G8" s="1342">
        <v>2004</v>
      </c>
      <c r="H8" s="1342">
        <v>2004</v>
      </c>
      <c r="I8" s="1341">
        <v>2004</v>
      </c>
      <c r="J8" s="1342">
        <v>2004</v>
      </c>
      <c r="K8" s="1341">
        <v>2004</v>
      </c>
      <c r="L8" s="1343">
        <v>2004</v>
      </c>
      <c r="M8" s="1344">
        <v>2004</v>
      </c>
      <c r="N8" s="1344">
        <v>2004</v>
      </c>
      <c r="O8" s="1345">
        <v>2004</v>
      </c>
      <c r="P8" s="1345">
        <v>2004</v>
      </c>
    </row>
    <row r="9" spans="1:16" s="1346" customFormat="1" ht="12.75" customHeight="1" hidden="1">
      <c r="A9" s="1504" t="s">
        <v>1040</v>
      </c>
      <c r="B9" s="1473"/>
      <c r="C9" s="1441"/>
      <c r="D9" s="1349" t="s">
        <v>358</v>
      </c>
      <c r="E9" s="1349" t="s">
        <v>358</v>
      </c>
      <c r="F9" s="1350" t="s">
        <v>358</v>
      </c>
      <c r="G9" s="1350" t="s">
        <v>5</v>
      </c>
      <c r="H9" s="1350" t="s">
        <v>1041</v>
      </c>
      <c r="I9" s="1349" t="s">
        <v>1041</v>
      </c>
      <c r="J9" s="1350" t="s">
        <v>1041</v>
      </c>
      <c r="K9" s="1349" t="s">
        <v>1041</v>
      </c>
      <c r="L9" s="1351" t="s">
        <v>1041</v>
      </c>
      <c r="M9" s="1352" t="s">
        <v>1041</v>
      </c>
      <c r="N9" s="1352" t="s">
        <v>1041</v>
      </c>
      <c r="O9" s="1353" t="s">
        <v>1041</v>
      </c>
      <c r="P9" s="1353" t="s">
        <v>1041</v>
      </c>
    </row>
    <row r="10" spans="1:16" ht="12.75" hidden="1">
      <c r="A10" s="1354" t="s">
        <v>1042</v>
      </c>
      <c r="B10" s="111"/>
      <c r="C10" s="1168"/>
      <c r="D10" s="1355"/>
      <c r="E10" s="1355"/>
      <c r="F10" s="821"/>
      <c r="G10" s="821"/>
      <c r="H10" s="821"/>
      <c r="I10" s="1355"/>
      <c r="J10" s="821"/>
      <c r="K10" s="1355"/>
      <c r="L10" s="1356"/>
      <c r="M10" s="447"/>
      <c r="N10" s="447"/>
      <c r="O10" s="1357"/>
      <c r="P10" s="1357"/>
    </row>
    <row r="11" spans="1:16" ht="12.75" hidden="1">
      <c r="A11" s="1358"/>
      <c r="B11" s="110" t="s">
        <v>1043</v>
      </c>
      <c r="C11" s="1160"/>
      <c r="D11" s="1359">
        <v>1.820083870967742</v>
      </c>
      <c r="E11" s="1359">
        <v>1.820083870967742</v>
      </c>
      <c r="F11" s="1359">
        <v>1.820083870967742</v>
      </c>
      <c r="G11" s="1359">
        <v>0</v>
      </c>
      <c r="H11" s="1359">
        <v>0.3454</v>
      </c>
      <c r="I11" s="1359">
        <v>0.3454</v>
      </c>
      <c r="J11" s="1359">
        <v>0.3454</v>
      </c>
      <c r="K11" s="1359">
        <v>0.3454</v>
      </c>
      <c r="L11" s="1360">
        <v>0.3454</v>
      </c>
      <c r="M11" s="295">
        <v>0.3454</v>
      </c>
      <c r="N11" s="295">
        <v>0.3454</v>
      </c>
      <c r="O11" s="1361">
        <v>0.3454</v>
      </c>
      <c r="P11" s="1361">
        <v>0.3454</v>
      </c>
    </row>
    <row r="12" spans="1:16" ht="12.75" hidden="1">
      <c r="A12" s="99"/>
      <c r="B12" s="110" t="s">
        <v>1044</v>
      </c>
      <c r="C12" s="1160"/>
      <c r="D12" s="1359">
        <v>1.4706548192771083</v>
      </c>
      <c r="E12" s="1359">
        <v>1.4706548192771083</v>
      </c>
      <c r="F12" s="1359">
        <v>1.4706548192771083</v>
      </c>
      <c r="G12" s="1359">
        <v>0.6176727272727273</v>
      </c>
      <c r="H12" s="1359">
        <v>0.629863076923077</v>
      </c>
      <c r="I12" s="1359">
        <v>0.629863076923077</v>
      </c>
      <c r="J12" s="1359">
        <v>0.629863076923077</v>
      </c>
      <c r="K12" s="1359">
        <v>0.629863076923077</v>
      </c>
      <c r="L12" s="1360">
        <v>0.629863076923077</v>
      </c>
      <c r="M12" s="295">
        <v>0.629863076923077</v>
      </c>
      <c r="N12" s="295">
        <v>0.629863076923077</v>
      </c>
      <c r="O12" s="1361">
        <v>0.629863076923077</v>
      </c>
      <c r="P12" s="1361">
        <v>0.629863076923077</v>
      </c>
    </row>
    <row r="13" spans="1:16" ht="12.75" hidden="1">
      <c r="A13" s="99"/>
      <c r="B13" s="110" t="s">
        <v>1045</v>
      </c>
      <c r="C13" s="1160"/>
      <c r="D13" s="1362">
        <v>0</v>
      </c>
      <c r="E13" s="1362">
        <v>0</v>
      </c>
      <c r="F13" s="1363">
        <v>0</v>
      </c>
      <c r="G13" s="1362">
        <v>0</v>
      </c>
      <c r="H13" s="1359">
        <v>1</v>
      </c>
      <c r="I13" s="1359">
        <v>1</v>
      </c>
      <c r="J13" s="1359">
        <v>1</v>
      </c>
      <c r="K13" s="1359">
        <v>1</v>
      </c>
      <c r="L13" s="1360">
        <v>1</v>
      </c>
      <c r="M13" s="295">
        <v>1</v>
      </c>
      <c r="N13" s="295">
        <v>1</v>
      </c>
      <c r="O13" s="1361">
        <v>1</v>
      </c>
      <c r="P13" s="1361">
        <v>1</v>
      </c>
    </row>
    <row r="14" spans="1:16" ht="12.75" hidden="1">
      <c r="A14" s="99"/>
      <c r="B14" s="110" t="s">
        <v>1046</v>
      </c>
      <c r="C14" s="1160"/>
      <c r="D14" s="1359">
        <v>3.8123749843660346</v>
      </c>
      <c r="E14" s="1359">
        <v>3.8123749843660346</v>
      </c>
      <c r="F14" s="1364">
        <v>3.8123749843660346</v>
      </c>
      <c r="G14" s="1359" t="s">
        <v>859</v>
      </c>
      <c r="H14" s="1359" t="s">
        <v>859</v>
      </c>
      <c r="I14" s="1359" t="s">
        <v>859</v>
      </c>
      <c r="J14" s="1359" t="s">
        <v>859</v>
      </c>
      <c r="K14" s="1359" t="s">
        <v>859</v>
      </c>
      <c r="L14" s="1360" t="s">
        <v>859</v>
      </c>
      <c r="M14" s="295" t="s">
        <v>859</v>
      </c>
      <c r="N14" s="295" t="s">
        <v>859</v>
      </c>
      <c r="O14" s="1361" t="s">
        <v>859</v>
      </c>
      <c r="P14" s="1361" t="s">
        <v>859</v>
      </c>
    </row>
    <row r="15" spans="1:16" ht="12.75" hidden="1">
      <c r="A15" s="99"/>
      <c r="B15" s="20" t="s">
        <v>1047</v>
      </c>
      <c r="C15" s="1160"/>
      <c r="D15" s="1365" t="s">
        <v>1048</v>
      </c>
      <c r="E15" s="1365" t="s">
        <v>1048</v>
      </c>
      <c r="F15" s="112" t="s">
        <v>1048</v>
      </c>
      <c r="G15" s="112" t="s">
        <v>1048</v>
      </c>
      <c r="H15" s="112" t="s">
        <v>1048</v>
      </c>
      <c r="I15" s="1365" t="s">
        <v>1048</v>
      </c>
      <c r="J15" s="112" t="s">
        <v>1048</v>
      </c>
      <c r="K15" s="1365" t="s">
        <v>1048</v>
      </c>
      <c r="L15" s="1366" t="s">
        <v>1048</v>
      </c>
      <c r="M15" s="1367" t="s">
        <v>1048</v>
      </c>
      <c r="N15" s="1367" t="s">
        <v>1048</v>
      </c>
      <c r="O15" s="1368" t="s">
        <v>1048</v>
      </c>
      <c r="P15" s="1368" t="s">
        <v>1048</v>
      </c>
    </row>
    <row r="16" spans="1:16" ht="12.75" hidden="1">
      <c r="A16" s="99"/>
      <c r="B16" s="20" t="s">
        <v>1049</v>
      </c>
      <c r="C16" s="1160"/>
      <c r="D16" s="1365" t="s">
        <v>1050</v>
      </c>
      <c r="E16" s="1365" t="s">
        <v>1050</v>
      </c>
      <c r="F16" s="112" t="s">
        <v>1050</v>
      </c>
      <c r="G16" s="112" t="s">
        <v>1050</v>
      </c>
      <c r="H16" s="112" t="s">
        <v>1050</v>
      </c>
      <c r="I16" s="1365" t="s">
        <v>1050</v>
      </c>
      <c r="J16" s="112" t="s">
        <v>1050</v>
      </c>
      <c r="K16" s="1365" t="s">
        <v>1050</v>
      </c>
      <c r="L16" s="1366" t="s">
        <v>1050</v>
      </c>
      <c r="M16" s="1367" t="s">
        <v>1050</v>
      </c>
      <c r="N16" s="1367" t="s">
        <v>1050</v>
      </c>
      <c r="O16" s="1368" t="s">
        <v>1050</v>
      </c>
      <c r="P16" s="1368" t="s">
        <v>1050</v>
      </c>
    </row>
    <row r="17" spans="1:16" ht="7.5" customHeight="1" hidden="1">
      <c r="A17" s="1369"/>
      <c r="B17" s="171"/>
      <c r="C17" s="1171"/>
      <c r="D17" s="1365"/>
      <c r="E17" s="1365"/>
      <c r="F17" s="112"/>
      <c r="G17" s="112"/>
      <c r="H17" s="112"/>
      <c r="I17" s="1365"/>
      <c r="J17" s="112"/>
      <c r="K17" s="1365"/>
      <c r="L17" s="1366"/>
      <c r="M17" s="1367"/>
      <c r="N17" s="1367"/>
      <c r="O17" s="1368"/>
      <c r="P17" s="1368"/>
    </row>
    <row r="18" spans="1:16" ht="12.75" hidden="1">
      <c r="A18" s="1358" t="s">
        <v>1051</v>
      </c>
      <c r="B18" s="20"/>
      <c r="C18" s="1160"/>
      <c r="D18" s="1341"/>
      <c r="E18" s="1341"/>
      <c r="F18" s="1342"/>
      <c r="G18" s="1342"/>
      <c r="H18" s="1342"/>
      <c r="I18" s="1341"/>
      <c r="J18" s="1342"/>
      <c r="K18" s="1341"/>
      <c r="L18" s="1343"/>
      <c r="M18" s="1344"/>
      <c r="N18" s="1344"/>
      <c r="O18" s="1345"/>
      <c r="P18" s="1345"/>
    </row>
    <row r="19" spans="1:16" ht="12.75" hidden="1">
      <c r="A19" s="1358"/>
      <c r="B19" s="20" t="s">
        <v>1052</v>
      </c>
      <c r="C19" s="1160"/>
      <c r="D19" s="1370">
        <v>6</v>
      </c>
      <c r="E19" s="1370">
        <v>6</v>
      </c>
      <c r="F19" s="832">
        <v>6</v>
      </c>
      <c r="G19" s="832">
        <v>5</v>
      </c>
      <c r="H19" s="832">
        <v>5</v>
      </c>
      <c r="I19" s="1370">
        <v>5</v>
      </c>
      <c r="J19" s="832">
        <v>5</v>
      </c>
      <c r="K19" s="1370">
        <v>5</v>
      </c>
      <c r="L19" s="1371">
        <v>5</v>
      </c>
      <c r="M19" s="1372">
        <v>5</v>
      </c>
      <c r="N19" s="1372">
        <v>5</v>
      </c>
      <c r="O19" s="1373">
        <v>5</v>
      </c>
      <c r="P19" s="1373">
        <v>5</v>
      </c>
    </row>
    <row r="20" spans="1:16" ht="12.75" hidden="1">
      <c r="A20" s="99"/>
      <c r="B20" s="20" t="s">
        <v>1053</v>
      </c>
      <c r="C20" s="1160"/>
      <c r="D20" s="1349" t="s">
        <v>1054</v>
      </c>
      <c r="E20" s="1349" t="s">
        <v>1054</v>
      </c>
      <c r="F20" s="1350" t="s">
        <v>1054</v>
      </c>
      <c r="G20" s="1350" t="s">
        <v>1054</v>
      </c>
      <c r="H20" s="1350" t="s">
        <v>1054</v>
      </c>
      <c r="I20" s="1349" t="s">
        <v>1054</v>
      </c>
      <c r="J20" s="1350" t="s">
        <v>1054</v>
      </c>
      <c r="K20" s="1349" t="s">
        <v>1054</v>
      </c>
      <c r="L20" s="1351" t="s">
        <v>1054</v>
      </c>
      <c r="M20" s="1352" t="s">
        <v>1054</v>
      </c>
      <c r="N20" s="1352" t="s">
        <v>1054</v>
      </c>
      <c r="O20" s="1353" t="s">
        <v>1054</v>
      </c>
      <c r="P20" s="1353" t="s">
        <v>1054</v>
      </c>
    </row>
    <row r="21" spans="1:16" ht="12.75" hidden="1">
      <c r="A21" s="99"/>
      <c r="B21" s="110" t="s">
        <v>1055</v>
      </c>
      <c r="C21" s="1160"/>
      <c r="D21" s="1365"/>
      <c r="E21" s="1365"/>
      <c r="F21" s="112"/>
      <c r="G21" s="112"/>
      <c r="H21" s="112"/>
      <c r="I21" s="1365"/>
      <c r="J21" s="112"/>
      <c r="K21" s="1365"/>
      <c r="L21" s="1366"/>
      <c r="M21" s="1367"/>
      <c r="N21" s="1367"/>
      <c r="O21" s="1368"/>
      <c r="P21" s="1368"/>
    </row>
    <row r="22" spans="1:16" ht="12.75" hidden="1">
      <c r="A22" s="1374" t="s">
        <v>1056</v>
      </c>
      <c r="B22" s="1375"/>
      <c r="C22" s="1376"/>
      <c r="D22" s="1377">
        <v>0.711</v>
      </c>
      <c r="E22" s="1377">
        <v>0.711</v>
      </c>
      <c r="F22" s="1377">
        <v>0.711</v>
      </c>
      <c r="G22" s="1377">
        <v>1.016</v>
      </c>
      <c r="H22" s="1377">
        <v>0.387</v>
      </c>
      <c r="I22" s="1377">
        <v>0.387</v>
      </c>
      <c r="J22" s="1377">
        <v>0.387</v>
      </c>
      <c r="K22" s="1377">
        <v>0.387</v>
      </c>
      <c r="L22" s="1378">
        <v>0.387</v>
      </c>
      <c r="M22" s="1379">
        <v>0.387</v>
      </c>
      <c r="N22" s="1379">
        <v>0.387</v>
      </c>
      <c r="O22" s="1380">
        <v>0.387</v>
      </c>
      <c r="P22" s="1380">
        <v>0.387</v>
      </c>
    </row>
    <row r="23" spans="1:16" ht="12.75" hidden="1">
      <c r="A23" s="1358" t="s">
        <v>1057</v>
      </c>
      <c r="B23" s="20"/>
      <c r="C23" s="1160"/>
      <c r="D23" s="1365"/>
      <c r="E23" s="1365"/>
      <c r="F23" s="112"/>
      <c r="G23" s="112"/>
      <c r="H23" s="112"/>
      <c r="I23" s="1365"/>
      <c r="J23" s="112"/>
      <c r="K23" s="1365"/>
      <c r="L23" s="1366"/>
      <c r="M23" s="1367"/>
      <c r="N23" s="1367"/>
      <c r="O23" s="1368"/>
      <c r="P23" s="1368"/>
    </row>
    <row r="24" spans="1:16" ht="12.75" hidden="1">
      <c r="A24" s="99"/>
      <c r="B24" s="398" t="s">
        <v>1058</v>
      </c>
      <c r="C24" s="1160"/>
      <c r="D24" s="1365"/>
      <c r="E24" s="1365"/>
      <c r="F24" s="112"/>
      <c r="G24" s="112"/>
      <c r="H24" s="112"/>
      <c r="I24" s="1365"/>
      <c r="J24" s="112"/>
      <c r="K24" s="1365"/>
      <c r="L24" s="1366"/>
      <c r="M24" s="1367"/>
      <c r="N24" s="1367"/>
      <c r="O24" s="1368"/>
      <c r="P24" s="1368"/>
    </row>
    <row r="25" spans="1:16" ht="12.75" hidden="1">
      <c r="A25" s="99"/>
      <c r="B25" s="20" t="s">
        <v>1059</v>
      </c>
      <c r="C25" s="1160"/>
      <c r="D25" s="1365" t="s">
        <v>1060</v>
      </c>
      <c r="E25" s="1365" t="s">
        <v>1060</v>
      </c>
      <c r="F25" s="112" t="s">
        <v>1060</v>
      </c>
      <c r="G25" s="112" t="s">
        <v>1061</v>
      </c>
      <c r="H25" s="112" t="s">
        <v>1061</v>
      </c>
      <c r="I25" s="1365" t="s">
        <v>1061</v>
      </c>
      <c r="J25" s="112" t="s">
        <v>1061</v>
      </c>
      <c r="K25" s="1365" t="s">
        <v>1061</v>
      </c>
      <c r="L25" s="1366" t="s">
        <v>1061</v>
      </c>
      <c r="M25" s="1367" t="s">
        <v>1061</v>
      </c>
      <c r="N25" s="1367" t="s">
        <v>1061</v>
      </c>
      <c r="O25" s="1368" t="s">
        <v>1061</v>
      </c>
      <c r="P25" s="1368" t="s">
        <v>1061</v>
      </c>
    </row>
    <row r="26" spans="1:16" ht="12.75" hidden="1">
      <c r="A26" s="99"/>
      <c r="B26" s="20" t="s">
        <v>1062</v>
      </c>
      <c r="C26" s="1160"/>
      <c r="D26" s="1365"/>
      <c r="E26" s="1365"/>
      <c r="F26" s="112"/>
      <c r="G26" s="112"/>
      <c r="H26" s="112"/>
      <c r="I26" s="1365"/>
      <c r="J26" s="112"/>
      <c r="K26" s="1365"/>
      <c r="L26" s="1366"/>
      <c r="M26" s="1367"/>
      <c r="N26" s="1367"/>
      <c r="O26" s="1368"/>
      <c r="P26" s="1368"/>
    </row>
    <row r="27" spans="1:16" ht="12.75" hidden="1">
      <c r="A27" s="99"/>
      <c r="B27" s="20"/>
      <c r="C27" s="1160" t="s">
        <v>1063</v>
      </c>
      <c r="D27" s="1365" t="s">
        <v>1064</v>
      </c>
      <c r="E27" s="1365" t="s">
        <v>1064</v>
      </c>
      <c r="F27" s="112" t="s">
        <v>1064</v>
      </c>
      <c r="G27" s="112" t="s">
        <v>1065</v>
      </c>
      <c r="H27" s="112" t="s">
        <v>1065</v>
      </c>
      <c r="I27" s="1365" t="s">
        <v>1065</v>
      </c>
      <c r="J27" s="112" t="s">
        <v>1065</v>
      </c>
      <c r="K27" s="1365" t="s">
        <v>1065</v>
      </c>
      <c r="L27" s="1366" t="s">
        <v>1065</v>
      </c>
      <c r="M27" s="1367" t="s">
        <v>1065</v>
      </c>
      <c r="N27" s="1367" t="s">
        <v>1065</v>
      </c>
      <c r="O27" s="1368" t="s">
        <v>1065</v>
      </c>
      <c r="P27" s="1368" t="s">
        <v>1065</v>
      </c>
    </row>
    <row r="28" spans="1:16" ht="12.75" hidden="1">
      <c r="A28" s="99"/>
      <c r="B28" s="20"/>
      <c r="C28" s="1160" t="s">
        <v>1066</v>
      </c>
      <c r="D28" s="1365" t="s">
        <v>1067</v>
      </c>
      <c r="E28" s="1365" t="s">
        <v>1067</v>
      </c>
      <c r="F28" s="1365" t="s">
        <v>1067</v>
      </c>
      <c r="G28" s="1365" t="s">
        <v>1068</v>
      </c>
      <c r="H28" s="1365" t="s">
        <v>1068</v>
      </c>
      <c r="I28" s="1365" t="s">
        <v>1068</v>
      </c>
      <c r="J28" s="1365" t="s">
        <v>1068</v>
      </c>
      <c r="K28" s="1365" t="s">
        <v>1068</v>
      </c>
      <c r="L28" s="1366" t="s">
        <v>1068</v>
      </c>
      <c r="M28" s="1367" t="s">
        <v>1068</v>
      </c>
      <c r="N28" s="1367" t="s">
        <v>1068</v>
      </c>
      <c r="O28" s="1368" t="s">
        <v>1068</v>
      </c>
      <c r="P28" s="1368" t="s">
        <v>1068</v>
      </c>
    </row>
    <row r="29" spans="1:16" ht="12.75" hidden="1">
      <c r="A29" s="99"/>
      <c r="B29" s="20"/>
      <c r="C29" s="1160" t="s">
        <v>1069</v>
      </c>
      <c r="D29" s="1365" t="s">
        <v>1061</v>
      </c>
      <c r="E29" s="1365" t="s">
        <v>1061</v>
      </c>
      <c r="F29" s="1365" t="s">
        <v>1061</v>
      </c>
      <c r="G29" s="1365" t="s">
        <v>1070</v>
      </c>
      <c r="H29" s="1365" t="s">
        <v>1070</v>
      </c>
      <c r="I29" s="1365" t="s">
        <v>1070</v>
      </c>
      <c r="J29" s="1365" t="s">
        <v>1070</v>
      </c>
      <c r="K29" s="1365" t="s">
        <v>1070</v>
      </c>
      <c r="L29" s="1366" t="s">
        <v>1070</v>
      </c>
      <c r="M29" s="1367" t="s">
        <v>1070</v>
      </c>
      <c r="N29" s="1367" t="s">
        <v>1070</v>
      </c>
      <c r="O29" s="1368" t="s">
        <v>1070</v>
      </c>
      <c r="P29" s="1368" t="s">
        <v>1070</v>
      </c>
    </row>
    <row r="30" spans="1:16" ht="12.75" hidden="1">
      <c r="A30" s="99"/>
      <c r="B30" s="20"/>
      <c r="C30" s="1160" t="s">
        <v>1071</v>
      </c>
      <c r="D30" s="1365" t="s">
        <v>1072</v>
      </c>
      <c r="E30" s="1365" t="s">
        <v>1072</v>
      </c>
      <c r="F30" s="1365" t="s">
        <v>1072</v>
      </c>
      <c r="G30" s="112" t="s">
        <v>1073</v>
      </c>
      <c r="H30" s="1365" t="s">
        <v>1074</v>
      </c>
      <c r="I30" s="1365" t="s">
        <v>1074</v>
      </c>
      <c r="J30" s="1365" t="s">
        <v>1074</v>
      </c>
      <c r="K30" s="1365" t="s">
        <v>1074</v>
      </c>
      <c r="L30" s="1366" t="s">
        <v>1074</v>
      </c>
      <c r="M30" s="1367" t="s">
        <v>1074</v>
      </c>
      <c r="N30" s="1367" t="s">
        <v>1074</v>
      </c>
      <c r="O30" s="1368" t="s">
        <v>1074</v>
      </c>
      <c r="P30" s="1368" t="s">
        <v>1074</v>
      </c>
    </row>
    <row r="31" spans="1:16" ht="12.75" hidden="1">
      <c r="A31" s="99"/>
      <c r="B31" s="20"/>
      <c r="C31" s="1160" t="s">
        <v>1075</v>
      </c>
      <c r="D31" s="1365" t="s">
        <v>1076</v>
      </c>
      <c r="E31" s="1365" t="s">
        <v>1076</v>
      </c>
      <c r="F31" s="1365" t="s">
        <v>1076</v>
      </c>
      <c r="G31" s="112" t="s">
        <v>1077</v>
      </c>
      <c r="H31" s="1365" t="s">
        <v>1078</v>
      </c>
      <c r="I31" s="1365" t="s">
        <v>1078</v>
      </c>
      <c r="J31" s="1365" t="s">
        <v>1078</v>
      </c>
      <c r="K31" s="1365" t="s">
        <v>1078</v>
      </c>
      <c r="L31" s="1366" t="s">
        <v>1078</v>
      </c>
      <c r="M31" s="1367" t="s">
        <v>1078</v>
      </c>
      <c r="N31" s="1367" t="s">
        <v>1078</v>
      </c>
      <c r="O31" s="1368" t="s">
        <v>1078</v>
      </c>
      <c r="P31" s="1368" t="s">
        <v>1078</v>
      </c>
    </row>
    <row r="32" spans="1:16" ht="7.5" customHeight="1" hidden="1">
      <c r="A32" s="99"/>
      <c r="B32" s="20"/>
      <c r="C32" s="1160"/>
      <c r="D32" s="1365"/>
      <c r="E32" s="1365"/>
      <c r="F32" s="112"/>
      <c r="G32" s="112"/>
      <c r="H32" s="112"/>
      <c r="I32" s="1365"/>
      <c r="J32" s="112"/>
      <c r="K32" s="1365"/>
      <c r="L32" s="1366"/>
      <c r="M32" s="1367"/>
      <c r="N32" s="1367"/>
      <c r="O32" s="1368"/>
      <c r="P32" s="1368"/>
    </row>
    <row r="33" spans="1:16" ht="12.75" hidden="1">
      <c r="A33" s="99"/>
      <c r="B33" s="398" t="s">
        <v>1079</v>
      </c>
      <c r="C33" s="1160"/>
      <c r="D33" s="1365"/>
      <c r="E33" s="1365"/>
      <c r="F33" s="112"/>
      <c r="G33" s="112"/>
      <c r="H33" s="112"/>
      <c r="I33" s="1365"/>
      <c r="J33" s="112"/>
      <c r="K33" s="1365"/>
      <c r="L33" s="1366"/>
      <c r="M33" s="1367"/>
      <c r="N33" s="1367"/>
      <c r="O33" s="1368"/>
      <c r="P33" s="1368"/>
    </row>
    <row r="34" spans="1:16" ht="12.75" hidden="1">
      <c r="A34" s="99"/>
      <c r="B34" s="20" t="s">
        <v>1080</v>
      </c>
      <c r="C34" s="1160"/>
      <c r="D34" s="1365" t="s">
        <v>1081</v>
      </c>
      <c r="E34" s="1365" t="s">
        <v>1081</v>
      </c>
      <c r="F34" s="112" t="s">
        <v>1081</v>
      </c>
      <c r="G34" s="112" t="s">
        <v>1081</v>
      </c>
      <c r="H34" s="112" t="s">
        <v>1081</v>
      </c>
      <c r="I34" s="1365" t="s">
        <v>1081</v>
      </c>
      <c r="J34" s="112" t="s">
        <v>1081</v>
      </c>
      <c r="K34" s="1365" t="s">
        <v>1081</v>
      </c>
      <c r="L34" s="1366" t="s">
        <v>1081</v>
      </c>
      <c r="M34" s="1367" t="s">
        <v>1081</v>
      </c>
      <c r="N34" s="1367" t="s">
        <v>1081</v>
      </c>
      <c r="O34" s="1368" t="s">
        <v>1081</v>
      </c>
      <c r="P34" s="1368" t="s">
        <v>1081</v>
      </c>
    </row>
    <row r="35" spans="1:16" ht="12.75" hidden="1">
      <c r="A35" s="99"/>
      <c r="B35" s="110" t="s">
        <v>1082</v>
      </c>
      <c r="C35" s="1160"/>
      <c r="D35" s="1365" t="s">
        <v>1083</v>
      </c>
      <c r="E35" s="1365" t="s">
        <v>1083</v>
      </c>
      <c r="F35" s="112" t="s">
        <v>1083</v>
      </c>
      <c r="G35" s="112" t="s">
        <v>1084</v>
      </c>
      <c r="H35" s="112" t="s">
        <v>1084</v>
      </c>
      <c r="I35" s="1365" t="s">
        <v>1084</v>
      </c>
      <c r="J35" s="112" t="s">
        <v>1084</v>
      </c>
      <c r="K35" s="1365" t="s">
        <v>1084</v>
      </c>
      <c r="L35" s="1366" t="s">
        <v>1084</v>
      </c>
      <c r="M35" s="1367" t="s">
        <v>1084</v>
      </c>
      <c r="N35" s="1367" t="s">
        <v>1084</v>
      </c>
      <c r="O35" s="1368" t="s">
        <v>1084</v>
      </c>
      <c r="P35" s="1368" t="s">
        <v>1084</v>
      </c>
    </row>
    <row r="36" spans="1:16" ht="12.75" hidden="1">
      <c r="A36" s="99"/>
      <c r="B36" s="110" t="s">
        <v>1085</v>
      </c>
      <c r="C36" s="1160"/>
      <c r="D36" s="1365" t="s">
        <v>1086</v>
      </c>
      <c r="E36" s="1365" t="s">
        <v>1086</v>
      </c>
      <c r="F36" s="112" t="s">
        <v>1086</v>
      </c>
      <c r="G36" s="112" t="s">
        <v>1087</v>
      </c>
      <c r="H36" s="112" t="s">
        <v>1087</v>
      </c>
      <c r="I36" s="1365" t="s">
        <v>1087</v>
      </c>
      <c r="J36" s="112" t="s">
        <v>1087</v>
      </c>
      <c r="K36" s="1365" t="s">
        <v>1087</v>
      </c>
      <c r="L36" s="1366" t="s">
        <v>1087</v>
      </c>
      <c r="M36" s="1367" t="s">
        <v>1087</v>
      </c>
      <c r="N36" s="1367" t="s">
        <v>1087</v>
      </c>
      <c r="O36" s="1368" t="s">
        <v>1087</v>
      </c>
      <c r="P36" s="1368" t="s">
        <v>1087</v>
      </c>
    </row>
    <row r="37" spans="1:16" ht="12.75" hidden="1">
      <c r="A37" s="99"/>
      <c r="B37" s="110" t="s">
        <v>1088</v>
      </c>
      <c r="C37" s="1160"/>
      <c r="D37" s="1365" t="s">
        <v>1089</v>
      </c>
      <c r="E37" s="1365" t="s">
        <v>1089</v>
      </c>
      <c r="F37" s="112" t="s">
        <v>1089</v>
      </c>
      <c r="G37" s="112" t="s">
        <v>1090</v>
      </c>
      <c r="H37" s="112" t="s">
        <v>1090</v>
      </c>
      <c r="I37" s="1365" t="s">
        <v>1090</v>
      </c>
      <c r="J37" s="112" t="s">
        <v>1090</v>
      </c>
      <c r="K37" s="1365" t="s">
        <v>1090</v>
      </c>
      <c r="L37" s="1366" t="s">
        <v>1090</v>
      </c>
      <c r="M37" s="1367" t="s">
        <v>1090</v>
      </c>
      <c r="N37" s="1367" t="s">
        <v>1090</v>
      </c>
      <c r="O37" s="1368" t="s">
        <v>1090</v>
      </c>
      <c r="P37" s="1368" t="s">
        <v>1090</v>
      </c>
    </row>
    <row r="38" spans="1:16" ht="12.75" hidden="1">
      <c r="A38" s="99"/>
      <c r="B38" s="110" t="s">
        <v>1091</v>
      </c>
      <c r="C38" s="1160"/>
      <c r="D38" s="1365" t="s">
        <v>1092</v>
      </c>
      <c r="E38" s="1365" t="s">
        <v>1092</v>
      </c>
      <c r="F38" s="112" t="s">
        <v>1092</v>
      </c>
      <c r="G38" s="112" t="s">
        <v>1093</v>
      </c>
      <c r="H38" s="112" t="s">
        <v>1094</v>
      </c>
      <c r="I38" s="1365" t="s">
        <v>1094</v>
      </c>
      <c r="J38" s="112" t="s">
        <v>1094</v>
      </c>
      <c r="K38" s="1365" t="s">
        <v>1094</v>
      </c>
      <c r="L38" s="1366" t="s">
        <v>1094</v>
      </c>
      <c r="M38" s="1367" t="s">
        <v>1094</v>
      </c>
      <c r="N38" s="1367" t="s">
        <v>1094</v>
      </c>
      <c r="O38" s="1368" t="s">
        <v>1094</v>
      </c>
      <c r="P38" s="1368" t="s">
        <v>1094</v>
      </c>
    </row>
    <row r="39" spans="1:16" ht="7.5" customHeight="1" hidden="1">
      <c r="A39" s="1369"/>
      <c r="B39" s="1381"/>
      <c r="C39" s="1171"/>
      <c r="D39" s="1365"/>
      <c r="E39" s="1365"/>
      <c r="F39" s="112"/>
      <c r="G39" s="112"/>
      <c r="H39" s="112"/>
      <c r="I39" s="1365"/>
      <c r="J39" s="112"/>
      <c r="K39" s="1365"/>
      <c r="L39" s="1366"/>
      <c r="M39" s="1367"/>
      <c r="N39" s="1367"/>
      <c r="O39" s="1368"/>
      <c r="P39" s="1368"/>
    </row>
    <row r="40" spans="1:16" s="1390" customFormat="1" ht="12.75" hidden="1">
      <c r="A40" s="1382"/>
      <c r="B40" s="1383" t="s">
        <v>1095</v>
      </c>
      <c r="C40" s="1384"/>
      <c r="D40" s="1385">
        <v>4</v>
      </c>
      <c r="E40" s="1385">
        <v>4</v>
      </c>
      <c r="F40" s="1386">
        <v>4</v>
      </c>
      <c r="G40" s="1386"/>
      <c r="H40" s="1386"/>
      <c r="I40" s="1385"/>
      <c r="J40" s="1386"/>
      <c r="K40" s="1385"/>
      <c r="L40" s="1387"/>
      <c r="M40" s="1388"/>
      <c r="N40" s="1388"/>
      <c r="O40" s="1389"/>
      <c r="P40" s="1389"/>
    </row>
    <row r="41" spans="1:16" ht="12.75" hidden="1">
      <c r="A41" s="18" t="s">
        <v>1096</v>
      </c>
      <c r="B41" s="20"/>
      <c r="C41" s="20"/>
      <c r="D41" s="848"/>
      <c r="E41" s="848"/>
      <c r="F41" s="18"/>
      <c r="G41" s="18"/>
      <c r="H41" s="18"/>
      <c r="I41" s="848"/>
      <c r="J41" s="18"/>
      <c r="K41" s="848"/>
      <c r="L41" s="848"/>
      <c r="M41" s="447"/>
      <c r="N41" s="447"/>
      <c r="O41" s="447"/>
      <c r="P41" s="447"/>
    </row>
    <row r="42" spans="1:16" ht="12.75" hidden="1">
      <c r="A42" s="18"/>
      <c r="B42" s="20" t="s">
        <v>1097</v>
      </c>
      <c r="C42" s="20"/>
      <c r="D42" s="848"/>
      <c r="E42" s="848"/>
      <c r="F42" s="18"/>
      <c r="G42" s="18"/>
      <c r="H42" s="18"/>
      <c r="I42" s="848"/>
      <c r="J42" s="18"/>
      <c r="K42" s="848"/>
      <c r="L42" s="848"/>
      <c r="M42" s="447"/>
      <c r="N42" s="447"/>
      <c r="O42" s="447"/>
      <c r="P42" s="447"/>
    </row>
    <row r="43" spans="1:16" ht="12.75" hidden="1">
      <c r="A43" s="18"/>
      <c r="B43" s="20" t="s">
        <v>1098</v>
      </c>
      <c r="C43" s="20"/>
      <c r="D43" s="848"/>
      <c r="E43" s="848"/>
      <c r="F43" s="18"/>
      <c r="G43" s="18"/>
      <c r="H43" s="18"/>
      <c r="I43" s="848"/>
      <c r="J43" s="18"/>
      <c r="K43" s="848"/>
      <c r="L43" s="848"/>
      <c r="M43" s="447"/>
      <c r="N43" s="447"/>
      <c r="O43" s="447"/>
      <c r="P43" s="447"/>
    </row>
    <row r="44" spans="1:16" ht="12.75" hidden="1">
      <c r="A44" s="18"/>
      <c r="B44" s="20" t="s">
        <v>1099</v>
      </c>
      <c r="C44" s="20"/>
      <c r="D44" s="848"/>
      <c r="E44" s="848"/>
      <c r="F44" s="18"/>
      <c r="G44" s="18"/>
      <c r="H44" s="18"/>
      <c r="I44" s="848"/>
      <c r="J44" s="18"/>
      <c r="K44" s="848"/>
      <c r="L44" s="848"/>
      <c r="M44" s="447"/>
      <c r="N44" s="447"/>
      <c r="O44" s="447"/>
      <c r="P44" s="447"/>
    </row>
    <row r="45" spans="1:16" ht="12.75" hidden="1">
      <c r="A45" s="18"/>
      <c r="B45" s="20" t="s">
        <v>1100</v>
      </c>
      <c r="C45" s="20"/>
      <c r="D45" s="848"/>
      <c r="E45" s="848"/>
      <c r="F45" s="18"/>
      <c r="G45" s="18"/>
      <c r="H45" s="18"/>
      <c r="I45" s="848"/>
      <c r="J45" s="18"/>
      <c r="K45" s="848"/>
      <c r="L45" s="848"/>
      <c r="M45" s="447"/>
      <c r="N45" s="447"/>
      <c r="O45" s="447"/>
      <c r="P45" s="447"/>
    </row>
    <row r="46" spans="1:16" ht="12.75" hidden="1">
      <c r="A46" s="18"/>
      <c r="B46" s="20"/>
      <c r="C46" s="20"/>
      <c r="D46" s="848"/>
      <c r="E46" s="848"/>
      <c r="F46" s="18"/>
      <c r="G46" s="18"/>
      <c r="H46" s="18"/>
      <c r="I46" s="848"/>
      <c r="J46" s="18"/>
      <c r="K46" s="848"/>
      <c r="L46" s="848"/>
      <c r="M46" s="447"/>
      <c r="N46" s="447"/>
      <c r="O46" s="447"/>
      <c r="P46" s="447"/>
    </row>
    <row r="47" spans="1:16" ht="12.75" hidden="1">
      <c r="A47" s="18" t="s">
        <v>1101</v>
      </c>
      <c r="B47" s="20" t="s">
        <v>1102</v>
      </c>
      <c r="C47" s="20"/>
      <c r="D47" s="848"/>
      <c r="E47" s="848"/>
      <c r="F47" s="18"/>
      <c r="G47" s="18"/>
      <c r="H47" s="18"/>
      <c r="I47" s="848"/>
      <c r="J47" s="18"/>
      <c r="K47" s="848"/>
      <c r="L47" s="848"/>
      <c r="M47" s="447"/>
      <c r="N47" s="447"/>
      <c r="O47" s="447"/>
      <c r="P47" s="447"/>
    </row>
    <row r="48" spans="1:16" ht="12.75" hidden="1">
      <c r="A48" s="18"/>
      <c r="B48" s="20"/>
      <c r="C48" s="20" t="s">
        <v>1058</v>
      </c>
      <c r="D48" s="848"/>
      <c r="E48" s="848"/>
      <c r="F48" s="18"/>
      <c r="G48" s="18"/>
      <c r="H48" s="18"/>
      <c r="I48" s="848"/>
      <c r="J48" s="18"/>
      <c r="K48" s="848"/>
      <c r="L48" s="848"/>
      <c r="M48" s="447"/>
      <c r="N48" s="447"/>
      <c r="O48" s="447"/>
      <c r="P48" s="447"/>
    </row>
    <row r="49" spans="1:16" ht="12.75" hidden="1">
      <c r="A49" s="18"/>
      <c r="B49" s="20"/>
      <c r="C49" s="20" t="s">
        <v>1062</v>
      </c>
      <c r="D49" s="848"/>
      <c r="E49" s="848"/>
      <c r="F49" s="18"/>
      <c r="G49" s="18"/>
      <c r="H49" s="18"/>
      <c r="I49" s="848"/>
      <c r="J49" s="18"/>
      <c r="K49" s="848"/>
      <c r="L49" s="848"/>
      <c r="M49" s="447"/>
      <c r="N49" s="447"/>
      <c r="O49" s="447"/>
      <c r="P49" s="447"/>
    </row>
    <row r="50" spans="1:16" ht="12.75" hidden="1">
      <c r="A50" s="18"/>
      <c r="B50" s="20"/>
      <c r="C50" s="1391" t="s">
        <v>1066</v>
      </c>
      <c r="D50" s="848"/>
      <c r="E50" s="848"/>
      <c r="F50" s="18"/>
      <c r="G50" s="18"/>
      <c r="H50" s="18"/>
      <c r="I50" s="848"/>
      <c r="J50" s="18"/>
      <c r="K50" s="848"/>
      <c r="L50" s="848"/>
      <c r="M50" s="447"/>
      <c r="N50" s="447"/>
      <c r="O50" s="447"/>
      <c r="P50" s="447"/>
    </row>
    <row r="51" spans="1:16" ht="12.75" hidden="1">
      <c r="A51" s="18"/>
      <c r="B51" s="20"/>
      <c r="C51" s="1391" t="s">
        <v>1069</v>
      </c>
      <c r="D51" s="848"/>
      <c r="E51" s="848"/>
      <c r="F51" s="18"/>
      <c r="G51" s="18"/>
      <c r="H51" s="18"/>
      <c r="I51" s="848"/>
      <c r="J51" s="18"/>
      <c r="K51" s="848"/>
      <c r="L51" s="848"/>
      <c r="M51" s="447"/>
      <c r="N51" s="447"/>
      <c r="O51" s="447"/>
      <c r="P51" s="447"/>
    </row>
    <row r="52" spans="1:16" ht="12.75" hidden="1">
      <c r="A52" s="18"/>
      <c r="B52" s="20"/>
      <c r="C52" s="1391" t="s">
        <v>1071</v>
      </c>
      <c r="D52" s="848"/>
      <c r="E52" s="848"/>
      <c r="F52" s="18"/>
      <c r="G52" s="18"/>
      <c r="H52" s="18"/>
      <c r="I52" s="848"/>
      <c r="J52" s="18"/>
      <c r="K52" s="848"/>
      <c r="L52" s="848"/>
      <c r="M52" s="447"/>
      <c r="N52" s="447"/>
      <c r="O52" s="447"/>
      <c r="P52" s="447"/>
    </row>
    <row r="53" spans="1:16" ht="12.75" hidden="1">
      <c r="A53" s="18"/>
      <c r="B53" s="20"/>
      <c r="C53" s="1391" t="s">
        <v>1103</v>
      </c>
      <c r="D53" s="848"/>
      <c r="E53" s="848"/>
      <c r="F53" s="18"/>
      <c r="G53" s="18"/>
      <c r="H53" s="18"/>
      <c r="I53" s="848"/>
      <c r="J53" s="18"/>
      <c r="K53" s="848"/>
      <c r="L53" s="848"/>
      <c r="M53" s="447"/>
      <c r="N53" s="447"/>
      <c r="O53" s="447"/>
      <c r="P53" s="447"/>
    </row>
    <row r="54" spans="1:16" ht="12.75" hidden="1">
      <c r="A54" s="18"/>
      <c r="B54" s="20"/>
      <c r="C54" s="1391" t="s">
        <v>1104</v>
      </c>
      <c r="D54" s="848"/>
      <c r="E54" s="848"/>
      <c r="F54" s="18"/>
      <c r="G54" s="18"/>
      <c r="H54" s="18"/>
      <c r="I54" s="848"/>
      <c r="J54" s="18"/>
      <c r="K54" s="848"/>
      <c r="L54" s="848"/>
      <c r="M54" s="447"/>
      <c r="N54" s="447"/>
      <c r="O54" s="447"/>
      <c r="P54" s="447"/>
    </row>
    <row r="55" spans="1:16" ht="12.75" hidden="1">
      <c r="A55" s="18"/>
      <c r="B55" s="20"/>
      <c r="C55" s="1391" t="s">
        <v>1105</v>
      </c>
      <c r="D55" s="848"/>
      <c r="E55" s="848"/>
      <c r="F55" s="18"/>
      <c r="G55" s="18"/>
      <c r="H55" s="18"/>
      <c r="I55" s="848"/>
      <c r="J55" s="18"/>
      <c r="K55" s="848"/>
      <c r="L55" s="848"/>
      <c r="M55" s="447"/>
      <c r="N55" s="447"/>
      <c r="O55" s="447"/>
      <c r="P55" s="447"/>
    </row>
    <row r="56" spans="1:16" ht="12.75" hidden="1">
      <c r="A56" s="18"/>
      <c r="B56" s="20"/>
      <c r="C56" s="1391" t="s">
        <v>1106</v>
      </c>
      <c r="D56" s="848"/>
      <c r="E56" s="848"/>
      <c r="F56" s="18"/>
      <c r="G56" s="18"/>
      <c r="H56" s="18"/>
      <c r="I56" s="848"/>
      <c r="J56" s="18"/>
      <c r="K56" s="848"/>
      <c r="L56" s="848"/>
      <c r="M56" s="447"/>
      <c r="N56" s="447"/>
      <c r="O56" s="447"/>
      <c r="P56" s="447"/>
    </row>
    <row r="57" spans="1:16" ht="12.75" hidden="1">
      <c r="A57" s="18"/>
      <c r="B57" s="20"/>
      <c r="C57" s="20" t="s">
        <v>1079</v>
      </c>
      <c r="D57" s="848"/>
      <c r="E57" s="848"/>
      <c r="F57" s="18"/>
      <c r="G57" s="18"/>
      <c r="H57" s="18"/>
      <c r="I57" s="848"/>
      <c r="J57" s="18"/>
      <c r="K57" s="848"/>
      <c r="L57" s="848"/>
      <c r="M57" s="447"/>
      <c r="N57" s="447"/>
      <c r="O57" s="447"/>
      <c r="P57" s="447"/>
    </row>
    <row r="58" spans="1:16" ht="12.75" hidden="1">
      <c r="A58" s="18"/>
      <c r="B58" s="20"/>
      <c r="C58" s="20" t="s">
        <v>1080</v>
      </c>
      <c r="D58" s="848"/>
      <c r="E58" s="848"/>
      <c r="F58" s="18"/>
      <c r="G58" s="18"/>
      <c r="H58" s="18"/>
      <c r="I58" s="848"/>
      <c r="J58" s="18"/>
      <c r="K58" s="848"/>
      <c r="L58" s="848"/>
      <c r="M58" s="447"/>
      <c r="N58" s="447"/>
      <c r="O58" s="447"/>
      <c r="P58" s="447"/>
    </row>
    <row r="59" spans="1:16" ht="12.75" hidden="1">
      <c r="A59" s="18"/>
      <c r="B59" s="20"/>
      <c r="C59" s="34" t="s">
        <v>1107</v>
      </c>
      <c r="D59" s="848"/>
      <c r="E59" s="848"/>
      <c r="F59" s="18"/>
      <c r="G59" s="18"/>
      <c r="H59" s="18"/>
      <c r="I59" s="848"/>
      <c r="J59" s="18"/>
      <c r="K59" s="848"/>
      <c r="L59" s="848"/>
      <c r="M59" s="447"/>
      <c r="N59" s="447"/>
      <c r="O59" s="447"/>
      <c r="P59" s="447"/>
    </row>
    <row r="60" spans="1:16" ht="12.75" hidden="1">
      <c r="A60" s="18"/>
      <c r="B60" s="20"/>
      <c r="C60" s="34" t="s">
        <v>1108</v>
      </c>
      <c r="D60" s="848"/>
      <c r="E60" s="848"/>
      <c r="F60" s="18"/>
      <c r="G60" s="18"/>
      <c r="H60" s="18"/>
      <c r="I60" s="848"/>
      <c r="J60" s="18"/>
      <c r="K60" s="848"/>
      <c r="L60" s="848"/>
      <c r="M60" s="447"/>
      <c r="N60" s="447"/>
      <c r="O60" s="447"/>
      <c r="P60" s="447"/>
    </row>
    <row r="61" spans="1:16" ht="12.75" hidden="1">
      <c r="A61" s="18"/>
      <c r="B61" s="20"/>
      <c r="C61" s="110" t="s">
        <v>1088</v>
      </c>
      <c r="D61" s="848"/>
      <c r="E61" s="848"/>
      <c r="F61" s="18"/>
      <c r="G61" s="18"/>
      <c r="H61" s="18"/>
      <c r="I61" s="848"/>
      <c r="J61" s="18"/>
      <c r="K61" s="848"/>
      <c r="L61" s="848"/>
      <c r="M61" s="447"/>
      <c r="N61" s="447"/>
      <c r="O61" s="447"/>
      <c r="P61" s="447"/>
    </row>
    <row r="62" spans="1:16" ht="12.75" hidden="1">
      <c r="A62" s="18"/>
      <c r="B62" s="20"/>
      <c r="C62" s="110"/>
      <c r="D62" s="848"/>
      <c r="E62" s="848"/>
      <c r="F62" s="18"/>
      <c r="G62" s="18"/>
      <c r="H62" s="18"/>
      <c r="I62" s="848"/>
      <c r="J62" s="18"/>
      <c r="K62" s="848"/>
      <c r="L62" s="848"/>
      <c r="M62" s="447"/>
      <c r="N62" s="447"/>
      <c r="O62" s="447"/>
      <c r="P62" s="447"/>
    </row>
    <row r="63" spans="1:16" ht="12.75" hidden="1">
      <c r="A63" s="109" t="s">
        <v>1109</v>
      </c>
      <c r="B63" s="20"/>
      <c r="C63" s="20"/>
      <c r="D63" s="848"/>
      <c r="E63" s="848"/>
      <c r="F63" s="18"/>
      <c r="G63" s="18"/>
      <c r="H63" s="18"/>
      <c r="I63" s="848"/>
      <c r="J63" s="18"/>
      <c r="K63" s="848"/>
      <c r="L63" s="848"/>
      <c r="M63" s="447"/>
      <c r="N63" s="447"/>
      <c r="O63" s="447"/>
      <c r="P63" s="447"/>
    </row>
    <row r="64" spans="1:16" ht="12.75" hidden="1">
      <c r="A64" s="109" t="s">
        <v>1110</v>
      </c>
      <c r="B64" s="20"/>
      <c r="C64" s="20"/>
      <c r="D64" s="848"/>
      <c r="E64" s="848"/>
      <c r="F64" s="18"/>
      <c r="G64" s="18"/>
      <c r="H64" s="18"/>
      <c r="I64" s="848"/>
      <c r="J64" s="18"/>
      <c r="K64" s="848"/>
      <c r="L64" s="848"/>
      <c r="M64" s="447"/>
      <c r="N64" s="447"/>
      <c r="O64" s="447"/>
      <c r="P64" s="447"/>
    </row>
    <row r="65" spans="2:3" ht="12.75" hidden="1">
      <c r="B65" s="1392"/>
      <c r="C65" s="1392"/>
    </row>
    <row r="66" spans="1:16" s="1186" customFormat="1" ht="12.75">
      <c r="A66" s="1561" t="s">
        <v>414</v>
      </c>
      <c r="B66" s="1561"/>
      <c r="C66" s="1561"/>
      <c r="D66" s="1561"/>
      <c r="E66" s="1561"/>
      <c r="F66" s="1561"/>
      <c r="G66" s="1561"/>
      <c r="H66" s="1561"/>
      <c r="I66" s="1561"/>
      <c r="J66" s="1561"/>
      <c r="K66" s="1561"/>
      <c r="L66" s="1561"/>
      <c r="M66" s="1561"/>
      <c r="N66" s="1561"/>
      <c r="O66" s="1561"/>
      <c r="P66" s="1561"/>
    </row>
    <row r="67" spans="1:16" ht="18.75">
      <c r="A67" s="1544" t="s">
        <v>1037</v>
      </c>
      <c r="B67" s="1544"/>
      <c r="C67" s="1544"/>
      <c r="D67" s="1544"/>
      <c r="E67" s="1544"/>
      <c r="F67" s="1544"/>
      <c r="G67" s="1544"/>
      <c r="H67" s="1544"/>
      <c r="I67" s="1544"/>
      <c r="J67" s="1544"/>
      <c r="K67" s="1544"/>
      <c r="L67" s="1544"/>
      <c r="M67" s="1544"/>
      <c r="N67" s="1544"/>
      <c r="O67" s="1544"/>
      <c r="P67" s="1544"/>
    </row>
    <row r="68" spans="1:16" ht="12.75">
      <c r="A68" s="1560" t="s">
        <v>1111</v>
      </c>
      <c r="B68" s="1560"/>
      <c r="C68" s="1560"/>
      <c r="D68" s="1560"/>
      <c r="E68" s="1560"/>
      <c r="F68" s="1560"/>
      <c r="G68" s="1560"/>
      <c r="H68" s="1560"/>
      <c r="I68" s="1560"/>
      <c r="J68" s="1560"/>
      <c r="K68" s="1560"/>
      <c r="L68" s="1560"/>
      <c r="M68" s="1560"/>
      <c r="N68" s="1560"/>
      <c r="O68" s="1560"/>
      <c r="P68" s="1560"/>
    </row>
    <row r="69" spans="1:16" ht="13.5" thickBot="1">
      <c r="A69" s="18"/>
      <c r="B69" s="18"/>
      <c r="C69" s="18"/>
      <c r="D69" s="848"/>
      <c r="E69" s="848"/>
      <c r="F69" s="18"/>
      <c r="G69" s="18"/>
      <c r="H69" s="18"/>
      <c r="I69" s="848"/>
      <c r="J69" s="18"/>
      <c r="K69" s="848"/>
      <c r="L69" s="848"/>
      <c r="M69" s="447"/>
      <c r="N69" s="447"/>
      <c r="O69" s="447"/>
      <c r="P69" s="447"/>
    </row>
    <row r="70" spans="1:17" ht="12.75">
      <c r="A70" s="1442" t="s">
        <v>1039</v>
      </c>
      <c r="B70" s="1410"/>
      <c r="C70" s="1347"/>
      <c r="D70" s="1393">
        <v>2003</v>
      </c>
      <c r="E70" s="1393">
        <v>2004</v>
      </c>
      <c r="F70" s="1393">
        <v>2005</v>
      </c>
      <c r="G70" s="1393">
        <v>2005</v>
      </c>
      <c r="H70" s="1393">
        <v>2006</v>
      </c>
      <c r="I70" s="1393">
        <v>2006</v>
      </c>
      <c r="J70" s="1393">
        <v>2006</v>
      </c>
      <c r="K70" s="1393">
        <v>2006</v>
      </c>
      <c r="L70" s="1393">
        <v>2007</v>
      </c>
      <c r="M70" s="1393">
        <v>2007</v>
      </c>
      <c r="N70" s="1393">
        <v>2007</v>
      </c>
      <c r="O70" s="1393">
        <v>2007</v>
      </c>
      <c r="P70" s="1393">
        <v>2008</v>
      </c>
      <c r="Q70" s="1394">
        <v>2008</v>
      </c>
    </row>
    <row r="71" spans="1:17" ht="12.75">
      <c r="A71" s="1348" t="s">
        <v>1112</v>
      </c>
      <c r="B71" s="1318"/>
      <c r="C71" s="1254"/>
      <c r="D71" s="568" t="s">
        <v>450</v>
      </c>
      <c r="E71" s="568" t="s">
        <v>450</v>
      </c>
      <c r="F71" s="568" t="s">
        <v>450</v>
      </c>
      <c r="G71" s="568" t="s">
        <v>349</v>
      </c>
      <c r="H71" s="568" t="s">
        <v>352</v>
      </c>
      <c r="I71" s="568" t="s">
        <v>355</v>
      </c>
      <c r="J71" s="568" t="s">
        <v>450</v>
      </c>
      <c r="K71" s="568" t="s">
        <v>349</v>
      </c>
      <c r="L71" s="568" t="s">
        <v>352</v>
      </c>
      <c r="M71" s="568" t="s">
        <v>355</v>
      </c>
      <c r="N71" s="568" t="s">
        <v>450</v>
      </c>
      <c r="O71" s="568" t="s">
        <v>349</v>
      </c>
      <c r="P71" s="568" t="s">
        <v>352</v>
      </c>
      <c r="Q71" s="1395" t="s">
        <v>353</v>
      </c>
    </row>
    <row r="72" spans="1:17" ht="12.75">
      <c r="A72" s="676" t="s">
        <v>1113</v>
      </c>
      <c r="B72" s="20"/>
      <c r="C72" s="1160"/>
      <c r="D72" s="1367"/>
      <c r="E72" s="1367"/>
      <c r="F72" s="1396"/>
      <c r="G72" s="1396"/>
      <c r="H72" s="1396"/>
      <c r="I72" s="1367"/>
      <c r="J72" s="1367"/>
      <c r="K72" s="1367"/>
      <c r="L72" s="1367"/>
      <c r="M72" s="1367"/>
      <c r="N72" s="1344"/>
      <c r="O72" s="1344"/>
      <c r="P72" s="1344"/>
      <c r="Q72" s="1397"/>
    </row>
    <row r="73" spans="1:17" ht="12.75">
      <c r="A73" s="676"/>
      <c r="B73" s="20" t="s">
        <v>1052</v>
      </c>
      <c r="C73" s="1160"/>
      <c r="D73" s="1372">
        <v>6</v>
      </c>
      <c r="E73" s="1372">
        <v>6</v>
      </c>
      <c r="F73" s="571">
        <v>5</v>
      </c>
      <c r="G73" s="571">
        <v>5</v>
      </c>
      <c r="H73" s="571">
        <v>5</v>
      </c>
      <c r="I73" s="1372">
        <v>5</v>
      </c>
      <c r="J73" s="1372">
        <v>5</v>
      </c>
      <c r="K73" s="1372">
        <v>5</v>
      </c>
      <c r="L73" s="1372">
        <v>5</v>
      </c>
      <c r="M73" s="1372">
        <v>5</v>
      </c>
      <c r="N73" s="1372">
        <v>5</v>
      </c>
      <c r="O73" s="1372">
        <v>5</v>
      </c>
      <c r="P73" s="1372">
        <v>5</v>
      </c>
      <c r="Q73" s="1398">
        <v>5</v>
      </c>
    </row>
    <row r="74" spans="1:17" ht="12.75">
      <c r="A74" s="58"/>
      <c r="B74" s="20" t="s">
        <v>1114</v>
      </c>
      <c r="C74" s="1160"/>
      <c r="D74" s="1367">
        <v>5.5</v>
      </c>
      <c r="E74" s="1367">
        <v>5.5</v>
      </c>
      <c r="F74" s="1396">
        <v>5.5</v>
      </c>
      <c r="G74" s="571">
        <v>6</v>
      </c>
      <c r="H74" s="571">
        <v>6</v>
      </c>
      <c r="I74" s="1367">
        <v>6.25</v>
      </c>
      <c r="J74" s="1367">
        <v>6.25</v>
      </c>
      <c r="K74" s="1367">
        <v>6.25</v>
      </c>
      <c r="L74" s="1367">
        <v>6.25</v>
      </c>
      <c r="M74" s="1367">
        <v>6.25</v>
      </c>
      <c r="N74" s="1367">
        <v>6.25</v>
      </c>
      <c r="O74" s="1367">
        <v>6.25</v>
      </c>
      <c r="P74" s="1367">
        <v>6.25</v>
      </c>
      <c r="Q74" s="1399">
        <v>6.25</v>
      </c>
    </row>
    <row r="75" spans="1:17" ht="12.75" hidden="1">
      <c r="A75" s="449"/>
      <c r="B75" s="1381" t="s">
        <v>1055</v>
      </c>
      <c r="C75" s="1171"/>
      <c r="D75" s="1352"/>
      <c r="E75" s="1352"/>
      <c r="F75" s="1182"/>
      <c r="G75" s="1182"/>
      <c r="H75" s="1182"/>
      <c r="I75" s="1352"/>
      <c r="J75" s="1352"/>
      <c r="K75" s="1352"/>
      <c r="L75" s="1352"/>
      <c r="M75" s="1352"/>
      <c r="N75" s="1352"/>
      <c r="O75" s="1352"/>
      <c r="P75" s="1352"/>
      <c r="Q75" s="1400"/>
    </row>
    <row r="76" spans="1:17" s="1392" customFormat="1" ht="12.75">
      <c r="A76" s="58"/>
      <c r="B76" s="20" t="s">
        <v>1115</v>
      </c>
      <c r="C76" s="1160"/>
      <c r="D76" s="1366"/>
      <c r="E76" s="1367"/>
      <c r="F76" s="1396"/>
      <c r="G76" s="1396"/>
      <c r="H76" s="1396"/>
      <c r="I76" s="1396"/>
      <c r="J76" s="1396"/>
      <c r="K76" s="1396"/>
      <c r="L76" s="1396"/>
      <c r="M76" s="1396"/>
      <c r="N76" s="1367"/>
      <c r="O76" s="1367"/>
      <c r="P76" s="1367"/>
      <c r="Q76" s="1399"/>
    </row>
    <row r="77" spans="1:17" s="1392" customFormat="1" ht="12.75">
      <c r="A77" s="58"/>
      <c r="B77" s="20"/>
      <c r="C77" s="1160" t="s">
        <v>1116</v>
      </c>
      <c r="D77" s="1372">
        <v>3</v>
      </c>
      <c r="E77" s="1372">
        <v>2</v>
      </c>
      <c r="F77" s="1396">
        <v>1.5</v>
      </c>
      <c r="G77" s="1396">
        <v>1.5</v>
      </c>
      <c r="H77" s="1396">
        <v>1.5</v>
      </c>
      <c r="I77" s="1396">
        <v>1.5</v>
      </c>
      <c r="J77" s="1396">
        <v>1.5</v>
      </c>
      <c r="K77" s="1396">
        <v>1.5</v>
      </c>
      <c r="L77" s="1396">
        <v>1.5</v>
      </c>
      <c r="M77" s="1396">
        <v>1.5</v>
      </c>
      <c r="N77" s="1396">
        <v>1.5</v>
      </c>
      <c r="O77" s="1367">
        <v>1.5</v>
      </c>
      <c r="P77" s="1367">
        <v>1.5</v>
      </c>
      <c r="Q77" s="1399">
        <v>1.5</v>
      </c>
    </row>
    <row r="78" spans="1:17" s="1392" customFormat="1" ht="12.75">
      <c r="A78" s="58"/>
      <c r="B78" s="20"/>
      <c r="C78" s="1160" t="s">
        <v>1117</v>
      </c>
      <c r="D78" s="1401">
        <v>4.5</v>
      </c>
      <c r="E78" s="1401">
        <v>4.5</v>
      </c>
      <c r="F78" s="1402">
        <v>3</v>
      </c>
      <c r="G78" s="1403">
        <v>3.5</v>
      </c>
      <c r="H78" s="1403">
        <v>3.5</v>
      </c>
      <c r="I78" s="1403">
        <v>3.5</v>
      </c>
      <c r="J78" s="1403">
        <v>3.5</v>
      </c>
      <c r="K78" s="1403">
        <v>3.5</v>
      </c>
      <c r="L78" s="1403">
        <v>3.5</v>
      </c>
      <c r="M78" s="1403">
        <v>3.5</v>
      </c>
      <c r="N78" s="1403">
        <v>3.5</v>
      </c>
      <c r="O78" s="1367">
        <v>3.5</v>
      </c>
      <c r="P78" s="1367">
        <v>3.5</v>
      </c>
      <c r="Q78" s="1399">
        <v>2.5</v>
      </c>
    </row>
    <row r="79" spans="1:17" s="1392" customFormat="1" ht="12.75">
      <c r="A79" s="58"/>
      <c r="B79" s="20"/>
      <c r="C79" s="1160" t="s">
        <v>1118</v>
      </c>
      <c r="D79" s="1367">
        <v>4.5</v>
      </c>
      <c r="E79" s="1367">
        <v>4.5</v>
      </c>
      <c r="F79" s="571">
        <v>3</v>
      </c>
      <c r="G79" s="1396">
        <v>3.5</v>
      </c>
      <c r="H79" s="1396">
        <v>3.5</v>
      </c>
      <c r="I79" s="1396">
        <v>3.5</v>
      </c>
      <c r="J79" s="1396">
        <v>3.5</v>
      </c>
      <c r="K79" s="1396">
        <v>3.5</v>
      </c>
      <c r="L79" s="1396">
        <v>3.5</v>
      </c>
      <c r="M79" s="1396">
        <v>3.5</v>
      </c>
      <c r="N79" s="1396">
        <v>3.5</v>
      </c>
      <c r="O79" s="1401">
        <v>2.5</v>
      </c>
      <c r="P79" s="1367">
        <v>2.5</v>
      </c>
      <c r="Q79" s="1399">
        <v>3.5</v>
      </c>
    </row>
    <row r="80" spans="1:17" s="1392" customFormat="1" ht="12.75">
      <c r="A80" s="58"/>
      <c r="B80" s="20"/>
      <c r="C80" s="1160" t="s">
        <v>1119</v>
      </c>
      <c r="D80" s="1372">
        <v>2</v>
      </c>
      <c r="E80" s="1372">
        <v>2</v>
      </c>
      <c r="F80" s="571">
        <v>2</v>
      </c>
      <c r="G80" s="1396">
        <v>3.25</v>
      </c>
      <c r="H80" s="1396">
        <v>3.25</v>
      </c>
      <c r="I80" s="1396">
        <v>3.25</v>
      </c>
      <c r="J80" s="1396">
        <v>3.25</v>
      </c>
      <c r="K80" s="1396">
        <v>3.25</v>
      </c>
      <c r="L80" s="1396">
        <v>3.25</v>
      </c>
      <c r="M80" s="1396">
        <v>3.25</v>
      </c>
      <c r="N80" s="1396">
        <v>3.25</v>
      </c>
      <c r="O80" s="1367">
        <v>3.25</v>
      </c>
      <c r="P80" s="1367">
        <v>3.25</v>
      </c>
      <c r="Q80" s="1399">
        <v>3.25</v>
      </c>
    </row>
    <row r="81" spans="1:17" ht="15.75">
      <c r="A81" s="449"/>
      <c r="B81" s="171" t="s">
        <v>1120</v>
      </c>
      <c r="C81" s="1171"/>
      <c r="D81" s="1404">
        <v>0</v>
      </c>
      <c r="E81" s="1404">
        <v>0</v>
      </c>
      <c r="F81" s="1182">
        <v>1.5</v>
      </c>
      <c r="G81" s="1182">
        <v>1.5</v>
      </c>
      <c r="H81" s="1182">
        <v>1.5</v>
      </c>
      <c r="I81" s="1182">
        <v>1.5</v>
      </c>
      <c r="J81" s="1182">
        <v>1.5</v>
      </c>
      <c r="K81" s="1182">
        <v>1.5</v>
      </c>
      <c r="L81" s="1182">
        <v>1.5</v>
      </c>
      <c r="M81" s="1182">
        <v>1.5</v>
      </c>
      <c r="N81" s="1182">
        <v>1.5</v>
      </c>
      <c r="O81" s="1405">
        <v>2</v>
      </c>
      <c r="P81" s="1532">
        <v>2</v>
      </c>
      <c r="Q81" s="1406">
        <v>2</v>
      </c>
    </row>
    <row r="82" spans="1:17" ht="12.75">
      <c r="A82" s="676" t="s">
        <v>1121</v>
      </c>
      <c r="B82" s="20"/>
      <c r="C82" s="1160"/>
      <c r="D82" s="447"/>
      <c r="E82" s="447"/>
      <c r="F82" s="20"/>
      <c r="G82" s="20"/>
      <c r="H82" s="20"/>
      <c r="I82" s="447"/>
      <c r="J82" s="447"/>
      <c r="K82" s="447"/>
      <c r="L82" s="447"/>
      <c r="M82" s="447"/>
      <c r="N82" s="447"/>
      <c r="O82" s="447"/>
      <c r="P82" s="447"/>
      <c r="Q82" s="1407"/>
    </row>
    <row r="83" spans="1:17" ht="12.75">
      <c r="A83" s="676"/>
      <c r="B83" s="110" t="s">
        <v>1122</v>
      </c>
      <c r="C83" s="1160"/>
      <c r="D83" s="295" t="s">
        <v>859</v>
      </c>
      <c r="E83" s="295">
        <v>1.820083870967742</v>
      </c>
      <c r="F83" s="295" t="s">
        <v>859</v>
      </c>
      <c r="G83" s="295">
        <v>2.62</v>
      </c>
      <c r="H83" s="295">
        <v>1.5925</v>
      </c>
      <c r="I83" s="295">
        <v>2.54</v>
      </c>
      <c r="J83" s="295">
        <v>2.3997</v>
      </c>
      <c r="K83" s="295">
        <v>2.01</v>
      </c>
      <c r="L83" s="295">
        <v>2.3749</v>
      </c>
      <c r="M83" s="295">
        <v>1.5013</v>
      </c>
      <c r="N83" s="295">
        <v>2.1337</v>
      </c>
      <c r="O83" s="295">
        <v>2.9733</v>
      </c>
      <c r="P83" s="295">
        <v>4.3458</v>
      </c>
      <c r="Q83" s="1408">
        <v>6.2997</v>
      </c>
    </row>
    <row r="84" spans="1:17" ht="12.75">
      <c r="A84" s="58"/>
      <c r="B84" s="110" t="s">
        <v>1123</v>
      </c>
      <c r="C84" s="1160"/>
      <c r="D84" s="1409">
        <v>2.9805422437758247</v>
      </c>
      <c r="E84" s="1409">
        <v>1.4706548192771083</v>
      </c>
      <c r="F84" s="1409">
        <v>3.9398</v>
      </c>
      <c r="G84" s="295">
        <v>3.1</v>
      </c>
      <c r="H84" s="295">
        <v>2.4648049469964666</v>
      </c>
      <c r="I84" s="295">
        <v>2.89</v>
      </c>
      <c r="J84" s="295">
        <v>3.2485</v>
      </c>
      <c r="K84" s="295">
        <v>2.54</v>
      </c>
      <c r="L84" s="295">
        <v>2.6702572438162546</v>
      </c>
      <c r="M84" s="295">
        <v>1.8496</v>
      </c>
      <c r="N84" s="295">
        <v>2.7651</v>
      </c>
      <c r="O84" s="295">
        <v>2.3486</v>
      </c>
      <c r="P84" s="295">
        <v>3.8637</v>
      </c>
      <c r="Q84" s="1408">
        <v>5.7924</v>
      </c>
    </row>
    <row r="85" spans="1:17" ht="12.75">
      <c r="A85" s="58"/>
      <c r="B85" s="110" t="s">
        <v>1124</v>
      </c>
      <c r="C85" s="1160"/>
      <c r="D85" s="295" t="s">
        <v>859</v>
      </c>
      <c r="E85" s="295" t="s">
        <v>859</v>
      </c>
      <c r="F85" s="1411">
        <v>4.420184745762712</v>
      </c>
      <c r="G85" s="1412">
        <v>3.7</v>
      </c>
      <c r="H85" s="295">
        <v>2.5683</v>
      </c>
      <c r="I85" s="295">
        <v>3.77</v>
      </c>
      <c r="J85" s="295">
        <v>3.8641</v>
      </c>
      <c r="K85" s="295">
        <v>2.7782</v>
      </c>
      <c r="L85" s="1413">
        <v>3.2519</v>
      </c>
      <c r="M85" s="1413">
        <v>2.6727</v>
      </c>
      <c r="N85" s="1413">
        <v>3.51395</v>
      </c>
      <c r="O85" s="295">
        <v>2.6605</v>
      </c>
      <c r="P85" s="295">
        <v>4.325</v>
      </c>
      <c r="Q85" s="1408">
        <v>0</v>
      </c>
    </row>
    <row r="86" spans="1:17" ht="12.75">
      <c r="A86" s="58"/>
      <c r="B86" s="110" t="s">
        <v>1125</v>
      </c>
      <c r="C86" s="1160"/>
      <c r="D86" s="295">
        <v>4.928079080914116</v>
      </c>
      <c r="E86" s="295">
        <v>3.8123749843660346</v>
      </c>
      <c r="F86" s="1414">
        <v>4.78535242830253</v>
      </c>
      <c r="G86" s="295">
        <v>3.8745670329670325</v>
      </c>
      <c r="H86" s="295">
        <v>3.4186746835443036</v>
      </c>
      <c r="I86" s="295">
        <v>4.31</v>
      </c>
      <c r="J86" s="295">
        <v>4.04</v>
      </c>
      <c r="K86" s="295">
        <v>3.78</v>
      </c>
      <c r="L86" s="295">
        <v>3.1393493670886072</v>
      </c>
      <c r="M86" s="295">
        <v>3.0861</v>
      </c>
      <c r="N86" s="295">
        <v>3.9996456840042054</v>
      </c>
      <c r="O86" s="295">
        <v>3.0448</v>
      </c>
      <c r="P86" s="295">
        <v>4.6724</v>
      </c>
      <c r="Q86" s="1408">
        <v>6.4471</v>
      </c>
    </row>
    <row r="87" spans="1:17" s="1392" customFormat="1" ht="12.75">
      <c r="A87" s="58"/>
      <c r="B87" s="20" t="s">
        <v>1049</v>
      </c>
      <c r="C87" s="1160"/>
      <c r="D87" s="1367" t="s">
        <v>1050</v>
      </c>
      <c r="E87" s="1367" t="s">
        <v>1050</v>
      </c>
      <c r="F87" s="1396" t="s">
        <v>1050</v>
      </c>
      <c r="G87" s="1396" t="s">
        <v>1050</v>
      </c>
      <c r="H87" s="1396" t="s">
        <v>1050</v>
      </c>
      <c r="I87" s="1367" t="s">
        <v>1126</v>
      </c>
      <c r="J87" s="1367" t="s">
        <v>1126</v>
      </c>
      <c r="K87" s="1367" t="s">
        <v>1126</v>
      </c>
      <c r="L87" s="1367" t="s">
        <v>1126</v>
      </c>
      <c r="M87" s="1367" t="s">
        <v>1126</v>
      </c>
      <c r="N87" s="1367" t="s">
        <v>1126</v>
      </c>
      <c r="O87" s="1367" t="s">
        <v>1126</v>
      </c>
      <c r="P87" s="1367" t="s">
        <v>1127</v>
      </c>
      <c r="Q87" s="1399" t="s">
        <v>1127</v>
      </c>
    </row>
    <row r="88" spans="1:17" ht="12.75">
      <c r="A88" s="449"/>
      <c r="B88" s="171" t="s">
        <v>1128</v>
      </c>
      <c r="C88" s="1171"/>
      <c r="D88" s="1352" t="s">
        <v>1129</v>
      </c>
      <c r="E88" s="1352" t="s">
        <v>1048</v>
      </c>
      <c r="F88" s="1182" t="s">
        <v>1048</v>
      </c>
      <c r="G88" s="1182" t="s">
        <v>1048</v>
      </c>
      <c r="H88" s="1182" t="s">
        <v>1048</v>
      </c>
      <c r="I88" s="1352" t="s">
        <v>1130</v>
      </c>
      <c r="J88" s="1352" t="s">
        <v>1131</v>
      </c>
      <c r="K88" s="1352" t="s">
        <v>1131</v>
      </c>
      <c r="L88" s="1352" t="s">
        <v>1131</v>
      </c>
      <c r="M88" s="1352" t="s">
        <v>1131</v>
      </c>
      <c r="N88" s="1352" t="s">
        <v>1131</v>
      </c>
      <c r="O88" s="1352" t="s">
        <v>1132</v>
      </c>
      <c r="P88" s="1352" t="s">
        <v>1133</v>
      </c>
      <c r="Q88" s="1400" t="s">
        <v>1133</v>
      </c>
    </row>
    <row r="89" spans="1:17" s="1421" customFormat="1" ht="12.75">
      <c r="A89" s="1415" t="s">
        <v>1134</v>
      </c>
      <c r="B89" s="1416"/>
      <c r="C89" s="1417"/>
      <c r="D89" s="1418">
        <v>4.5</v>
      </c>
      <c r="E89" s="1418">
        <v>0.711</v>
      </c>
      <c r="F89" s="1418">
        <v>4.712</v>
      </c>
      <c r="G89" s="1418">
        <v>3.177</v>
      </c>
      <c r="H89" s="1418">
        <v>1.222</v>
      </c>
      <c r="I89" s="1418">
        <v>1.965</v>
      </c>
      <c r="J89" s="1418">
        <v>2.133</v>
      </c>
      <c r="K89" s="1418">
        <v>2.111</v>
      </c>
      <c r="L89" s="1418">
        <v>3.029</v>
      </c>
      <c r="M89" s="1418">
        <v>1.688</v>
      </c>
      <c r="N89" s="1418">
        <v>3.0342345624701954</v>
      </c>
      <c r="O89" s="1419">
        <v>3.3517</v>
      </c>
      <c r="P89" s="1419">
        <v>4.9267</v>
      </c>
      <c r="Q89" s="1420">
        <v>7.5521</v>
      </c>
    </row>
    <row r="90" spans="1:17" ht="12.75">
      <c r="A90" s="676" t="s">
        <v>1057</v>
      </c>
      <c r="B90" s="20"/>
      <c r="C90" s="1160"/>
      <c r="D90" s="1367"/>
      <c r="E90" s="1367"/>
      <c r="F90" s="1396"/>
      <c r="G90" s="1396"/>
      <c r="H90" s="1396"/>
      <c r="I90" s="1367"/>
      <c r="J90" s="1367"/>
      <c r="K90" s="1367"/>
      <c r="L90" s="1367"/>
      <c r="M90" s="1367"/>
      <c r="N90" s="1367"/>
      <c r="O90" s="1367"/>
      <c r="P90" s="1367"/>
      <c r="Q90" s="1399"/>
    </row>
    <row r="91" spans="1:17" ht="12.75">
      <c r="A91" s="58"/>
      <c r="B91" s="398" t="s">
        <v>1058</v>
      </c>
      <c r="C91" s="1160"/>
      <c r="D91" s="1367"/>
      <c r="E91" s="1367"/>
      <c r="F91" s="1396"/>
      <c r="G91" s="1396"/>
      <c r="H91" s="1396"/>
      <c r="I91" s="1367"/>
      <c r="J91" s="1367"/>
      <c r="K91" s="1367"/>
      <c r="L91" s="1367"/>
      <c r="M91" s="1367"/>
      <c r="N91" s="1367"/>
      <c r="O91" s="1367"/>
      <c r="P91" s="1367"/>
      <c r="Q91" s="1399"/>
    </row>
    <row r="92" spans="1:17" ht="12.75">
      <c r="A92" s="58"/>
      <c r="B92" s="20" t="s">
        <v>1059</v>
      </c>
      <c r="C92" s="1160"/>
      <c r="D92" s="1367" t="s">
        <v>1135</v>
      </c>
      <c r="E92" s="1367" t="s">
        <v>1060</v>
      </c>
      <c r="F92" s="1396" t="s">
        <v>1136</v>
      </c>
      <c r="G92" s="1396" t="s">
        <v>1060</v>
      </c>
      <c r="H92" s="1396" t="s">
        <v>1060</v>
      </c>
      <c r="I92" s="1367" t="s">
        <v>1060</v>
      </c>
      <c r="J92" s="1367" t="s">
        <v>1060</v>
      </c>
      <c r="K92" s="1367" t="s">
        <v>1060</v>
      </c>
      <c r="L92" s="1367" t="s">
        <v>1060</v>
      </c>
      <c r="M92" s="1367" t="s">
        <v>1060</v>
      </c>
      <c r="N92" s="1367" t="s">
        <v>1060</v>
      </c>
      <c r="O92" s="1367" t="s">
        <v>1060</v>
      </c>
      <c r="P92" s="1367" t="s">
        <v>1060</v>
      </c>
      <c r="Q92" s="1399" t="s">
        <v>1201</v>
      </c>
    </row>
    <row r="93" spans="1:17" ht="12.75">
      <c r="A93" s="58"/>
      <c r="B93" s="20" t="s">
        <v>1062</v>
      </c>
      <c r="C93" s="1160"/>
      <c r="D93" s="1367"/>
      <c r="E93" s="1367"/>
      <c r="F93" s="1396"/>
      <c r="G93" s="1396"/>
      <c r="H93" s="1396"/>
      <c r="I93" s="1367"/>
      <c r="J93" s="1367"/>
      <c r="K93" s="1367"/>
      <c r="L93" s="1367"/>
      <c r="M93" s="1367"/>
      <c r="N93" s="1367"/>
      <c r="O93" s="1367"/>
      <c r="P93" s="1367"/>
      <c r="Q93" s="1399"/>
    </row>
    <row r="94" spans="1:17" ht="12.75">
      <c r="A94" s="58"/>
      <c r="B94" s="20"/>
      <c r="C94" s="1160" t="s">
        <v>1063</v>
      </c>
      <c r="D94" s="1422">
        <v>0</v>
      </c>
      <c r="E94" s="1367" t="s">
        <v>1064</v>
      </c>
      <c r="F94" s="1396" t="s">
        <v>1137</v>
      </c>
      <c r="G94" s="1396" t="s">
        <v>1065</v>
      </c>
      <c r="H94" s="1396" t="s">
        <v>1065</v>
      </c>
      <c r="I94" s="1367" t="s">
        <v>1065</v>
      </c>
      <c r="J94" s="1367" t="s">
        <v>1065</v>
      </c>
      <c r="K94" s="1367" t="s">
        <v>1065</v>
      </c>
      <c r="L94" s="1367" t="s">
        <v>1065</v>
      </c>
      <c r="M94" s="1367" t="s">
        <v>1065</v>
      </c>
      <c r="N94" s="1367" t="s">
        <v>1065</v>
      </c>
      <c r="O94" s="1367" t="s">
        <v>1065</v>
      </c>
      <c r="P94" s="1367" t="s">
        <v>1065</v>
      </c>
      <c r="Q94" s="1399" t="s">
        <v>1202</v>
      </c>
    </row>
    <row r="95" spans="1:17" ht="12.75">
      <c r="A95" s="58"/>
      <c r="B95" s="20"/>
      <c r="C95" s="1160" t="s">
        <v>1066</v>
      </c>
      <c r="D95" s="1367" t="s">
        <v>1060</v>
      </c>
      <c r="E95" s="1367" t="s">
        <v>1067</v>
      </c>
      <c r="F95" s="1367" t="s">
        <v>1068</v>
      </c>
      <c r="G95" s="1367" t="s">
        <v>1065</v>
      </c>
      <c r="H95" s="1367" t="s">
        <v>1068</v>
      </c>
      <c r="I95" s="1367" t="s">
        <v>1068</v>
      </c>
      <c r="J95" s="1367" t="s">
        <v>1068</v>
      </c>
      <c r="K95" s="1367" t="s">
        <v>1068</v>
      </c>
      <c r="L95" s="1367" t="s">
        <v>1138</v>
      </c>
      <c r="M95" s="1367" t="s">
        <v>1138</v>
      </c>
      <c r="N95" s="1367" t="s">
        <v>1138</v>
      </c>
      <c r="O95" s="1367" t="s">
        <v>1138</v>
      </c>
      <c r="P95" s="1367" t="s">
        <v>1138</v>
      </c>
      <c r="Q95" s="1399" t="s">
        <v>1203</v>
      </c>
    </row>
    <row r="96" spans="1:17" ht="12.75">
      <c r="A96" s="58"/>
      <c r="B96" s="20"/>
      <c r="C96" s="1160" t="s">
        <v>1069</v>
      </c>
      <c r="D96" s="1367" t="s">
        <v>1135</v>
      </c>
      <c r="E96" s="1367" t="s">
        <v>1061</v>
      </c>
      <c r="F96" s="1367" t="s">
        <v>1139</v>
      </c>
      <c r="G96" s="1367" t="s">
        <v>1070</v>
      </c>
      <c r="H96" s="1367" t="s">
        <v>1070</v>
      </c>
      <c r="I96" s="1367" t="s">
        <v>1070</v>
      </c>
      <c r="J96" s="1367" t="s">
        <v>1070</v>
      </c>
      <c r="K96" s="1367" t="s">
        <v>1070</v>
      </c>
      <c r="L96" s="1367" t="s">
        <v>1070</v>
      </c>
      <c r="M96" s="1367" t="s">
        <v>1070</v>
      </c>
      <c r="N96" s="1367" t="s">
        <v>1070</v>
      </c>
      <c r="O96" s="1367" t="s">
        <v>1070</v>
      </c>
      <c r="P96" s="1367" t="s">
        <v>1070</v>
      </c>
      <c r="Q96" s="1399" t="s">
        <v>1204</v>
      </c>
    </row>
    <row r="97" spans="1:17" ht="12.75">
      <c r="A97" s="58"/>
      <c r="B97" s="20"/>
      <c r="C97" s="1160" t="s">
        <v>1071</v>
      </c>
      <c r="D97" s="1367" t="s">
        <v>1140</v>
      </c>
      <c r="E97" s="1367" t="s">
        <v>1072</v>
      </c>
      <c r="F97" s="1367" t="s">
        <v>1074</v>
      </c>
      <c r="G97" s="1396" t="s">
        <v>1074</v>
      </c>
      <c r="H97" s="1367" t="s">
        <v>1074</v>
      </c>
      <c r="I97" s="1367" t="s">
        <v>1074</v>
      </c>
      <c r="J97" s="1367" t="s">
        <v>1074</v>
      </c>
      <c r="K97" s="1367" t="s">
        <v>1074</v>
      </c>
      <c r="L97" s="1367" t="s">
        <v>1074</v>
      </c>
      <c r="M97" s="1367" t="s">
        <v>1074</v>
      </c>
      <c r="N97" s="1367" t="s">
        <v>1074</v>
      </c>
      <c r="O97" s="1367" t="s">
        <v>1074</v>
      </c>
      <c r="P97" s="1367" t="s">
        <v>1074</v>
      </c>
      <c r="Q97" s="1399" t="s">
        <v>1205</v>
      </c>
    </row>
    <row r="98" spans="1:17" ht="12.75">
      <c r="A98" s="58"/>
      <c r="B98" s="20"/>
      <c r="C98" s="1160" t="s">
        <v>1075</v>
      </c>
      <c r="D98" s="1367" t="s">
        <v>1141</v>
      </c>
      <c r="E98" s="1367" t="s">
        <v>1142</v>
      </c>
      <c r="F98" s="1367" t="s">
        <v>1143</v>
      </c>
      <c r="G98" s="1396" t="s">
        <v>1143</v>
      </c>
      <c r="H98" s="1367" t="s">
        <v>1144</v>
      </c>
      <c r="I98" s="1367" t="s">
        <v>1144</v>
      </c>
      <c r="J98" s="1367" t="s">
        <v>1144</v>
      </c>
      <c r="K98" s="1367" t="s">
        <v>1144</v>
      </c>
      <c r="L98" s="1367" t="s">
        <v>1145</v>
      </c>
      <c r="M98" s="1367" t="s">
        <v>1145</v>
      </c>
      <c r="N98" s="1367" t="s">
        <v>1145</v>
      </c>
      <c r="O98" s="1367" t="s">
        <v>1145</v>
      </c>
      <c r="P98" s="1367" t="s">
        <v>1145</v>
      </c>
      <c r="Q98" s="1399" t="s">
        <v>1206</v>
      </c>
    </row>
    <row r="99" spans="1:17" ht="12.75">
      <c r="A99" s="58"/>
      <c r="B99" s="398" t="s">
        <v>1079</v>
      </c>
      <c r="C99" s="1160"/>
      <c r="D99" s="1367"/>
      <c r="E99" s="1367"/>
      <c r="F99" s="1396"/>
      <c r="G99" s="1396"/>
      <c r="H99" s="1396"/>
      <c r="I99" s="1367"/>
      <c r="J99" s="1367"/>
      <c r="K99" s="1367"/>
      <c r="L99" s="1367"/>
      <c r="M99" s="1367"/>
      <c r="N99" s="1367"/>
      <c r="O99" s="1367"/>
      <c r="P99" s="1367"/>
      <c r="Q99" s="1399"/>
    </row>
    <row r="100" spans="1:17" ht="12.75">
      <c r="A100" s="58"/>
      <c r="B100" s="20" t="s">
        <v>1080</v>
      </c>
      <c r="C100" s="1160"/>
      <c r="D100" s="1367" t="s">
        <v>1146</v>
      </c>
      <c r="E100" s="1367" t="s">
        <v>1081</v>
      </c>
      <c r="F100" s="1396" t="s">
        <v>1147</v>
      </c>
      <c r="G100" s="1396" t="s">
        <v>1148</v>
      </c>
      <c r="H100" s="1396" t="s">
        <v>1148</v>
      </c>
      <c r="I100" s="1367" t="s">
        <v>1148</v>
      </c>
      <c r="J100" s="1367" t="s">
        <v>1148</v>
      </c>
      <c r="K100" s="1367" t="s">
        <v>1148</v>
      </c>
      <c r="L100" s="1367" t="s">
        <v>1148</v>
      </c>
      <c r="M100" s="1367" t="s">
        <v>1148</v>
      </c>
      <c r="N100" s="1367" t="s">
        <v>1148</v>
      </c>
      <c r="O100" s="1367" t="s">
        <v>1148</v>
      </c>
      <c r="P100" s="1367" t="s">
        <v>1149</v>
      </c>
      <c r="Q100" s="1399" t="s">
        <v>1149</v>
      </c>
    </row>
    <row r="101" spans="1:17" ht="12.75">
      <c r="A101" s="58"/>
      <c r="B101" s="110" t="s">
        <v>1082</v>
      </c>
      <c r="C101" s="1160"/>
      <c r="D101" s="1367" t="s">
        <v>1150</v>
      </c>
      <c r="E101" s="1367" t="s">
        <v>1083</v>
      </c>
      <c r="F101" s="1396" t="s">
        <v>1151</v>
      </c>
      <c r="G101" s="1396" t="s">
        <v>1084</v>
      </c>
      <c r="H101" s="1396" t="s">
        <v>1084</v>
      </c>
      <c r="I101" s="1396" t="s">
        <v>1084</v>
      </c>
      <c r="J101" s="1396" t="s">
        <v>1084</v>
      </c>
      <c r="K101" s="1396" t="s">
        <v>1084</v>
      </c>
      <c r="L101" s="1367" t="s">
        <v>1084</v>
      </c>
      <c r="M101" s="1367" t="s">
        <v>1084</v>
      </c>
      <c r="N101" s="1367" t="s">
        <v>1084</v>
      </c>
      <c r="O101" s="1367" t="s">
        <v>1084</v>
      </c>
      <c r="P101" s="1367" t="s">
        <v>1084</v>
      </c>
      <c r="Q101" s="1399" t="s">
        <v>1084</v>
      </c>
    </row>
    <row r="102" spans="1:17" ht="12.75">
      <c r="A102" s="58"/>
      <c r="B102" s="110" t="s">
        <v>1085</v>
      </c>
      <c r="C102" s="1160"/>
      <c r="D102" s="1367" t="s">
        <v>1152</v>
      </c>
      <c r="E102" s="1367" t="s">
        <v>1086</v>
      </c>
      <c r="F102" s="1396" t="s">
        <v>1153</v>
      </c>
      <c r="G102" s="1396" t="s">
        <v>1153</v>
      </c>
      <c r="H102" s="1396" t="s">
        <v>1154</v>
      </c>
      <c r="I102" s="1367" t="s">
        <v>1154</v>
      </c>
      <c r="J102" s="1367" t="s">
        <v>1154</v>
      </c>
      <c r="K102" s="1367" t="s">
        <v>1154</v>
      </c>
      <c r="L102" s="1367" t="s">
        <v>1154</v>
      </c>
      <c r="M102" s="1367" t="s">
        <v>1154</v>
      </c>
      <c r="N102" s="1367" t="s">
        <v>1154</v>
      </c>
      <c r="O102" s="1367" t="s">
        <v>1086</v>
      </c>
      <c r="P102" s="1367" t="s">
        <v>1086</v>
      </c>
      <c r="Q102" s="1399" t="s">
        <v>1154</v>
      </c>
    </row>
    <row r="103" spans="1:17" ht="12.75">
      <c r="A103" s="58"/>
      <c r="B103" s="110" t="s">
        <v>1088</v>
      </c>
      <c r="C103" s="1160"/>
      <c r="D103" s="1367" t="s">
        <v>1155</v>
      </c>
      <c r="E103" s="1367" t="s">
        <v>1089</v>
      </c>
      <c r="F103" s="1396" t="s">
        <v>1156</v>
      </c>
      <c r="G103" s="1396" t="s">
        <v>1156</v>
      </c>
      <c r="H103" s="1396" t="s">
        <v>1156</v>
      </c>
      <c r="I103" s="1367" t="s">
        <v>1156</v>
      </c>
      <c r="J103" s="1367" t="s">
        <v>1156</v>
      </c>
      <c r="K103" s="1367" t="s">
        <v>1156</v>
      </c>
      <c r="L103" s="1367" t="s">
        <v>1157</v>
      </c>
      <c r="M103" s="1367" t="s">
        <v>1157</v>
      </c>
      <c r="N103" s="1367" t="s">
        <v>1157</v>
      </c>
      <c r="O103" s="1367" t="s">
        <v>1157</v>
      </c>
      <c r="P103" s="1367" t="s">
        <v>1157</v>
      </c>
      <c r="Q103" s="1399" t="s">
        <v>1157</v>
      </c>
    </row>
    <row r="104" spans="1:17" ht="12.75">
      <c r="A104" s="449"/>
      <c r="B104" s="1381" t="s">
        <v>1091</v>
      </c>
      <c r="C104" s="1171"/>
      <c r="D104" s="1352" t="s">
        <v>1158</v>
      </c>
      <c r="E104" s="1352" t="s">
        <v>1092</v>
      </c>
      <c r="F104" s="1182" t="s">
        <v>1159</v>
      </c>
      <c r="G104" s="1182" t="s">
        <v>1160</v>
      </c>
      <c r="H104" s="1182" t="s">
        <v>1160</v>
      </c>
      <c r="I104" s="1352" t="s">
        <v>1160</v>
      </c>
      <c r="J104" s="1352" t="s">
        <v>1160</v>
      </c>
      <c r="K104" s="1352" t="s">
        <v>1160</v>
      </c>
      <c r="L104" s="1352" t="s">
        <v>1161</v>
      </c>
      <c r="M104" s="1352" t="s">
        <v>1161</v>
      </c>
      <c r="N104" s="1352" t="s">
        <v>1161</v>
      </c>
      <c r="O104" s="1352" t="s">
        <v>1161</v>
      </c>
      <c r="P104" s="1352" t="s">
        <v>1161</v>
      </c>
      <c r="Q104" s="1400" t="s">
        <v>1207</v>
      </c>
    </row>
    <row r="105" spans="1:17" s="1430" customFormat="1" ht="14.25" customHeight="1" thickBot="1">
      <c r="A105" s="1423" t="s">
        <v>1095</v>
      </c>
      <c r="B105" s="1424"/>
      <c r="C105" s="1425"/>
      <c r="D105" s="1426">
        <v>4.8</v>
      </c>
      <c r="E105" s="1426">
        <v>4</v>
      </c>
      <c r="F105" s="1426">
        <v>4.5</v>
      </c>
      <c r="G105" s="1427"/>
      <c r="H105" s="1427"/>
      <c r="I105" s="1428"/>
      <c r="J105" s="1429">
        <v>8</v>
      </c>
      <c r="K105" s="1428"/>
      <c r="L105" s="1428"/>
      <c r="M105" s="1428"/>
      <c r="N105" s="1426">
        <v>6.4</v>
      </c>
      <c r="O105" s="1426"/>
      <c r="P105" s="1426"/>
      <c r="Q105" s="1533"/>
    </row>
    <row r="106" spans="1:16" ht="15.75" customHeight="1" hidden="1">
      <c r="A106" s="109" t="s">
        <v>1109</v>
      </c>
      <c r="B106" s="20"/>
      <c r="C106" s="20"/>
      <c r="D106" s="848"/>
      <c r="E106" s="848"/>
      <c r="F106" s="18"/>
      <c r="G106" s="18"/>
      <c r="H106" s="18"/>
      <c r="I106" s="848"/>
      <c r="J106" s="18"/>
      <c r="K106" s="848"/>
      <c r="L106" s="848"/>
      <c r="M106" s="447"/>
      <c r="N106" s="447"/>
      <c r="O106" s="447"/>
      <c r="P106" s="447"/>
    </row>
    <row r="107" spans="1:16" ht="12.75">
      <c r="A107" s="109" t="s">
        <v>1110</v>
      </c>
      <c r="B107" s="20"/>
      <c r="C107" s="20"/>
      <c r="D107" s="848"/>
      <c r="E107" s="848"/>
      <c r="F107" s="18"/>
      <c r="G107" s="18"/>
      <c r="H107" s="18"/>
      <c r="I107" s="848"/>
      <c r="J107" s="18"/>
      <c r="K107" s="848"/>
      <c r="L107" s="848"/>
      <c r="M107" s="447"/>
      <c r="N107" s="447"/>
      <c r="O107" s="447"/>
      <c r="P107" s="447"/>
    </row>
    <row r="108" spans="1:16" ht="12.75">
      <c r="A108" s="913" t="s">
        <v>1162</v>
      </c>
      <c r="B108" s="20"/>
      <c r="C108" s="20"/>
      <c r="D108" s="848"/>
      <c r="E108" s="848"/>
      <c r="F108" s="18"/>
      <c r="G108" s="18"/>
      <c r="H108" s="18"/>
      <c r="I108" s="848"/>
      <c r="J108" s="18"/>
      <c r="K108" s="848"/>
      <c r="L108" s="848"/>
      <c r="M108" s="447"/>
      <c r="N108" s="447"/>
      <c r="O108" s="447"/>
      <c r="P108" s="447"/>
    </row>
    <row r="109" spans="1:3" ht="12.75">
      <c r="A109" s="19"/>
      <c r="B109" s="1392"/>
      <c r="C109" s="1392"/>
    </row>
    <row r="110" spans="2:3" ht="12.75">
      <c r="B110" s="1392"/>
      <c r="C110" s="1392"/>
    </row>
    <row r="111" spans="2:3" ht="12.75">
      <c r="B111" s="1392"/>
      <c r="C111" s="1392"/>
    </row>
    <row r="112" spans="2:3" ht="12.75">
      <c r="B112" s="1392"/>
      <c r="C112" s="1392"/>
    </row>
    <row r="113" spans="2:3" ht="12.75">
      <c r="B113" s="1392"/>
      <c r="C113" s="1392"/>
    </row>
    <row r="114" spans="2:3" ht="12.75">
      <c r="B114" s="1392"/>
      <c r="C114" s="1392"/>
    </row>
    <row r="115" spans="2:3" ht="12.75">
      <c r="B115" s="1392"/>
      <c r="C115" s="1392"/>
    </row>
    <row r="116" spans="2:3" ht="12.75">
      <c r="B116" s="1392"/>
      <c r="C116" s="1392"/>
    </row>
    <row r="117" spans="2:3" ht="12.75">
      <c r="B117" s="1392"/>
      <c r="C117" s="1392"/>
    </row>
    <row r="118" spans="2:3" ht="12.75">
      <c r="B118" s="1392"/>
      <c r="C118" s="1392"/>
    </row>
    <row r="119" spans="2:3" ht="12.75">
      <c r="B119" s="1392"/>
      <c r="C119" s="1392"/>
    </row>
    <row r="120" spans="2:3" ht="12.75">
      <c r="B120" s="1392"/>
      <c r="C120" s="1392"/>
    </row>
    <row r="121" spans="2:3" ht="12.75">
      <c r="B121" s="1392"/>
      <c r="C121" s="1392"/>
    </row>
    <row r="122" spans="2:3" ht="12.75">
      <c r="B122" s="1392"/>
      <c r="C122" s="1392"/>
    </row>
    <row r="123" spans="2:3" ht="12.75">
      <c r="B123" s="1392"/>
      <c r="C123" s="1392"/>
    </row>
    <row r="124" spans="2:3" ht="12.75">
      <c r="B124" s="1392"/>
      <c r="C124" s="1392"/>
    </row>
    <row r="125" spans="2:3" ht="12.75">
      <c r="B125" s="1392"/>
      <c r="C125" s="1392"/>
    </row>
    <row r="126" spans="2:3" ht="12.75">
      <c r="B126" s="1392"/>
      <c r="C126" s="1392"/>
    </row>
    <row r="127" spans="2:3" ht="12.75">
      <c r="B127" s="1392"/>
      <c r="C127" s="1392"/>
    </row>
    <row r="128" spans="2:3" ht="12.75">
      <c r="B128" s="1392"/>
      <c r="C128" s="1392"/>
    </row>
    <row r="129" spans="2:3" ht="12.75">
      <c r="B129" s="1392"/>
      <c r="C129" s="1392"/>
    </row>
    <row r="130" spans="2:3" ht="12.75">
      <c r="B130" s="1392"/>
      <c r="C130" s="1392"/>
    </row>
    <row r="131" spans="2:3" ht="12.75">
      <c r="B131" s="1392"/>
      <c r="C131" s="1392"/>
    </row>
    <row r="132" spans="2:3" ht="12.75">
      <c r="B132" s="1392"/>
      <c r="C132" s="1392"/>
    </row>
  </sheetData>
  <mergeCells count="12">
    <mergeCell ref="A67:P67"/>
    <mergeCell ref="A68:P68"/>
    <mergeCell ref="A70:C70"/>
    <mergeCell ref="A71:C71"/>
    <mergeCell ref="A6:I6"/>
    <mergeCell ref="A8:C8"/>
    <mergeCell ref="A9:C9"/>
    <mergeCell ref="A66:P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B1">
      <selection activeCell="L28" sqref="L28"/>
    </sheetView>
  </sheetViews>
  <sheetFormatPr defaultColWidth="9.8515625" defaultRowHeight="12.75"/>
  <cols>
    <col min="1" max="1" width="13.140625" style="1435" hidden="1" customWidth="1"/>
    <col min="2" max="2" width="8.00390625" style="1435" customWidth="1"/>
    <col min="3" max="14" width="6.28125" style="1431" customWidth="1"/>
    <col min="15" max="15" width="7.421875" style="1435" bestFit="1" customWidth="1"/>
    <col min="16" max="16384" width="9.421875" style="1431" customWidth="1"/>
  </cols>
  <sheetData>
    <row r="1" spans="1:15" ht="12.75">
      <c r="A1" s="1561" t="s">
        <v>415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</row>
    <row r="2" spans="1:15" ht="18.75">
      <c r="A2" s="1549" t="s">
        <v>1163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</row>
    <row r="3" spans="1:15" ht="12.75" hidden="1">
      <c r="A3" s="153"/>
      <c r="B3" s="153"/>
      <c r="C3" s="1255"/>
      <c r="D3" s="1432"/>
      <c r="E3" s="1432"/>
      <c r="F3" s="1432"/>
      <c r="G3" s="1255"/>
      <c r="H3" s="1255"/>
      <c r="I3" s="1255"/>
      <c r="J3" s="1255"/>
      <c r="K3" s="1255"/>
      <c r="L3" s="1255"/>
      <c r="M3" s="1255"/>
      <c r="N3" s="1255"/>
      <c r="O3" s="153"/>
    </row>
    <row r="4" spans="1:15" ht="13.5" thickBot="1">
      <c r="A4" s="153"/>
      <c r="B4" s="153"/>
      <c r="C4" s="1255"/>
      <c r="D4" s="1255"/>
      <c r="E4" s="1255"/>
      <c r="F4" s="1255"/>
      <c r="G4" s="1255"/>
      <c r="H4" s="1255"/>
      <c r="I4" s="1255"/>
      <c r="J4" s="1255"/>
      <c r="K4" s="1255"/>
      <c r="L4" s="1432"/>
      <c r="M4" s="1255"/>
      <c r="N4" s="1255"/>
      <c r="O4" s="1433" t="s">
        <v>1164</v>
      </c>
    </row>
    <row r="5" spans="1:15" s="1435" customFormat="1" ht="12.75">
      <c r="A5" s="1223" t="s">
        <v>1165</v>
      </c>
      <c r="B5" s="1183"/>
      <c r="C5" s="1191" t="s">
        <v>442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2"/>
      <c r="O5" s="1434" t="s">
        <v>939</v>
      </c>
    </row>
    <row r="6" spans="1:15" s="1435" customFormat="1" ht="12.75">
      <c r="A6" s="1190"/>
      <c r="B6" s="1180" t="s">
        <v>1165</v>
      </c>
      <c r="C6" s="1436" t="s">
        <v>5</v>
      </c>
      <c r="D6" s="1437" t="s">
        <v>348</v>
      </c>
      <c r="E6" s="1437" t="s">
        <v>349</v>
      </c>
      <c r="F6" s="1437" t="s">
        <v>350</v>
      </c>
      <c r="G6" s="1437" t="s">
        <v>351</v>
      </c>
      <c r="H6" s="1437" t="s">
        <v>352</v>
      </c>
      <c r="I6" s="1437" t="s">
        <v>353</v>
      </c>
      <c r="J6" s="1437" t="s">
        <v>354</v>
      </c>
      <c r="K6" s="1437" t="s">
        <v>355</v>
      </c>
      <c r="L6" s="1437" t="s">
        <v>356</v>
      </c>
      <c r="M6" s="1437" t="s">
        <v>449</v>
      </c>
      <c r="N6" s="265" t="s">
        <v>450</v>
      </c>
      <c r="O6" s="266" t="s">
        <v>210</v>
      </c>
    </row>
    <row r="7" spans="1:15" ht="15" customHeight="1">
      <c r="A7" s="1438" t="s">
        <v>1166</v>
      </c>
      <c r="B7" s="1439" t="s">
        <v>1167</v>
      </c>
      <c r="C7" s="1440">
        <v>8.43</v>
      </c>
      <c r="D7" s="1440">
        <v>8.78</v>
      </c>
      <c r="E7" s="1440">
        <v>8.84</v>
      </c>
      <c r="F7" s="1440">
        <v>8.7</v>
      </c>
      <c r="G7" s="1440">
        <v>8.82</v>
      </c>
      <c r="H7" s="1440">
        <v>8.93</v>
      </c>
      <c r="I7" s="1440">
        <v>9.33</v>
      </c>
      <c r="J7" s="1440">
        <v>9.56</v>
      </c>
      <c r="K7" s="1440">
        <v>9.6</v>
      </c>
      <c r="L7" s="1440">
        <v>9.64</v>
      </c>
      <c r="M7" s="1440">
        <v>9.59</v>
      </c>
      <c r="N7" s="1440">
        <v>9.64</v>
      </c>
      <c r="O7" s="1443">
        <v>9.24</v>
      </c>
    </row>
    <row r="8" spans="1:15" ht="15" customHeight="1">
      <c r="A8" s="1438" t="s">
        <v>1168</v>
      </c>
      <c r="B8" s="1439" t="s">
        <v>1169</v>
      </c>
      <c r="C8" s="1440">
        <v>10.17</v>
      </c>
      <c r="D8" s="1440">
        <v>10.45</v>
      </c>
      <c r="E8" s="1440">
        <v>12.17</v>
      </c>
      <c r="F8" s="1440">
        <v>11.68</v>
      </c>
      <c r="G8" s="1440">
        <v>12.03</v>
      </c>
      <c r="H8" s="1440">
        <v>12.36</v>
      </c>
      <c r="I8" s="1440">
        <v>12.57</v>
      </c>
      <c r="J8" s="1440">
        <v>12.43</v>
      </c>
      <c r="K8" s="1440">
        <v>11.3</v>
      </c>
      <c r="L8" s="1440">
        <v>9.56</v>
      </c>
      <c r="M8" s="1440">
        <v>11.28</v>
      </c>
      <c r="N8" s="1440">
        <v>11.92</v>
      </c>
      <c r="O8" s="1444">
        <v>11.34</v>
      </c>
    </row>
    <row r="9" spans="1:15" ht="15" customHeight="1">
      <c r="A9" s="1438" t="s">
        <v>1170</v>
      </c>
      <c r="B9" s="1439" t="s">
        <v>1171</v>
      </c>
      <c r="C9" s="1440">
        <v>8.49</v>
      </c>
      <c r="D9" s="1440">
        <v>5.94</v>
      </c>
      <c r="E9" s="1440">
        <v>7.24</v>
      </c>
      <c r="F9" s="1440">
        <v>8.74</v>
      </c>
      <c r="G9" s="1440">
        <v>6.05</v>
      </c>
      <c r="H9" s="1440">
        <v>3.93</v>
      </c>
      <c r="I9" s="1440">
        <v>7.57</v>
      </c>
      <c r="J9" s="1440">
        <v>7.56</v>
      </c>
      <c r="K9" s="1440">
        <v>6.38</v>
      </c>
      <c r="L9" s="1440">
        <v>4.93</v>
      </c>
      <c r="M9" s="1440">
        <v>5.31</v>
      </c>
      <c r="N9" s="1440">
        <v>6.01</v>
      </c>
      <c r="O9" s="1444">
        <v>6.5</v>
      </c>
    </row>
    <row r="10" spans="1:15" ht="15" customHeight="1">
      <c r="A10" s="1438" t="s">
        <v>1172</v>
      </c>
      <c r="B10" s="1439" t="s">
        <v>1173</v>
      </c>
      <c r="C10" s="1440">
        <v>6.36</v>
      </c>
      <c r="D10" s="1440">
        <v>6.26</v>
      </c>
      <c r="E10" s="1440">
        <v>6.54</v>
      </c>
      <c r="F10" s="1440">
        <v>7.02</v>
      </c>
      <c r="G10" s="1440">
        <v>6.91</v>
      </c>
      <c r="H10" s="1440">
        <v>6.99</v>
      </c>
      <c r="I10" s="1440">
        <v>7.38</v>
      </c>
      <c r="J10" s="1440">
        <v>7.97</v>
      </c>
      <c r="K10" s="1440">
        <v>8.12</v>
      </c>
      <c r="L10" s="1440">
        <v>7.94</v>
      </c>
      <c r="M10" s="1440">
        <v>7.89</v>
      </c>
      <c r="N10" s="1440">
        <v>8.33</v>
      </c>
      <c r="O10" s="1444">
        <v>7.35</v>
      </c>
    </row>
    <row r="11" spans="1:15" ht="15" customHeight="1">
      <c r="A11" s="1438" t="s">
        <v>1174</v>
      </c>
      <c r="B11" s="1439" t="s">
        <v>1175</v>
      </c>
      <c r="C11" s="1440">
        <v>8.34</v>
      </c>
      <c r="D11" s="1440">
        <v>8.61</v>
      </c>
      <c r="E11" s="1440">
        <v>8.78</v>
      </c>
      <c r="F11" s="1440">
        <v>9.14</v>
      </c>
      <c r="G11" s="1440">
        <v>9.69</v>
      </c>
      <c r="H11" s="1440">
        <v>11.83</v>
      </c>
      <c r="I11" s="1440">
        <v>12.68</v>
      </c>
      <c r="J11" s="1440">
        <v>12.21</v>
      </c>
      <c r="K11" s="1440">
        <v>10.93</v>
      </c>
      <c r="L11" s="1440">
        <v>12.7</v>
      </c>
      <c r="M11" s="1440">
        <v>12.88</v>
      </c>
      <c r="N11" s="1440">
        <v>12.66</v>
      </c>
      <c r="O11" s="1444">
        <v>10.93</v>
      </c>
    </row>
    <row r="12" spans="1:15" ht="15" customHeight="1">
      <c r="A12" s="1438" t="s">
        <v>1176</v>
      </c>
      <c r="B12" s="1439" t="s">
        <v>1177</v>
      </c>
      <c r="C12" s="1440">
        <v>12.180580266567938</v>
      </c>
      <c r="D12" s="1440">
        <v>11.753995135135135</v>
      </c>
      <c r="E12" s="1440">
        <v>11.43</v>
      </c>
      <c r="F12" s="1440">
        <v>11.62647106257875</v>
      </c>
      <c r="G12" s="1440">
        <v>11.507426486486487</v>
      </c>
      <c r="H12" s="1440">
        <v>11.47</v>
      </c>
      <c r="I12" s="1440">
        <v>11.624515713784637</v>
      </c>
      <c r="J12" s="1440">
        <v>10.994226486486486</v>
      </c>
      <c r="K12" s="1440">
        <v>9.76545743647647</v>
      </c>
      <c r="L12" s="1440">
        <v>8.51255915744377</v>
      </c>
      <c r="M12" s="1440">
        <v>6.032429189189189</v>
      </c>
      <c r="N12" s="1440">
        <v>5.6191894558599635</v>
      </c>
      <c r="O12" s="1444">
        <v>10.22055196436712</v>
      </c>
    </row>
    <row r="13" spans="1:15" ht="15" customHeight="1">
      <c r="A13" s="1438" t="s">
        <v>1178</v>
      </c>
      <c r="B13" s="1439" t="s">
        <v>1179</v>
      </c>
      <c r="C13" s="1440">
        <v>4.868429567408652</v>
      </c>
      <c r="D13" s="1440">
        <v>3.3598782967250815</v>
      </c>
      <c r="E13" s="1440">
        <v>3.8128924099661266</v>
      </c>
      <c r="F13" s="1440">
        <v>3.358146871062578</v>
      </c>
      <c r="G13" s="1440">
        <v>2.630800540540541</v>
      </c>
      <c r="H13" s="1440">
        <v>2.7138949166740067</v>
      </c>
      <c r="I13" s="1440">
        <v>3.9024395212095753</v>
      </c>
      <c r="J13" s="1440">
        <v>4.0046837837837845</v>
      </c>
      <c r="K13" s="1440">
        <v>4.168231948270435</v>
      </c>
      <c r="L13" s="1440">
        <v>3.4432686832740216</v>
      </c>
      <c r="M13" s="1440">
        <v>3.2424281081081077</v>
      </c>
      <c r="N13" s="1440">
        <v>2.8717697704892062</v>
      </c>
      <c r="O13" s="1444">
        <v>3.5174291324677225</v>
      </c>
    </row>
    <row r="14" spans="1:15" ht="15" customHeight="1">
      <c r="A14" s="1438" t="s">
        <v>1180</v>
      </c>
      <c r="B14" s="1439" t="s">
        <v>1181</v>
      </c>
      <c r="C14" s="1440">
        <v>1.6129035699286014</v>
      </c>
      <c r="D14" s="1440">
        <v>0.89907419712949</v>
      </c>
      <c r="E14" s="1440">
        <v>0.846207755463706</v>
      </c>
      <c r="F14" s="1440">
        <v>2.879197306069458</v>
      </c>
      <c r="G14" s="1440">
        <v>3.2362716517326144</v>
      </c>
      <c r="H14" s="1440">
        <v>3.288953117353205</v>
      </c>
      <c r="I14" s="1440">
        <v>1.6134097188476224</v>
      </c>
      <c r="J14" s="1440">
        <v>1.2147113333333335</v>
      </c>
      <c r="K14" s="1440">
        <v>2.1575733145895724</v>
      </c>
      <c r="L14" s="1440">
        <v>3.090519992960225</v>
      </c>
      <c r="M14" s="1440">
        <v>3.3535156756756757</v>
      </c>
      <c r="N14" s="1440">
        <v>3.3197895928330032</v>
      </c>
      <c r="O14" s="1444">
        <v>2.3316103563160104</v>
      </c>
    </row>
    <row r="15" spans="1:15" ht="15" customHeight="1">
      <c r="A15" s="1438" t="s">
        <v>1182</v>
      </c>
      <c r="B15" s="1439" t="s">
        <v>1183</v>
      </c>
      <c r="C15" s="1440">
        <v>3.3968185352308224</v>
      </c>
      <c r="D15" s="1440">
        <v>2.895359281579573</v>
      </c>
      <c r="E15" s="1440">
        <v>3.4084731132075468</v>
      </c>
      <c r="F15" s="1440">
        <v>4.093331220329517</v>
      </c>
      <c r="G15" s="1440">
        <v>3.994682751045284</v>
      </c>
      <c r="H15" s="1440">
        <v>4.440908264329805</v>
      </c>
      <c r="I15" s="1440">
        <v>5.164051891704268</v>
      </c>
      <c r="J15" s="1440">
        <v>5.596070322580646</v>
      </c>
      <c r="K15" s="1440">
        <v>5.456351824840063</v>
      </c>
      <c r="L15" s="1440">
        <v>5.726184461067665</v>
      </c>
      <c r="M15" s="1440">
        <v>5.46250458618313</v>
      </c>
      <c r="N15" s="1440">
        <v>5.360435168115558</v>
      </c>
      <c r="O15" s="1444">
        <v>4.662800140488818</v>
      </c>
    </row>
    <row r="16" spans="1:15" ht="15" customHeight="1">
      <c r="A16" s="1438" t="s">
        <v>1184</v>
      </c>
      <c r="B16" s="1439" t="s">
        <v>1185</v>
      </c>
      <c r="C16" s="1440">
        <v>5.425047309961818</v>
      </c>
      <c r="D16" s="1440">
        <v>5.222550591166958</v>
      </c>
      <c r="E16" s="1440">
        <v>4.872020754716981</v>
      </c>
      <c r="F16" s="1440">
        <v>5.242749264705882</v>
      </c>
      <c r="G16" s="1440">
        <v>5.304209852404553</v>
      </c>
      <c r="H16" s="1440">
        <v>5.26434765889847</v>
      </c>
      <c r="I16" s="1440">
        <v>5.170746858729607</v>
      </c>
      <c r="J16" s="1440">
        <v>4.551349535702849</v>
      </c>
      <c r="K16" s="1440">
        <v>3.871767249497724</v>
      </c>
      <c r="L16" s="1440">
        <v>4.674502013189865</v>
      </c>
      <c r="M16" s="1440">
        <v>4.940809824561403</v>
      </c>
      <c r="N16" s="1440">
        <v>4.9510305534645385</v>
      </c>
      <c r="O16" s="1444">
        <v>4.9643167763801666</v>
      </c>
    </row>
    <row r="17" spans="1:15" ht="15" customHeight="1">
      <c r="A17" s="1438" t="s">
        <v>1186</v>
      </c>
      <c r="B17" s="1439" t="s">
        <v>1187</v>
      </c>
      <c r="C17" s="1440">
        <v>4.775216950572465</v>
      </c>
      <c r="D17" s="1440">
        <v>3.77765162028212</v>
      </c>
      <c r="E17" s="1440">
        <v>4.663893382237086</v>
      </c>
      <c r="F17" s="1440">
        <v>4.9555454448777025</v>
      </c>
      <c r="G17" s="1440">
        <v>4.953859860574043</v>
      </c>
      <c r="H17" s="1440">
        <v>4.846119482616302</v>
      </c>
      <c r="I17" s="1440">
        <v>5.187522395978776</v>
      </c>
      <c r="J17" s="1440">
        <v>5.385691068024617</v>
      </c>
      <c r="K17" s="1440">
        <v>5.052342023311288</v>
      </c>
      <c r="L17" s="1440">
        <v>4.859117983803406</v>
      </c>
      <c r="M17" s="1440">
        <v>4.519417635205055</v>
      </c>
      <c r="N17" s="1440">
        <v>3.780621060673431</v>
      </c>
      <c r="O17" s="1444">
        <v>4.708875790310837</v>
      </c>
    </row>
    <row r="18" spans="1:16" ht="15" customHeight="1">
      <c r="A18" s="1438" t="s">
        <v>1188</v>
      </c>
      <c r="B18" s="1439" t="s">
        <v>1189</v>
      </c>
      <c r="C18" s="1440">
        <v>3.41748440269408</v>
      </c>
      <c r="D18" s="1440">
        <v>3.4932778280050107</v>
      </c>
      <c r="E18" s="1440">
        <v>3.5961985600462625</v>
      </c>
      <c r="F18" s="1440">
        <v>4.02602993577213</v>
      </c>
      <c r="G18" s="1440">
        <v>3.7520925058548005</v>
      </c>
      <c r="H18" s="1440">
        <v>4.10236892545691</v>
      </c>
      <c r="I18" s="1440">
        <v>4.0122495923431405</v>
      </c>
      <c r="J18" s="1440">
        <v>3.906800049016938</v>
      </c>
      <c r="K18" s="1440">
        <v>4.055525032860332</v>
      </c>
      <c r="L18" s="1440">
        <v>2.911661630829377</v>
      </c>
      <c r="M18" s="1440">
        <v>1.6678396383639233</v>
      </c>
      <c r="N18" s="1440">
        <v>2.9805422437758247</v>
      </c>
      <c r="O18" s="1444">
        <v>3.4814174393084554</v>
      </c>
      <c r="P18" s="1445"/>
    </row>
    <row r="19" spans="1:15" ht="15" customHeight="1">
      <c r="A19" s="1446" t="s">
        <v>1190</v>
      </c>
      <c r="B19" s="1447" t="s">
        <v>1019</v>
      </c>
      <c r="C19" s="1440">
        <v>4.027662566465792</v>
      </c>
      <c r="D19" s="1440">
        <v>3.6609049773755653</v>
      </c>
      <c r="E19" s="1440">
        <v>3.701351713395639</v>
      </c>
      <c r="F19" s="1440">
        <v>3.676631343283582</v>
      </c>
      <c r="G19" s="1440">
        <v>3.850785333333333</v>
      </c>
      <c r="H19" s="1440">
        <v>3.9490213213213217</v>
      </c>
      <c r="I19" s="1440">
        <v>3.940556451612903</v>
      </c>
      <c r="J19" s="1440">
        <v>3.8080159420289847</v>
      </c>
      <c r="K19" s="1440">
        <v>1.6973710622710623</v>
      </c>
      <c r="L19" s="1440">
        <v>0.7020408450704225</v>
      </c>
      <c r="M19" s="1440">
        <v>0.8240442028985507</v>
      </c>
      <c r="N19" s="1440">
        <v>1.4706548192771083</v>
      </c>
      <c r="O19" s="1444">
        <v>2.929587760230834</v>
      </c>
    </row>
    <row r="20" spans="1:16" ht="15" customHeight="1">
      <c r="A20" s="1438" t="s">
        <v>1191</v>
      </c>
      <c r="B20" s="1439" t="s">
        <v>997</v>
      </c>
      <c r="C20" s="1440">
        <v>0.6176727272727273</v>
      </c>
      <c r="D20" s="1440">
        <v>0.629863076923077</v>
      </c>
      <c r="E20" s="1440">
        <v>1.3400342756183745</v>
      </c>
      <c r="F20" s="1440">
        <v>1.9721844155844157</v>
      </c>
      <c r="G20" s="1440">
        <v>2.401290153846154</v>
      </c>
      <c r="H20" s="1440">
        <v>2.080350530035336</v>
      </c>
      <c r="I20" s="1440">
        <v>2.3784652173913043</v>
      </c>
      <c r="J20" s="1440">
        <v>2.9391873188405797</v>
      </c>
      <c r="K20" s="1440">
        <v>3.109814156626506</v>
      </c>
      <c r="L20" s="1440">
        <v>3.6963909090909097</v>
      </c>
      <c r="M20" s="1440">
        <v>3.8208818461538465</v>
      </c>
      <c r="N20" s="1440">
        <v>3.939815901060071</v>
      </c>
      <c r="O20" s="1444">
        <v>2.4576696244599545</v>
      </c>
      <c r="P20" s="1445"/>
    </row>
    <row r="21" spans="1:15" s="1255" customFormat="1" ht="15" customHeight="1">
      <c r="A21" s="1448" t="s">
        <v>1192</v>
      </c>
      <c r="B21" s="1449" t="s">
        <v>2</v>
      </c>
      <c r="C21" s="1440">
        <v>2.2590185714285718</v>
      </c>
      <c r="D21" s="1440">
        <v>3.3845412060301507</v>
      </c>
      <c r="E21" s="1440">
        <v>3.102005803571429</v>
      </c>
      <c r="F21" s="1440">
        <v>2.687988475836431</v>
      </c>
      <c r="G21" s="1440">
        <v>2.1998130653266332</v>
      </c>
      <c r="H21" s="1440">
        <v>2.4648049469964666</v>
      </c>
      <c r="I21" s="1440">
        <v>2.2032</v>
      </c>
      <c r="J21" s="1440">
        <v>2.651</v>
      </c>
      <c r="K21" s="1440">
        <v>2.8861</v>
      </c>
      <c r="L21" s="1440">
        <v>3.6293</v>
      </c>
      <c r="M21" s="1440">
        <v>3.3082</v>
      </c>
      <c r="N21" s="1440">
        <v>3.2485</v>
      </c>
      <c r="O21" s="1444">
        <v>2.8427</v>
      </c>
    </row>
    <row r="22" spans="1:15" s="1455" customFormat="1" ht="15" customHeight="1">
      <c r="A22" s="1450" t="s">
        <v>1192</v>
      </c>
      <c r="B22" s="1451" t="s">
        <v>3</v>
      </c>
      <c r="C22" s="1452">
        <v>2.9887</v>
      </c>
      <c r="D22" s="1440">
        <v>2.7829</v>
      </c>
      <c r="E22" s="1440">
        <v>2.5369</v>
      </c>
      <c r="F22" s="1440">
        <v>2.1101</v>
      </c>
      <c r="G22" s="1440">
        <v>1.9827</v>
      </c>
      <c r="H22" s="1440">
        <v>2.6703</v>
      </c>
      <c r="I22" s="1440">
        <v>2.5963603174603174</v>
      </c>
      <c r="J22" s="1440">
        <v>2.3605678095238094</v>
      </c>
      <c r="K22" s="1440">
        <v>1.8496</v>
      </c>
      <c r="L22" s="1440">
        <v>2.4269</v>
      </c>
      <c r="M22" s="1440">
        <v>2.1681</v>
      </c>
      <c r="N22" s="1453">
        <v>2.7651367875647668</v>
      </c>
      <c r="O22" s="1454">
        <v>2.4216334168057867</v>
      </c>
    </row>
    <row r="23" spans="1:15" s="1463" customFormat="1" ht="15" customHeight="1" thickBot="1">
      <c r="A23" s="1456" t="s">
        <v>1192</v>
      </c>
      <c r="B23" s="1457" t="s">
        <v>469</v>
      </c>
      <c r="C23" s="1458">
        <v>4.2514</v>
      </c>
      <c r="D23" s="1459">
        <v>2.1419</v>
      </c>
      <c r="E23" s="1460">
        <v>2.3486</v>
      </c>
      <c r="F23" s="1460">
        <v>3.0267</v>
      </c>
      <c r="G23" s="1460">
        <v>3.5927</v>
      </c>
      <c r="H23" s="1460">
        <v>3.8637</v>
      </c>
      <c r="I23" s="1459">
        <v>5.7924</v>
      </c>
      <c r="J23" s="1459"/>
      <c r="K23" s="1459"/>
      <c r="L23" s="1459"/>
      <c r="M23" s="1459"/>
      <c r="N23" s="1461"/>
      <c r="O23" s="1462"/>
    </row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B1">
      <selection activeCell="M25" sqref="M25"/>
    </sheetView>
  </sheetViews>
  <sheetFormatPr defaultColWidth="9.8515625" defaultRowHeight="12.75"/>
  <cols>
    <col min="1" max="1" width="9.28125" style="1465" hidden="1" customWidth="1"/>
    <col min="2" max="2" width="7.8515625" style="1465" customWidth="1"/>
    <col min="3" max="13" width="5.28125" style="1464" customWidth="1"/>
    <col min="14" max="14" width="6.28125" style="1464" customWidth="1"/>
    <col min="15" max="15" width="8.00390625" style="1465" customWidth="1"/>
    <col min="16" max="16384" width="9.421875" style="1464" customWidth="1"/>
  </cols>
  <sheetData>
    <row r="1" spans="1:15" ht="12.75">
      <c r="A1" s="1561" t="s">
        <v>416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</row>
    <row r="2" spans="1:15" ht="18.75">
      <c r="A2" s="1549" t="s">
        <v>1193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</row>
    <row r="3" spans="1:15" ht="12.75" hidden="1">
      <c r="A3" s="153"/>
      <c r="B3" s="153"/>
      <c r="C3" s="1255"/>
      <c r="D3" s="1432"/>
      <c r="E3" s="1432"/>
      <c r="F3" s="1432"/>
      <c r="G3" s="1255"/>
      <c r="H3" s="1255"/>
      <c r="I3" s="1255"/>
      <c r="J3" s="1255"/>
      <c r="K3" s="1255"/>
      <c r="L3" s="1255"/>
      <c r="M3" s="1255"/>
      <c r="N3" s="1255"/>
      <c r="O3" s="153"/>
    </row>
    <row r="4" spans="1:15" ht="13.5" thickBot="1">
      <c r="A4" s="153"/>
      <c r="B4" s="153"/>
      <c r="C4" s="1255"/>
      <c r="D4" s="1255"/>
      <c r="E4" s="1255"/>
      <c r="F4" s="1255"/>
      <c r="G4" s="1255"/>
      <c r="H4" s="1255"/>
      <c r="I4" s="1255"/>
      <c r="J4" s="1255"/>
      <c r="K4" s="1255"/>
      <c r="L4" s="1432"/>
      <c r="M4" s="1255"/>
      <c r="N4" s="1255"/>
      <c r="O4" s="1433" t="s">
        <v>1164</v>
      </c>
    </row>
    <row r="5" spans="1:15" s="1465" customFormat="1" ht="12.75">
      <c r="A5" s="1601" t="s">
        <v>1165</v>
      </c>
      <c r="B5" s="1603" t="s">
        <v>1165</v>
      </c>
      <c r="C5" s="1605" t="s">
        <v>442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2"/>
      <c r="O5" s="1434" t="s">
        <v>939</v>
      </c>
    </row>
    <row r="6" spans="1:15" s="1465" customFormat="1" ht="12.75">
      <c r="A6" s="1602"/>
      <c r="B6" s="1604"/>
      <c r="C6" s="1466" t="s">
        <v>5</v>
      </c>
      <c r="D6" s="1437" t="s">
        <v>348</v>
      </c>
      <c r="E6" s="1437" t="s">
        <v>349</v>
      </c>
      <c r="F6" s="1437" t="s">
        <v>350</v>
      </c>
      <c r="G6" s="1437" t="s">
        <v>351</v>
      </c>
      <c r="H6" s="1437" t="s">
        <v>352</v>
      </c>
      <c r="I6" s="1437" t="s">
        <v>353</v>
      </c>
      <c r="J6" s="1437" t="s">
        <v>354</v>
      </c>
      <c r="K6" s="1437" t="s">
        <v>355</v>
      </c>
      <c r="L6" s="1437" t="s">
        <v>356</v>
      </c>
      <c r="M6" s="1437" t="s">
        <v>449</v>
      </c>
      <c r="N6" s="265" t="s">
        <v>450</v>
      </c>
      <c r="O6" s="266" t="s">
        <v>210</v>
      </c>
    </row>
    <row r="7" spans="1:15" ht="15.75" customHeight="1">
      <c r="A7" s="1467" t="s">
        <v>1176</v>
      </c>
      <c r="B7" s="1439" t="s">
        <v>1177</v>
      </c>
      <c r="C7" s="1468" t="s">
        <v>859</v>
      </c>
      <c r="D7" s="1469" t="s">
        <v>859</v>
      </c>
      <c r="E7" s="1469" t="s">
        <v>859</v>
      </c>
      <c r="F7" s="1469" t="s">
        <v>859</v>
      </c>
      <c r="G7" s="1469" t="s">
        <v>859</v>
      </c>
      <c r="H7" s="1440">
        <v>11.9631</v>
      </c>
      <c r="I7" s="1469" t="s">
        <v>859</v>
      </c>
      <c r="J7" s="1469" t="s">
        <v>859</v>
      </c>
      <c r="K7" s="1440">
        <v>10.5283</v>
      </c>
      <c r="L7" s="1469" t="s">
        <v>859</v>
      </c>
      <c r="M7" s="1440">
        <v>8.9766</v>
      </c>
      <c r="N7" s="1470" t="s">
        <v>859</v>
      </c>
      <c r="O7" s="1471">
        <v>10.344</v>
      </c>
    </row>
    <row r="8" spans="1:15" ht="15.75" customHeight="1">
      <c r="A8" s="1467" t="s">
        <v>1178</v>
      </c>
      <c r="B8" s="1439" t="s">
        <v>1179</v>
      </c>
      <c r="C8" s="1468" t="s">
        <v>859</v>
      </c>
      <c r="D8" s="1469" t="s">
        <v>859</v>
      </c>
      <c r="E8" s="1469" t="s">
        <v>859</v>
      </c>
      <c r="F8" s="1469" t="s">
        <v>859</v>
      </c>
      <c r="G8" s="1469" t="s">
        <v>859</v>
      </c>
      <c r="H8" s="1440">
        <v>6.3049</v>
      </c>
      <c r="I8" s="1469" t="s">
        <v>859</v>
      </c>
      <c r="J8" s="1469" t="s">
        <v>859</v>
      </c>
      <c r="K8" s="1440">
        <v>7.2517</v>
      </c>
      <c r="L8" s="1469" t="s">
        <v>859</v>
      </c>
      <c r="M8" s="1440">
        <v>6.9928</v>
      </c>
      <c r="N8" s="1470" t="s">
        <v>859</v>
      </c>
      <c r="O8" s="1471">
        <v>6.8624</v>
      </c>
    </row>
    <row r="9" spans="1:15" ht="15.75" customHeight="1">
      <c r="A9" s="1467" t="s">
        <v>1180</v>
      </c>
      <c r="B9" s="1439" t="s">
        <v>1181</v>
      </c>
      <c r="C9" s="1468" t="s">
        <v>859</v>
      </c>
      <c r="D9" s="1469" t="s">
        <v>859</v>
      </c>
      <c r="E9" s="1469" t="s">
        <v>859</v>
      </c>
      <c r="F9" s="1469" t="s">
        <v>859</v>
      </c>
      <c r="G9" s="1469" t="s">
        <v>859</v>
      </c>
      <c r="H9" s="1469" t="s">
        <v>859</v>
      </c>
      <c r="I9" s="1469" t="s">
        <v>859</v>
      </c>
      <c r="J9" s="1469" t="s">
        <v>859</v>
      </c>
      <c r="K9" s="1440">
        <v>4.9129</v>
      </c>
      <c r="L9" s="1440">
        <v>5.424</v>
      </c>
      <c r="M9" s="1440">
        <v>5.3116</v>
      </c>
      <c r="N9" s="1470" t="s">
        <v>859</v>
      </c>
      <c r="O9" s="1471">
        <v>5.1282</v>
      </c>
    </row>
    <row r="10" spans="1:15" ht="15.75" customHeight="1">
      <c r="A10" s="1467" t="s">
        <v>1182</v>
      </c>
      <c r="B10" s="1439" t="s">
        <v>1183</v>
      </c>
      <c r="C10" s="1468" t="s">
        <v>859</v>
      </c>
      <c r="D10" s="1469" t="s">
        <v>859</v>
      </c>
      <c r="E10" s="1469" t="s">
        <v>859</v>
      </c>
      <c r="F10" s="1469" t="s">
        <v>859</v>
      </c>
      <c r="G10" s="1440">
        <v>5.6721</v>
      </c>
      <c r="H10" s="1440">
        <v>5.5712</v>
      </c>
      <c r="I10" s="1440">
        <v>6.0824</v>
      </c>
      <c r="J10" s="1440">
        <v>7.2849</v>
      </c>
      <c r="K10" s="1440">
        <v>6.142</v>
      </c>
      <c r="L10" s="1469" t="s">
        <v>859</v>
      </c>
      <c r="M10" s="1469" t="s">
        <v>859</v>
      </c>
      <c r="N10" s="1470" t="s">
        <v>859</v>
      </c>
      <c r="O10" s="1471">
        <v>6.1565</v>
      </c>
    </row>
    <row r="11" spans="1:15" ht="15.75" customHeight="1">
      <c r="A11" s="1467" t="s">
        <v>1184</v>
      </c>
      <c r="B11" s="1439" t="s">
        <v>1185</v>
      </c>
      <c r="C11" s="1468" t="s">
        <v>859</v>
      </c>
      <c r="D11" s="1469" t="s">
        <v>859</v>
      </c>
      <c r="E11" s="1469" t="s">
        <v>859</v>
      </c>
      <c r="F11" s="1469" t="s">
        <v>859</v>
      </c>
      <c r="G11" s="1440">
        <v>5.731</v>
      </c>
      <c r="H11" s="1440">
        <v>5.4412</v>
      </c>
      <c r="I11" s="1440">
        <v>5.4568</v>
      </c>
      <c r="J11" s="1440">
        <v>5.113</v>
      </c>
      <c r="K11" s="1440">
        <v>4.921</v>
      </c>
      <c r="L11" s="1440">
        <v>5.2675</v>
      </c>
      <c r="M11" s="1440">
        <v>5.5204</v>
      </c>
      <c r="N11" s="1472">
        <v>5.6215</v>
      </c>
      <c r="O11" s="1471">
        <v>5.2623</v>
      </c>
    </row>
    <row r="12" spans="1:15" ht="15.75" customHeight="1">
      <c r="A12" s="1467" t="s">
        <v>1186</v>
      </c>
      <c r="B12" s="1439" t="s">
        <v>1187</v>
      </c>
      <c r="C12" s="1468" t="s">
        <v>859</v>
      </c>
      <c r="D12" s="1469" t="s">
        <v>859</v>
      </c>
      <c r="E12" s="1469" t="s">
        <v>859</v>
      </c>
      <c r="F12" s="1469" t="s">
        <v>859</v>
      </c>
      <c r="G12" s="1440">
        <v>5.5134</v>
      </c>
      <c r="H12" s="1440">
        <v>5.1547</v>
      </c>
      <c r="I12" s="1440">
        <v>5.6571</v>
      </c>
      <c r="J12" s="1440">
        <v>5.5606</v>
      </c>
      <c r="K12" s="1440">
        <v>5.1416</v>
      </c>
      <c r="L12" s="1440">
        <v>5.04</v>
      </c>
      <c r="M12" s="1440">
        <v>4.9911</v>
      </c>
      <c r="N12" s="1472">
        <v>4.4332</v>
      </c>
      <c r="O12" s="1471">
        <v>5.2011</v>
      </c>
    </row>
    <row r="13" spans="1:15" ht="15.75" customHeight="1">
      <c r="A13" s="1467" t="s">
        <v>1188</v>
      </c>
      <c r="B13" s="1439" t="s">
        <v>1189</v>
      </c>
      <c r="C13" s="1468" t="s">
        <v>859</v>
      </c>
      <c r="D13" s="1469" t="s">
        <v>859</v>
      </c>
      <c r="E13" s="1469" t="s">
        <v>859</v>
      </c>
      <c r="F13" s="1469" t="s">
        <v>859</v>
      </c>
      <c r="G13" s="1440">
        <v>4.0799</v>
      </c>
      <c r="H13" s="1440">
        <v>4.4582</v>
      </c>
      <c r="I13" s="1440">
        <v>4.2217</v>
      </c>
      <c r="J13" s="1440">
        <v>4.940833333333333</v>
      </c>
      <c r="K13" s="1440">
        <v>5.125140609689712</v>
      </c>
      <c r="L13" s="1440">
        <v>4.6283</v>
      </c>
      <c r="M13" s="1440">
        <v>3.313868815443266</v>
      </c>
      <c r="N13" s="1472">
        <v>4.928079080914116</v>
      </c>
      <c r="O13" s="1471">
        <v>4.7107238804707094</v>
      </c>
    </row>
    <row r="14" spans="1:15" ht="15.75" customHeight="1">
      <c r="A14" s="1467" t="s">
        <v>1190</v>
      </c>
      <c r="B14" s="1447" t="s">
        <v>1019</v>
      </c>
      <c r="C14" s="1452">
        <v>5.313810591133005</v>
      </c>
      <c r="D14" s="1440">
        <v>5.181625</v>
      </c>
      <c r="E14" s="1440">
        <v>5.297252284263959</v>
      </c>
      <c r="F14" s="1440">
        <v>5.152060401853295</v>
      </c>
      <c r="G14" s="1440">
        <v>5.120841242937853</v>
      </c>
      <c r="H14" s="1440">
        <v>4.954478199052133</v>
      </c>
      <c r="I14" s="1440">
        <v>4.7035</v>
      </c>
      <c r="J14" s="1440">
        <v>4.042</v>
      </c>
      <c r="K14" s="1440">
        <v>3.018677865612648</v>
      </c>
      <c r="L14" s="1440">
        <v>2.652016149068323</v>
      </c>
      <c r="M14" s="1440">
        <v>2.5699083938892775</v>
      </c>
      <c r="N14" s="1472">
        <v>3.8123749843660346</v>
      </c>
      <c r="O14" s="1471">
        <v>4.1462783631415165</v>
      </c>
    </row>
    <row r="15" spans="1:15" ht="15.75" customHeight="1">
      <c r="A15" s="1467" t="s">
        <v>1191</v>
      </c>
      <c r="B15" s="1439" t="s">
        <v>997</v>
      </c>
      <c r="C15" s="1468" t="s">
        <v>859</v>
      </c>
      <c r="D15" s="1469" t="s">
        <v>859</v>
      </c>
      <c r="E15" s="1440">
        <v>3.5281</v>
      </c>
      <c r="F15" s="1440" t="s">
        <v>859</v>
      </c>
      <c r="G15" s="1440">
        <v>3.0617128712871287</v>
      </c>
      <c r="H15" s="1440">
        <v>2.494175</v>
      </c>
      <c r="I15" s="1440">
        <v>2.7779</v>
      </c>
      <c r="J15" s="1440">
        <v>3.536573184786784</v>
      </c>
      <c r="K15" s="1440">
        <v>3.9791776119402984</v>
      </c>
      <c r="L15" s="1440">
        <v>4.841109933774834</v>
      </c>
      <c r="M15" s="1440">
        <v>4.865694115697157</v>
      </c>
      <c r="N15" s="1472">
        <v>4.78535242830253</v>
      </c>
      <c r="O15" s="1471">
        <v>4.32219165363855</v>
      </c>
    </row>
    <row r="16" spans="1:15" ht="15.75" customHeight="1">
      <c r="A16" s="1474" t="s">
        <v>1192</v>
      </c>
      <c r="B16" s="1449" t="s">
        <v>2</v>
      </c>
      <c r="C16" s="1475" t="s">
        <v>859</v>
      </c>
      <c r="D16" s="1476" t="s">
        <v>859</v>
      </c>
      <c r="E16" s="1477">
        <v>3.8745670329670325</v>
      </c>
      <c r="F16" s="1477">
        <v>3.9333</v>
      </c>
      <c r="G16" s="1477">
        <v>3.0897297029702973</v>
      </c>
      <c r="H16" s="1477">
        <v>3.4186746835443036</v>
      </c>
      <c r="I16" s="1477">
        <v>3.5002</v>
      </c>
      <c r="J16" s="1477">
        <v>3.7999</v>
      </c>
      <c r="K16" s="1477">
        <v>4.3114</v>
      </c>
      <c r="L16" s="1477">
        <v>4.2023</v>
      </c>
      <c r="M16" s="1477">
        <v>3.7381</v>
      </c>
      <c r="N16" s="1478">
        <v>4.04</v>
      </c>
      <c r="O16" s="1479">
        <v>3.9504</v>
      </c>
    </row>
    <row r="17" spans="1:15" s="1481" customFormat="1" ht="15.75" customHeight="1">
      <c r="A17" s="1474" t="s">
        <v>1192</v>
      </c>
      <c r="B17" s="1449" t="s">
        <v>3</v>
      </c>
      <c r="C17" s="1475" t="s">
        <v>859</v>
      </c>
      <c r="D17" s="1476" t="s">
        <v>859</v>
      </c>
      <c r="E17" s="1477">
        <v>3.7822</v>
      </c>
      <c r="F17" s="1477">
        <v>3.3252</v>
      </c>
      <c r="G17" s="1477">
        <v>3.0398</v>
      </c>
      <c r="H17" s="1477">
        <v>3.1393</v>
      </c>
      <c r="I17" s="1480">
        <v>3.2068</v>
      </c>
      <c r="J17" s="1480">
        <v>3.0105</v>
      </c>
      <c r="K17" s="1477">
        <v>3.0861</v>
      </c>
      <c r="L17" s="1477">
        <v>3.546</v>
      </c>
      <c r="M17" s="1480">
        <v>3.187</v>
      </c>
      <c r="N17" s="1478">
        <v>3.9996456840042054</v>
      </c>
      <c r="O17" s="1479">
        <v>3.504522439769843</v>
      </c>
    </row>
    <row r="18" spans="1:15" s="1481" customFormat="1" ht="15.75" customHeight="1" thickBot="1">
      <c r="A18" s="1482" t="s">
        <v>1192</v>
      </c>
      <c r="B18" s="1483" t="s">
        <v>469</v>
      </c>
      <c r="C18" s="1484" t="s">
        <v>859</v>
      </c>
      <c r="D18" s="1485">
        <v>3.0449</v>
      </c>
      <c r="E18" s="1486">
        <v>3.0448</v>
      </c>
      <c r="F18" s="1487">
        <v>3.2809</v>
      </c>
      <c r="G18" s="1487">
        <v>3.3989</v>
      </c>
      <c r="H18" s="1487">
        <v>4.6724</v>
      </c>
      <c r="I18" s="1487">
        <v>6.44</v>
      </c>
      <c r="J18" s="1487"/>
      <c r="K18" s="1486"/>
      <c r="L18" s="1486"/>
      <c r="M18" s="1487"/>
      <c r="N18" s="1488"/>
      <c r="O18" s="1489"/>
    </row>
    <row r="19" spans="3:15" ht="12">
      <c r="C19" s="1490"/>
      <c r="D19" s="1490"/>
      <c r="E19" s="1490"/>
      <c r="F19" s="1490"/>
      <c r="G19" s="1490"/>
      <c r="H19" s="1490"/>
      <c r="I19" s="1490"/>
      <c r="J19" s="1490"/>
      <c r="K19" s="1490"/>
      <c r="L19" s="1490"/>
      <c r="M19" s="1490"/>
      <c r="N19" s="1490"/>
      <c r="O19" s="1491"/>
    </row>
    <row r="20" spans="3:15" ht="12">
      <c r="C20" s="1490"/>
      <c r="D20" s="1490"/>
      <c r="E20" s="1490"/>
      <c r="F20" s="1490"/>
      <c r="G20" s="1490"/>
      <c r="H20" s="1490"/>
      <c r="I20" s="1490"/>
      <c r="J20" s="1490"/>
      <c r="K20" s="1490"/>
      <c r="L20" s="1490"/>
      <c r="M20" s="1492"/>
      <c r="N20" s="1490"/>
      <c r="O20" s="1491"/>
    </row>
    <row r="21" spans="3:15" ht="12"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2"/>
      <c r="N21" s="1490"/>
      <c r="O21" s="1491"/>
    </row>
    <row r="22" spans="3:15" ht="12"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2"/>
      <c r="N22" s="1490"/>
      <c r="O22" s="1491"/>
    </row>
    <row r="23" spans="3:15" ht="12"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3"/>
      <c r="N23" s="1490"/>
      <c r="O23" s="1491"/>
    </row>
    <row r="24" spans="3:15" ht="12"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1"/>
    </row>
    <row r="25" spans="3:15" ht="12">
      <c r="C25" s="1490"/>
      <c r="D25" s="1490"/>
      <c r="E25" s="1490"/>
      <c r="F25" s="1490"/>
      <c r="G25" s="1490"/>
      <c r="H25" s="1490"/>
      <c r="I25" s="1490"/>
      <c r="J25" s="1490"/>
      <c r="K25" s="1490"/>
      <c r="L25" s="1490"/>
      <c r="M25" s="1490"/>
      <c r="N25" s="1490"/>
      <c r="O25" s="1491"/>
    </row>
    <row r="26" spans="3:15" ht="12">
      <c r="C26" s="1490"/>
      <c r="D26" s="1490"/>
      <c r="E26" s="1490"/>
      <c r="F26" s="1490"/>
      <c r="G26" s="1490"/>
      <c r="H26" s="1490"/>
      <c r="I26" s="1490"/>
      <c r="J26" s="1490"/>
      <c r="K26" s="1490"/>
      <c r="L26" s="1490"/>
      <c r="M26" s="1490"/>
      <c r="N26" s="1490"/>
      <c r="O26" s="1491"/>
    </row>
    <row r="27" spans="3:15" ht="12">
      <c r="C27" s="1490"/>
      <c r="D27" s="1490"/>
      <c r="E27" s="1490"/>
      <c r="F27" s="1490"/>
      <c r="G27" s="1490"/>
      <c r="H27" s="1490"/>
      <c r="I27" s="1490"/>
      <c r="J27" s="1490"/>
      <c r="K27" s="1490"/>
      <c r="L27" s="1490"/>
      <c r="M27" s="1490"/>
      <c r="N27" s="1490"/>
      <c r="O27" s="1491"/>
    </row>
    <row r="28" spans="3:15" ht="12">
      <c r="C28" s="1490"/>
      <c r="D28" s="1490"/>
      <c r="E28" s="1490"/>
      <c r="F28" s="1490"/>
      <c r="G28" s="1490"/>
      <c r="H28" s="1490"/>
      <c r="I28" s="1490"/>
      <c r="J28" s="1490"/>
      <c r="K28" s="1490"/>
      <c r="L28" s="1490"/>
      <c r="M28" s="1490"/>
      <c r="N28" s="1490"/>
      <c r="O28" s="1491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F24" sqref="F24"/>
    </sheetView>
  </sheetViews>
  <sheetFormatPr defaultColWidth="11.00390625" defaultRowHeight="12.75"/>
  <cols>
    <col min="1" max="1" width="5.00390625" style="1421" customWidth="1"/>
    <col min="2" max="2" width="15.8515625" style="1421" customWidth="1"/>
    <col min="3" max="6" width="7.8515625" style="1421" customWidth="1"/>
    <col min="7" max="8" width="7.8515625" style="1494" customWidth="1"/>
    <col min="9" max="9" width="8.140625" style="1494" customWidth="1"/>
    <col min="10" max="16384" width="11.00390625" style="1421" customWidth="1"/>
  </cols>
  <sheetData>
    <row r="1" spans="2:8" ht="12.75">
      <c r="B1" s="1561" t="s">
        <v>417</v>
      </c>
      <c r="C1" s="1561"/>
      <c r="D1" s="1561"/>
      <c r="E1" s="1561"/>
      <c r="F1" s="1561"/>
      <c r="G1" s="1561"/>
      <c r="H1" s="153"/>
    </row>
    <row r="2" spans="2:8" ht="18.75">
      <c r="B2" s="1606" t="s">
        <v>1194</v>
      </c>
      <c r="C2" s="1606"/>
      <c r="D2" s="1606"/>
      <c r="E2" s="1606"/>
      <c r="F2" s="1606"/>
      <c r="G2" s="1606"/>
      <c r="H2" s="1181"/>
    </row>
    <row r="3" spans="2:8" ht="18.75">
      <c r="B3" s="1606" t="s">
        <v>1195</v>
      </c>
      <c r="C3" s="1606"/>
      <c r="D3" s="1606"/>
      <c r="E3" s="1606"/>
      <c r="F3" s="1606"/>
      <c r="G3" s="1606"/>
      <c r="H3" s="1181"/>
    </row>
    <row r="4" spans="2:7" ht="13.5" thickBot="1">
      <c r="B4" s="1255"/>
      <c r="C4" s="267"/>
      <c r="D4" s="267"/>
      <c r="E4" s="267"/>
      <c r="G4" s="1433" t="s">
        <v>1164</v>
      </c>
    </row>
    <row r="5" spans="2:9" ht="12.75">
      <c r="B5" s="1495" t="s">
        <v>1196</v>
      </c>
      <c r="C5" s="1496" t="s">
        <v>1019</v>
      </c>
      <c r="D5" s="1496" t="s">
        <v>997</v>
      </c>
      <c r="E5" s="1497" t="s">
        <v>2</v>
      </c>
      <c r="F5" s="1497" t="s">
        <v>3</v>
      </c>
      <c r="G5" s="1498" t="s">
        <v>469</v>
      </c>
      <c r="I5" s="1421"/>
    </row>
    <row r="6" spans="2:9" ht="15.75" customHeight="1">
      <c r="B6" s="1499" t="s">
        <v>999</v>
      </c>
      <c r="C6" s="1477">
        <v>4.151581108829569</v>
      </c>
      <c r="D6" s="1477">
        <v>1.0163611046646555</v>
      </c>
      <c r="E6" s="1477">
        <v>2.4683254436238493</v>
      </c>
      <c r="F6" s="1477">
        <v>2.0735</v>
      </c>
      <c r="G6" s="1500">
        <v>4.0988</v>
      </c>
      <c r="I6" s="1421"/>
    </row>
    <row r="7" spans="2:9" ht="15.75" customHeight="1">
      <c r="B7" s="1499" t="s">
        <v>1000</v>
      </c>
      <c r="C7" s="1477">
        <v>2.6650996015936252</v>
      </c>
      <c r="D7" s="1477">
        <v>0.38693505507026205</v>
      </c>
      <c r="E7" s="1477">
        <v>3.8682395168318435</v>
      </c>
      <c r="F7" s="1477">
        <v>1.8315</v>
      </c>
      <c r="G7" s="1500">
        <v>2.1819</v>
      </c>
      <c r="I7" s="1421"/>
    </row>
    <row r="8" spans="2:9" ht="15.75" customHeight="1">
      <c r="B8" s="1499" t="s">
        <v>1001</v>
      </c>
      <c r="C8" s="1477">
        <v>3.597813121272366</v>
      </c>
      <c r="D8" s="1480">
        <v>0.8257719226018938</v>
      </c>
      <c r="E8" s="1477">
        <v>3.1771517899231903</v>
      </c>
      <c r="F8" s="1477">
        <v>2.1114</v>
      </c>
      <c r="G8" s="1500">
        <v>3.3517</v>
      </c>
      <c r="I8" s="1421"/>
    </row>
    <row r="9" spans="2:9" ht="15.75" customHeight="1">
      <c r="B9" s="1499" t="s">
        <v>1002</v>
      </c>
      <c r="C9" s="1477">
        <v>4.207682092282675</v>
      </c>
      <c r="D9" s="1477">
        <v>2.2410335689045935</v>
      </c>
      <c r="E9" s="1477">
        <v>2.358943324653615</v>
      </c>
      <c r="F9" s="1477">
        <v>1.2029</v>
      </c>
      <c r="G9" s="1501">
        <v>3.7336</v>
      </c>
      <c r="I9" s="1421"/>
    </row>
    <row r="10" spans="2:9" ht="15.75" customHeight="1">
      <c r="B10" s="1499" t="s">
        <v>1003</v>
      </c>
      <c r="C10" s="1477">
        <v>4.629822784810126</v>
      </c>
      <c r="D10" s="1477">
        <v>3.5449809402795425</v>
      </c>
      <c r="E10" s="1477">
        <v>0.9606522028369707</v>
      </c>
      <c r="F10" s="1477">
        <v>1.34</v>
      </c>
      <c r="G10" s="1501">
        <v>4.7295</v>
      </c>
      <c r="I10" s="1421"/>
    </row>
    <row r="11" spans="2:9" ht="15.75" customHeight="1">
      <c r="B11" s="1499" t="s">
        <v>1004</v>
      </c>
      <c r="C11" s="1477">
        <v>4.680861812778603</v>
      </c>
      <c r="D11" s="1502">
        <v>3.4931097008159564</v>
      </c>
      <c r="E11" s="1502">
        <v>1.222</v>
      </c>
      <c r="F11" s="1503">
        <v>3.0295</v>
      </c>
      <c r="G11" s="1505">
        <v>4.9269</v>
      </c>
      <c r="I11" s="1421"/>
    </row>
    <row r="12" spans="2:9" ht="15.75" customHeight="1">
      <c r="B12" s="1499" t="s">
        <v>1005</v>
      </c>
      <c r="C12" s="1477">
        <v>4.819987623762376</v>
      </c>
      <c r="D12" s="1502">
        <v>3.954523996852872</v>
      </c>
      <c r="E12" s="1503">
        <v>2.483</v>
      </c>
      <c r="F12" s="1503">
        <v>2.01308</v>
      </c>
      <c r="G12" s="1505">
        <v>7.55</v>
      </c>
      <c r="I12" s="1421"/>
    </row>
    <row r="13" spans="2:9" ht="15.75" customHeight="1">
      <c r="B13" s="1499" t="s">
        <v>1006</v>
      </c>
      <c r="C13" s="1477">
        <v>3.665607142857143</v>
      </c>
      <c r="D13" s="1502">
        <v>4.332315789473684</v>
      </c>
      <c r="E13" s="1503">
        <v>2.837</v>
      </c>
      <c r="F13" s="1503">
        <v>1.3863</v>
      </c>
      <c r="G13" s="1505"/>
      <c r="I13" s="1421"/>
    </row>
    <row r="14" spans="2:9" ht="15.75" customHeight="1">
      <c r="B14" s="1499" t="s">
        <v>1007</v>
      </c>
      <c r="C14" s="1477">
        <v>0.8290443686006825</v>
      </c>
      <c r="D14" s="1502">
        <v>4.502812465587491</v>
      </c>
      <c r="E14" s="1503">
        <v>1.965</v>
      </c>
      <c r="F14" s="1503">
        <v>1.6876</v>
      </c>
      <c r="G14" s="1505"/>
      <c r="I14" s="1421"/>
    </row>
    <row r="15" spans="2:9" ht="15.75" customHeight="1">
      <c r="B15" s="1499" t="s">
        <v>356</v>
      </c>
      <c r="C15" s="1477">
        <v>1.0105181918412347</v>
      </c>
      <c r="D15" s="1502">
        <v>4.2827892720306515</v>
      </c>
      <c r="E15" s="1503">
        <v>3.516</v>
      </c>
      <c r="F15" s="1503">
        <v>3.3494</v>
      </c>
      <c r="G15" s="1505"/>
      <c r="I15" s="1421"/>
    </row>
    <row r="16" spans="2:9" ht="15.75" customHeight="1">
      <c r="B16" s="1499" t="s">
        <v>357</v>
      </c>
      <c r="C16" s="1477">
        <v>0.9897522123893804</v>
      </c>
      <c r="D16" s="1502">
        <v>4.112680775052157</v>
      </c>
      <c r="E16" s="1503">
        <v>1.769</v>
      </c>
      <c r="F16" s="1503">
        <v>2.7218</v>
      </c>
      <c r="G16" s="1505"/>
      <c r="I16" s="1421"/>
    </row>
    <row r="17" spans="2:9" ht="15.75" customHeight="1">
      <c r="B17" s="1506" t="s">
        <v>358</v>
      </c>
      <c r="C17" s="1507">
        <v>0.7114005153562226</v>
      </c>
      <c r="D17" s="1508">
        <v>4.71190657464941</v>
      </c>
      <c r="E17" s="1509">
        <v>2.133</v>
      </c>
      <c r="F17" s="1509">
        <v>3.0342345624701954</v>
      </c>
      <c r="G17" s="1510"/>
      <c r="I17" s="1421"/>
    </row>
    <row r="18" spans="2:9" ht="15.75" customHeight="1" thickBot="1">
      <c r="B18" s="1511" t="s">
        <v>1197</v>
      </c>
      <c r="C18" s="1512">
        <v>3.0301222744460543</v>
      </c>
      <c r="D18" s="1513">
        <v>3.3879368644199483</v>
      </c>
      <c r="E18" s="1514">
        <v>2.4746</v>
      </c>
      <c r="F18" s="1514">
        <v>2.2572540566778705</v>
      </c>
      <c r="G18" s="1515"/>
      <c r="I18" s="1421"/>
    </row>
  </sheetData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6"/>
  <sheetViews>
    <sheetView workbookViewId="0" topLeftCell="A1">
      <selection activeCell="I18" sqref="I18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596" t="s">
        <v>466</v>
      </c>
      <c r="C1" s="1596"/>
      <c r="D1" s="1596"/>
      <c r="E1" s="1596"/>
      <c r="F1" s="1596"/>
      <c r="G1" s="1596"/>
    </row>
    <row r="2" spans="2:7" ht="15.75">
      <c r="B2" s="1554" t="s">
        <v>486</v>
      </c>
      <c r="C2" s="1554"/>
      <c r="D2" s="1554"/>
      <c r="E2" s="1554"/>
      <c r="F2" s="1554"/>
      <c r="G2" s="1554"/>
    </row>
    <row r="3" spans="2:7" ht="16.5" thickBot="1">
      <c r="B3" s="388"/>
      <c r="C3" s="388"/>
      <c r="D3" s="388"/>
      <c r="E3" s="388"/>
      <c r="F3" s="388"/>
      <c r="G3" s="388"/>
    </row>
    <row r="4" spans="2:7" ht="12.75">
      <c r="B4" s="473"/>
      <c r="C4" s="1611" t="s">
        <v>837</v>
      </c>
      <c r="D4" s="1612"/>
      <c r="E4" s="1613"/>
      <c r="F4" s="1611" t="s">
        <v>360</v>
      </c>
      <c r="G4" s="1614"/>
    </row>
    <row r="5" spans="2:7" ht="12.75">
      <c r="B5" s="474" t="s">
        <v>465</v>
      </c>
      <c r="C5" s="162">
        <v>2006</v>
      </c>
      <c r="D5" s="161">
        <v>2007</v>
      </c>
      <c r="E5" s="162">
        <v>2008</v>
      </c>
      <c r="F5" s="1607" t="s">
        <v>484</v>
      </c>
      <c r="G5" s="1609" t="s">
        <v>472</v>
      </c>
    </row>
    <row r="6" spans="2:7" ht="12.75">
      <c r="B6" s="475"/>
      <c r="C6" s="161">
        <v>1</v>
      </c>
      <c r="D6" s="162">
        <v>2</v>
      </c>
      <c r="E6" s="162">
        <v>3</v>
      </c>
      <c r="F6" s="1608"/>
      <c r="G6" s="1610"/>
    </row>
    <row r="7" spans="2:7" ht="12.75">
      <c r="B7" s="749" t="s">
        <v>473</v>
      </c>
      <c r="C7" s="170">
        <v>317.69</v>
      </c>
      <c r="D7" s="170">
        <v>523.94</v>
      </c>
      <c r="E7" s="170">
        <v>814.43</v>
      </c>
      <c r="F7" s="165">
        <v>64.92177909282637</v>
      </c>
      <c r="G7" s="476">
        <v>55.44337137840208</v>
      </c>
    </row>
    <row r="8" spans="2:7" ht="12.75">
      <c r="B8" s="749" t="s">
        <v>474</v>
      </c>
      <c r="C8" s="169" t="s">
        <v>859</v>
      </c>
      <c r="D8" s="170">
        <v>131.02</v>
      </c>
      <c r="E8" s="170">
        <v>209.58</v>
      </c>
      <c r="F8" s="165" t="s">
        <v>859</v>
      </c>
      <c r="G8" s="477">
        <v>59.96031140283927</v>
      </c>
    </row>
    <row r="9" spans="2:7" ht="12.75">
      <c r="B9" s="749" t="s">
        <v>485</v>
      </c>
      <c r="C9" s="169">
        <v>347.81</v>
      </c>
      <c r="D9" s="170">
        <v>576.9</v>
      </c>
      <c r="E9" s="170">
        <v>817.63</v>
      </c>
      <c r="F9" s="165">
        <v>65.86642132198614</v>
      </c>
      <c r="G9" s="477">
        <v>41.72820246143178</v>
      </c>
    </row>
    <row r="10" spans="2:7" ht="13.5" customHeight="1">
      <c r="B10" s="749" t="s">
        <v>475</v>
      </c>
      <c r="C10" s="167">
        <v>74053.64</v>
      </c>
      <c r="D10" s="167">
        <v>136911.1</v>
      </c>
      <c r="E10" s="170">
        <v>260505.48</v>
      </c>
      <c r="F10" s="165">
        <v>84.88098626887214</v>
      </c>
      <c r="G10" s="476">
        <v>90.2734548184917</v>
      </c>
    </row>
    <row r="11" spans="2:7" ht="23.25" customHeight="1">
      <c r="B11" s="750" t="s">
        <v>476</v>
      </c>
      <c r="C11" s="170">
        <v>17993</v>
      </c>
      <c r="D11" s="170">
        <v>21173</v>
      </c>
      <c r="E11" s="170">
        <v>24355</v>
      </c>
      <c r="F11" s="165">
        <v>17.67353970988718</v>
      </c>
      <c r="G11" s="476">
        <v>15.028574127426438</v>
      </c>
    </row>
    <row r="12" spans="2:7" ht="12.75">
      <c r="B12" s="751" t="s">
        <v>477</v>
      </c>
      <c r="C12" s="170">
        <v>127</v>
      </c>
      <c r="D12" s="170">
        <v>141</v>
      </c>
      <c r="E12" s="170">
        <v>145</v>
      </c>
      <c r="F12" s="166" t="s">
        <v>859</v>
      </c>
      <c r="G12" s="477" t="s">
        <v>859</v>
      </c>
    </row>
    <row r="13" spans="2:7" ht="12.75">
      <c r="B13" s="751" t="s">
        <v>827</v>
      </c>
      <c r="C13" s="170">
        <v>206886</v>
      </c>
      <c r="D13" s="170">
        <v>238238</v>
      </c>
      <c r="E13" s="170">
        <v>269198</v>
      </c>
      <c r="F13" s="166">
        <v>15.15423953288284</v>
      </c>
      <c r="G13" s="477">
        <v>12.995407953391137</v>
      </c>
    </row>
    <row r="14" spans="2:7" ht="12.75">
      <c r="B14" s="749" t="s">
        <v>369</v>
      </c>
      <c r="C14" s="170">
        <v>19</v>
      </c>
      <c r="D14" s="170">
        <v>18</v>
      </c>
      <c r="E14" s="170">
        <v>19</v>
      </c>
      <c r="F14" s="166" t="s">
        <v>859</v>
      </c>
      <c r="G14" s="477" t="s">
        <v>859</v>
      </c>
    </row>
    <row r="15" spans="2:7" ht="12.75">
      <c r="B15" s="751" t="s">
        <v>370</v>
      </c>
      <c r="C15" s="170">
        <v>82</v>
      </c>
      <c r="D15" s="170">
        <v>92</v>
      </c>
      <c r="E15" s="170">
        <v>91</v>
      </c>
      <c r="F15" s="166" t="s">
        <v>859</v>
      </c>
      <c r="G15" s="477" t="s">
        <v>859</v>
      </c>
    </row>
    <row r="16" spans="2:7" ht="12.75">
      <c r="B16" s="751" t="s">
        <v>371</v>
      </c>
      <c r="C16" s="170">
        <v>4137</v>
      </c>
      <c r="D16" s="170">
        <v>9519</v>
      </c>
      <c r="E16" s="170">
        <v>9492</v>
      </c>
      <c r="F16" s="165">
        <v>130.0942712110225</v>
      </c>
      <c r="G16" s="476">
        <v>-0.28364323983610973</v>
      </c>
    </row>
    <row r="17" spans="2:7" ht="14.25" customHeight="1">
      <c r="B17" s="752" t="s">
        <v>572</v>
      </c>
      <c r="C17" s="971"/>
      <c r="D17" s="971"/>
      <c r="E17" s="971"/>
      <c r="F17" s="168"/>
      <c r="G17" s="478"/>
    </row>
    <row r="18" spans="2:7" ht="16.5" customHeight="1">
      <c r="B18" s="753" t="s">
        <v>478</v>
      </c>
      <c r="C18" s="170">
        <v>673.27</v>
      </c>
      <c r="D18" s="170">
        <v>1184.52</v>
      </c>
      <c r="E18" s="170">
        <v>1540.09</v>
      </c>
      <c r="F18" s="165">
        <v>75.93536025665782</v>
      </c>
      <c r="G18" s="476">
        <v>30.01806638976123</v>
      </c>
    </row>
    <row r="19" spans="2:7" ht="12" customHeight="1">
      <c r="B19" s="751" t="s">
        <v>479</v>
      </c>
      <c r="C19" s="170">
        <v>222.37</v>
      </c>
      <c r="D19" s="170">
        <v>607.75</v>
      </c>
      <c r="E19" s="170">
        <v>1181.93</v>
      </c>
      <c r="F19" s="165">
        <v>173.30575167513604</v>
      </c>
      <c r="G19" s="476">
        <v>94.47634718222955</v>
      </c>
    </row>
    <row r="20" spans="2:7" ht="24.75" customHeight="1">
      <c r="B20" s="753" t="s">
        <v>480</v>
      </c>
      <c r="C20" s="1581">
        <v>0.30028233588517733</v>
      </c>
      <c r="D20" s="1581">
        <v>0.4439011884354154</v>
      </c>
      <c r="E20" s="1581">
        <v>0.4537063865220801</v>
      </c>
      <c r="F20" s="166" t="s">
        <v>859</v>
      </c>
      <c r="G20" s="477" t="s">
        <v>859</v>
      </c>
    </row>
    <row r="21" spans="2:7" ht="23.25" customHeight="1">
      <c r="B21" s="753" t="s">
        <v>481</v>
      </c>
      <c r="C21" s="170">
        <v>11.455095294592626</v>
      </c>
      <c r="D21" s="170">
        <v>19.02927964240642</v>
      </c>
      <c r="E21" s="170">
        <v>32.86115350944691</v>
      </c>
      <c r="F21" s="166" t="s">
        <v>859</v>
      </c>
      <c r="G21" s="477" t="s">
        <v>859</v>
      </c>
    </row>
    <row r="22" spans="2:7" ht="22.5" customHeight="1">
      <c r="B22" s="754" t="s">
        <v>482</v>
      </c>
      <c r="C22" s="170">
        <v>11.5</v>
      </c>
      <c r="D22" s="170">
        <v>70.1</v>
      </c>
      <c r="E22" s="170">
        <v>187.8</v>
      </c>
      <c r="F22" s="166" t="s">
        <v>859</v>
      </c>
      <c r="G22" s="477" t="s">
        <v>859</v>
      </c>
    </row>
    <row r="23" spans="2:7" ht="18.75" customHeight="1" thickBot="1">
      <c r="B23" s="755" t="s">
        <v>483</v>
      </c>
      <c r="C23" s="972">
        <v>646469</v>
      </c>
      <c r="D23" s="972">
        <v>719476</v>
      </c>
      <c r="E23" s="972">
        <v>792746</v>
      </c>
      <c r="F23" s="479" t="s">
        <v>859</v>
      </c>
      <c r="G23" s="480" t="s">
        <v>859</v>
      </c>
    </row>
    <row r="24" spans="2:7" ht="18.75" customHeight="1">
      <c r="B24" s="810"/>
      <c r="C24" s="970"/>
      <c r="D24" s="163"/>
      <c r="E24" s="163"/>
      <c r="F24" s="164"/>
      <c r="G24" s="164"/>
    </row>
    <row r="25" ht="12.75">
      <c r="B25" s="808" t="s">
        <v>520</v>
      </c>
    </row>
    <row r="26" ht="12.75">
      <c r="B26" s="808" t="s">
        <v>521</v>
      </c>
    </row>
  </sheetData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B2" sqref="B2:G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9.140625" style="18" customWidth="1"/>
    <col min="4" max="4" width="13.7109375" style="18" customWidth="1"/>
    <col min="5" max="5" width="14.57421875" style="18" customWidth="1"/>
    <col min="6" max="6" width="11.00390625" style="18" customWidth="1"/>
    <col min="7" max="7" width="12.140625" style="18" customWidth="1"/>
    <col min="8" max="16384" width="9.140625" style="18" customWidth="1"/>
  </cols>
  <sheetData>
    <row r="1" spans="2:7" ht="15.75">
      <c r="B1" s="1596" t="s">
        <v>439</v>
      </c>
      <c r="C1" s="1596"/>
      <c r="D1" s="1596"/>
      <c r="E1" s="1596"/>
      <c r="F1" s="1596"/>
      <c r="G1" s="1596"/>
    </row>
    <row r="2" spans="2:7" ht="16.5" thickBot="1">
      <c r="B2" s="1619" t="s">
        <v>503</v>
      </c>
      <c r="C2" s="1619"/>
      <c r="D2" s="1619"/>
      <c r="E2" s="1619"/>
      <c r="F2" s="1619"/>
      <c r="G2" s="1619"/>
    </row>
    <row r="3" spans="1:7" ht="12.75" customHeight="1">
      <c r="A3"/>
      <c r="B3" s="1615" t="s">
        <v>372</v>
      </c>
      <c r="C3" s="1620" t="s">
        <v>925</v>
      </c>
      <c r="D3" s="1110" t="s">
        <v>487</v>
      </c>
      <c r="E3" s="1617" t="s">
        <v>373</v>
      </c>
      <c r="F3" s="1620" t="s">
        <v>860</v>
      </c>
      <c r="G3" s="1622" t="s">
        <v>861</v>
      </c>
    </row>
    <row r="4" spans="1:7" ht="12.75">
      <c r="A4"/>
      <c r="B4" s="1616"/>
      <c r="C4" s="1621"/>
      <c r="D4" s="843" t="s">
        <v>374</v>
      </c>
      <c r="E4" s="1618"/>
      <c r="F4" s="1621"/>
      <c r="G4" s="1623"/>
    </row>
    <row r="5" spans="1:7" ht="25.5">
      <c r="A5"/>
      <c r="B5" s="499" t="s">
        <v>586</v>
      </c>
      <c r="C5" s="1143" t="s">
        <v>899</v>
      </c>
      <c r="D5" s="1111">
        <v>25</v>
      </c>
      <c r="E5" s="1112" t="s">
        <v>488</v>
      </c>
      <c r="F5" s="1113" t="s">
        <v>862</v>
      </c>
      <c r="G5" s="1114" t="s">
        <v>863</v>
      </c>
    </row>
    <row r="6" spans="1:7" ht="25.5">
      <c r="A6"/>
      <c r="B6" s="499" t="s">
        <v>489</v>
      </c>
      <c r="C6" s="1143" t="s">
        <v>899</v>
      </c>
      <c r="D6" s="1111">
        <v>25</v>
      </c>
      <c r="E6" s="1112" t="s">
        <v>490</v>
      </c>
      <c r="F6" s="1113" t="s">
        <v>864</v>
      </c>
      <c r="G6" s="1114" t="s">
        <v>863</v>
      </c>
    </row>
    <row r="7" spans="1:7" ht="25.5">
      <c r="A7"/>
      <c r="B7" s="499" t="s">
        <v>587</v>
      </c>
      <c r="C7" s="1143" t="s">
        <v>899</v>
      </c>
      <c r="D7" s="1115">
        <v>4.9</v>
      </c>
      <c r="E7" s="1112" t="s">
        <v>588</v>
      </c>
      <c r="F7" s="1116" t="s">
        <v>865</v>
      </c>
      <c r="G7" s="1114" t="s">
        <v>866</v>
      </c>
    </row>
    <row r="8" spans="1:7" ht="25.5">
      <c r="A8"/>
      <c r="B8" s="499" t="s">
        <v>589</v>
      </c>
      <c r="C8" s="1143" t="s">
        <v>899</v>
      </c>
      <c r="D8" s="1115">
        <v>24</v>
      </c>
      <c r="E8" s="1117" t="s">
        <v>590</v>
      </c>
      <c r="F8" s="1113" t="s">
        <v>867</v>
      </c>
      <c r="G8" s="1114" t="s">
        <v>863</v>
      </c>
    </row>
    <row r="9" spans="1:7" ht="38.25">
      <c r="A9"/>
      <c r="B9" s="499" t="s">
        <v>591</v>
      </c>
      <c r="C9" s="1143" t="s">
        <v>900</v>
      </c>
      <c r="D9" s="1115">
        <v>125</v>
      </c>
      <c r="E9" s="1117" t="s">
        <v>592</v>
      </c>
      <c r="F9" s="1113" t="s">
        <v>868</v>
      </c>
      <c r="G9" s="1114" t="s">
        <v>869</v>
      </c>
    </row>
    <row r="10" spans="1:7" ht="25.5">
      <c r="A10"/>
      <c r="B10" s="499" t="s">
        <v>593</v>
      </c>
      <c r="C10" s="1143" t="s">
        <v>899</v>
      </c>
      <c r="D10" s="1115">
        <v>22.5</v>
      </c>
      <c r="E10" s="1117" t="s">
        <v>594</v>
      </c>
      <c r="F10" s="1113" t="s">
        <v>870</v>
      </c>
      <c r="G10" s="1114" t="s">
        <v>863</v>
      </c>
    </row>
    <row r="11" spans="1:7" ht="25.5">
      <c r="A11"/>
      <c r="B11" s="499" t="s">
        <v>595</v>
      </c>
      <c r="C11" s="1143" t="s">
        <v>899</v>
      </c>
      <c r="D11" s="1115">
        <v>48</v>
      </c>
      <c r="E11" s="1117" t="s">
        <v>596</v>
      </c>
      <c r="F11" s="1113" t="s">
        <v>871</v>
      </c>
      <c r="G11" s="1114" t="s">
        <v>863</v>
      </c>
    </row>
    <row r="12" spans="1:7" ht="25.5">
      <c r="A12"/>
      <c r="B12" s="499" t="s">
        <v>897</v>
      </c>
      <c r="C12" s="1143" t="s">
        <v>899</v>
      </c>
      <c r="D12" s="1111">
        <v>128</v>
      </c>
      <c r="E12" s="1121" t="s">
        <v>898</v>
      </c>
      <c r="F12" s="1113"/>
      <c r="G12" s="1114" t="s">
        <v>869</v>
      </c>
    </row>
    <row r="13" spans="1:7" ht="12.75">
      <c r="A13"/>
      <c r="B13" s="933" t="s">
        <v>496</v>
      </c>
      <c r="C13" s="1138"/>
      <c r="D13" s="1118">
        <f>SUM(D5:D12)</f>
        <v>402.4</v>
      </c>
      <c r="E13" s="1119"/>
      <c r="F13" s="172"/>
      <c r="G13" s="529"/>
    </row>
    <row r="14" spans="1:7" ht="12.75">
      <c r="A14"/>
      <c r="B14" s="481" t="s">
        <v>491</v>
      </c>
      <c r="C14" s="1139"/>
      <c r="D14" s="1120"/>
      <c r="E14" s="1119"/>
      <c r="F14" s="172"/>
      <c r="G14" s="529"/>
    </row>
    <row r="15" spans="1:7" ht="25.5">
      <c r="A15"/>
      <c r="B15" s="499" t="s">
        <v>492</v>
      </c>
      <c r="C15" s="1143" t="s">
        <v>901</v>
      </c>
      <c r="D15" s="1111">
        <v>24</v>
      </c>
      <c r="E15" s="1112" t="s">
        <v>493</v>
      </c>
      <c r="F15" s="1113" t="s">
        <v>872</v>
      </c>
      <c r="G15" s="1114" t="s">
        <v>866</v>
      </c>
    </row>
    <row r="16" spans="1:7" ht="25.5">
      <c r="A16"/>
      <c r="B16" s="499" t="s">
        <v>597</v>
      </c>
      <c r="C16" s="1143" t="s">
        <v>902</v>
      </c>
      <c r="D16" s="1111">
        <v>39.52</v>
      </c>
      <c r="E16" s="1121" t="s">
        <v>598</v>
      </c>
      <c r="F16" s="1113" t="s">
        <v>873</v>
      </c>
      <c r="G16" s="1114" t="s">
        <v>866</v>
      </c>
    </row>
    <row r="17" spans="1:7" ht="25.5">
      <c r="A17"/>
      <c r="B17" s="499" t="s">
        <v>599</v>
      </c>
      <c r="C17" s="1143" t="s">
        <v>903</v>
      </c>
      <c r="D17" s="1111">
        <v>240</v>
      </c>
      <c r="E17" s="1121" t="s">
        <v>600</v>
      </c>
      <c r="F17" s="1113" t="s">
        <v>874</v>
      </c>
      <c r="G17" s="1114" t="s">
        <v>875</v>
      </c>
    </row>
    <row r="18" spans="1:7" ht="25.5">
      <c r="A18"/>
      <c r="B18" s="499" t="s">
        <v>636</v>
      </c>
      <c r="C18" s="1143" t="s">
        <v>904</v>
      </c>
      <c r="D18" s="1111">
        <v>50</v>
      </c>
      <c r="E18" s="1121" t="s">
        <v>637</v>
      </c>
      <c r="F18" s="1113" t="s">
        <v>876</v>
      </c>
      <c r="G18" s="1114" t="s">
        <v>863</v>
      </c>
    </row>
    <row r="19" spans="1:7" ht="25.5">
      <c r="A19"/>
      <c r="B19" s="499" t="s">
        <v>638</v>
      </c>
      <c r="C19" s="1143" t="s">
        <v>905</v>
      </c>
      <c r="D19" s="1111">
        <v>47.5</v>
      </c>
      <c r="E19" s="1121" t="s">
        <v>639</v>
      </c>
      <c r="F19" s="1113" t="s">
        <v>877</v>
      </c>
      <c r="G19" s="1114" t="s">
        <v>869</v>
      </c>
    </row>
    <row r="20" spans="1:7" ht="25.5">
      <c r="A20"/>
      <c r="B20" s="499" t="s">
        <v>640</v>
      </c>
      <c r="C20" s="1143" t="s">
        <v>906</v>
      </c>
      <c r="D20" s="1111">
        <v>30.03</v>
      </c>
      <c r="E20" s="1121" t="s">
        <v>641</v>
      </c>
      <c r="F20" s="1113" t="s">
        <v>878</v>
      </c>
      <c r="G20" s="1114" t="s">
        <v>866</v>
      </c>
    </row>
    <row r="21" spans="1:7" ht="25.5">
      <c r="A21"/>
      <c r="B21" s="499" t="s">
        <v>642</v>
      </c>
      <c r="C21" s="1143" t="s">
        <v>904</v>
      </c>
      <c r="D21" s="1111">
        <v>161</v>
      </c>
      <c r="E21" s="1122" t="s">
        <v>641</v>
      </c>
      <c r="F21" s="1113" t="s">
        <v>879</v>
      </c>
      <c r="G21" s="1114" t="s">
        <v>869</v>
      </c>
    </row>
    <row r="22" spans="1:7" ht="26.25" customHeight="1">
      <c r="A22" s="973"/>
      <c r="B22" s="1144" t="s">
        <v>828</v>
      </c>
      <c r="C22" s="1145" t="s">
        <v>907</v>
      </c>
      <c r="D22" s="1124">
        <v>14.4</v>
      </c>
      <c r="E22" s="1112" t="s">
        <v>829</v>
      </c>
      <c r="F22" s="1113" t="s">
        <v>880</v>
      </c>
      <c r="G22" s="1114" t="s">
        <v>866</v>
      </c>
    </row>
    <row r="23" spans="1:7" ht="26.25" customHeight="1">
      <c r="A23" s="973"/>
      <c r="B23" s="1144" t="s">
        <v>830</v>
      </c>
      <c r="C23" s="1145" t="s">
        <v>908</v>
      </c>
      <c r="D23" s="1124">
        <v>806.4</v>
      </c>
      <c r="E23" s="1112" t="s">
        <v>831</v>
      </c>
      <c r="F23" s="1113" t="s">
        <v>881</v>
      </c>
      <c r="G23" s="1125" t="s">
        <v>863</v>
      </c>
    </row>
    <row r="24" spans="1:7" ht="26.25" customHeight="1">
      <c r="A24" s="973"/>
      <c r="B24" s="1144" t="s">
        <v>832</v>
      </c>
      <c r="C24" s="1145" t="s">
        <v>909</v>
      </c>
      <c r="D24" s="1124">
        <v>800</v>
      </c>
      <c r="E24" s="1112" t="s">
        <v>831</v>
      </c>
      <c r="F24" s="1113" t="s">
        <v>882</v>
      </c>
      <c r="G24" s="1125" t="s">
        <v>883</v>
      </c>
    </row>
    <row r="25" spans="1:7" ht="27.75" customHeight="1">
      <c r="A25" s="973"/>
      <c r="B25" s="1144" t="s">
        <v>884</v>
      </c>
      <c r="C25" s="1145" t="s">
        <v>910</v>
      </c>
      <c r="D25" s="1124">
        <v>201.28</v>
      </c>
      <c r="E25" s="1117" t="s">
        <v>885</v>
      </c>
      <c r="F25" s="1113" t="s">
        <v>886</v>
      </c>
      <c r="G25" s="1125" t="s">
        <v>869</v>
      </c>
    </row>
    <row r="26" spans="1:7" ht="26.25" customHeight="1">
      <c r="A26" s="973"/>
      <c r="B26" s="1144" t="s">
        <v>887</v>
      </c>
      <c r="C26" s="1145" t="s">
        <v>911</v>
      </c>
      <c r="D26" s="1124">
        <v>23.56</v>
      </c>
      <c r="E26" s="1117" t="s">
        <v>888</v>
      </c>
      <c r="F26" s="1113"/>
      <c r="G26" s="1125" t="s">
        <v>869</v>
      </c>
    </row>
    <row r="27" spans="1:7" ht="26.25" customHeight="1">
      <c r="A27" s="973"/>
      <c r="B27" s="1123" t="s">
        <v>912</v>
      </c>
      <c r="C27" s="1140" t="s">
        <v>904</v>
      </c>
      <c r="D27" s="1124">
        <v>50</v>
      </c>
      <c r="E27" s="1117" t="s">
        <v>913</v>
      </c>
      <c r="F27" s="1113" t="s">
        <v>914</v>
      </c>
      <c r="G27" s="1125" t="s">
        <v>869</v>
      </c>
    </row>
    <row r="28" spans="1:7" ht="26.25" customHeight="1">
      <c r="A28" s="973"/>
      <c r="B28" s="1123" t="s">
        <v>915</v>
      </c>
      <c r="C28" s="1140" t="s">
        <v>904</v>
      </c>
      <c r="D28" s="1124">
        <v>50</v>
      </c>
      <c r="E28" s="1117" t="s">
        <v>913</v>
      </c>
      <c r="F28" s="1113" t="s">
        <v>916</v>
      </c>
      <c r="G28" s="1125" t="s">
        <v>869</v>
      </c>
    </row>
    <row r="29" spans="1:7" ht="26.25" customHeight="1">
      <c r="A29" s="973"/>
      <c r="B29" s="1123" t="s">
        <v>917</v>
      </c>
      <c r="C29" s="1140" t="s">
        <v>918</v>
      </c>
      <c r="D29" s="1124">
        <v>138</v>
      </c>
      <c r="E29" s="1117" t="s">
        <v>919</v>
      </c>
      <c r="F29" s="1113" t="s">
        <v>920</v>
      </c>
      <c r="G29" s="1125" t="s">
        <v>863</v>
      </c>
    </row>
    <row r="30" spans="1:7" ht="12.75">
      <c r="A30" s="8"/>
      <c r="B30" s="1126" t="s">
        <v>494</v>
      </c>
      <c r="C30" s="1141"/>
      <c r="D30" s="1127">
        <f>SUM(D15:D29)</f>
        <v>2675.69</v>
      </c>
      <c r="E30" s="1117"/>
      <c r="F30" s="172"/>
      <c r="G30" s="1125"/>
    </row>
    <row r="31" spans="1:7" ht="25.5">
      <c r="A31" s="8"/>
      <c r="B31" s="1150" t="s">
        <v>921</v>
      </c>
      <c r="C31" s="1148" t="s">
        <v>922</v>
      </c>
      <c r="D31" s="1149">
        <v>1500</v>
      </c>
      <c r="E31" s="1113" t="s">
        <v>923</v>
      </c>
      <c r="F31" s="1146" t="s">
        <v>924</v>
      </c>
      <c r="G31" s="1147" t="s">
        <v>863</v>
      </c>
    </row>
    <row r="32" spans="1:7" ht="13.5" thickBot="1">
      <c r="A32" s="8"/>
      <c r="B32" s="1128" t="s">
        <v>495</v>
      </c>
      <c r="C32" s="1142"/>
      <c r="D32" s="1129">
        <f>D13+D30+D31</f>
        <v>4578.09</v>
      </c>
      <c r="E32" s="1130"/>
      <c r="F32" s="1131"/>
      <c r="G32" s="1132"/>
    </row>
    <row r="34" spans="1:8" ht="12.75">
      <c r="A34" s="1151" t="s">
        <v>889</v>
      </c>
      <c r="B34" s="996"/>
      <c r="C34" s="996"/>
      <c r="D34" s="996"/>
      <c r="E34" s="996"/>
      <c r="F34" s="996"/>
      <c r="G34" s="996"/>
      <c r="H34" s="996"/>
    </row>
    <row r="35" spans="1:8" ht="12.75">
      <c r="A35" s="106" t="s">
        <v>890</v>
      </c>
      <c r="B35" s="1133" t="s">
        <v>891</v>
      </c>
      <c r="C35" s="1133"/>
      <c r="D35" s="1134"/>
      <c r="E35" s="1134"/>
      <c r="F35" s="1134"/>
      <c r="G35" s="1134"/>
      <c r="H35" s="1134"/>
    </row>
    <row r="36" spans="1:8" ht="14.25" customHeight="1">
      <c r="A36" s="1135" t="s">
        <v>863</v>
      </c>
      <c r="B36" s="1136" t="s">
        <v>892</v>
      </c>
      <c r="C36" s="1136"/>
      <c r="D36" s="1137"/>
      <c r="E36" s="1137"/>
      <c r="F36" s="1137"/>
      <c r="G36" s="1137"/>
      <c r="H36" s="1137"/>
    </row>
    <row r="37" spans="1:8" ht="15" customHeight="1">
      <c r="A37" s="1135" t="s">
        <v>866</v>
      </c>
      <c r="B37" s="1136" t="s">
        <v>893</v>
      </c>
      <c r="C37" s="1136"/>
      <c r="D37" s="1137"/>
      <c r="E37" s="1137"/>
      <c r="F37" s="1137"/>
      <c r="G37" s="1137"/>
      <c r="H37" s="1137"/>
    </row>
    <row r="38" spans="1:8" ht="12.75">
      <c r="A38" s="1135" t="s">
        <v>875</v>
      </c>
      <c r="B38" s="1136" t="s">
        <v>894</v>
      </c>
      <c r="C38" s="1136"/>
      <c r="D38" s="1137"/>
      <c r="E38" s="1137"/>
      <c r="F38" s="1137"/>
      <c r="G38" s="1137"/>
      <c r="H38" s="1137"/>
    </row>
    <row r="39" spans="1:8" ht="12.75">
      <c r="A39" s="1135" t="s">
        <v>869</v>
      </c>
      <c r="B39" s="1136" t="s">
        <v>895</v>
      </c>
      <c r="C39" s="1136"/>
      <c r="D39" s="1137"/>
      <c r="E39" s="1137"/>
      <c r="F39" s="1137"/>
      <c r="G39" s="1137"/>
      <c r="H39" s="1137"/>
    </row>
    <row r="40" spans="1:8" ht="16.5" customHeight="1">
      <c r="A40" s="1135" t="s">
        <v>883</v>
      </c>
      <c r="B40" s="1136" t="s">
        <v>896</v>
      </c>
      <c r="C40" s="1136"/>
      <c r="D40" s="1137"/>
      <c r="E40" s="1137"/>
      <c r="F40" s="1137"/>
      <c r="G40" s="1137"/>
      <c r="H40" s="1137"/>
    </row>
  </sheetData>
  <mergeCells count="7">
    <mergeCell ref="B3:B4"/>
    <mergeCell ref="E3:E4"/>
    <mergeCell ref="B1:G1"/>
    <mergeCell ref="B2:G2"/>
    <mergeCell ref="F3:F4"/>
    <mergeCell ref="G3:G4"/>
    <mergeCell ref="C3:C4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F29" sqref="F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629" t="s">
        <v>816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</row>
    <row r="2" spans="1:11" ht="15.75">
      <c r="A2" s="1632" t="s">
        <v>497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</row>
    <row r="3" spans="1:12" ht="13.5" thickBot="1">
      <c r="A3" s="1633"/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</row>
    <row r="4" spans="1:12" s="300" customFormat="1" ht="12">
      <c r="A4" s="494"/>
      <c r="B4" s="1634" t="s">
        <v>498</v>
      </c>
      <c r="C4" s="1635"/>
      <c r="D4" s="1636"/>
      <c r="E4" s="1635" t="s">
        <v>558</v>
      </c>
      <c r="F4" s="1635"/>
      <c r="G4" s="1635"/>
      <c r="H4" s="1635"/>
      <c r="I4" s="1635"/>
      <c r="J4" s="1635"/>
      <c r="K4" s="1635"/>
      <c r="L4" s="1636"/>
    </row>
    <row r="5" spans="1:12" s="300" customFormat="1" ht="12">
      <c r="A5" s="495"/>
      <c r="B5" s="1637" t="s">
        <v>838</v>
      </c>
      <c r="C5" s="1624"/>
      <c r="D5" s="1638"/>
      <c r="E5" s="1624" t="s">
        <v>838</v>
      </c>
      <c r="F5" s="1624"/>
      <c r="G5" s="1624"/>
      <c r="H5" s="1624"/>
      <c r="I5" s="1624"/>
      <c r="J5" s="1625"/>
      <c r="K5" s="298"/>
      <c r="L5" s="482"/>
    </row>
    <row r="6" spans="1:12" s="300" customFormat="1" ht="12">
      <c r="A6" s="496" t="s">
        <v>359</v>
      </c>
      <c r="B6" s="505"/>
      <c r="C6" s="302"/>
      <c r="D6" s="506"/>
      <c r="E6" s="1626">
        <v>2006</v>
      </c>
      <c r="F6" s="1627"/>
      <c r="G6" s="1628">
        <v>2007</v>
      </c>
      <c r="H6" s="1625"/>
      <c r="I6" s="1630">
        <v>2008</v>
      </c>
      <c r="J6" s="1630"/>
      <c r="K6" s="1630" t="s">
        <v>360</v>
      </c>
      <c r="L6" s="1631"/>
    </row>
    <row r="7" spans="1:12" s="300" customFormat="1" ht="12">
      <c r="A7" s="496"/>
      <c r="B7" s="483">
        <v>2006</v>
      </c>
      <c r="C7" s="301">
        <v>2007</v>
      </c>
      <c r="D7" s="507">
        <v>2008</v>
      </c>
      <c r="E7" s="442">
        <v>1</v>
      </c>
      <c r="F7" s="303">
        <v>2</v>
      </c>
      <c r="G7" s="297">
        <v>3</v>
      </c>
      <c r="H7" s="299">
        <v>4</v>
      </c>
      <c r="I7" s="304">
        <v>5</v>
      </c>
      <c r="J7" s="304">
        <v>6</v>
      </c>
      <c r="K7" s="296" t="s">
        <v>504</v>
      </c>
      <c r="L7" s="484" t="s">
        <v>505</v>
      </c>
    </row>
    <row r="8" spans="1:12" s="300" customFormat="1" ht="12">
      <c r="A8" s="497"/>
      <c r="B8" s="485"/>
      <c r="C8" s="305"/>
      <c r="D8" s="508"/>
      <c r="E8" s="303" t="s">
        <v>361</v>
      </c>
      <c r="F8" s="399" t="s">
        <v>363</v>
      </c>
      <c r="G8" s="399" t="s">
        <v>361</v>
      </c>
      <c r="H8" s="399" t="s">
        <v>363</v>
      </c>
      <c r="I8" s="399" t="s">
        <v>361</v>
      </c>
      <c r="J8" s="399" t="s">
        <v>363</v>
      </c>
      <c r="K8" s="305">
        <v>1</v>
      </c>
      <c r="L8" s="486">
        <v>3</v>
      </c>
    </row>
    <row r="9" spans="1:12" s="107" customFormat="1" ht="12.75">
      <c r="A9" s="498" t="s">
        <v>362</v>
      </c>
      <c r="B9" s="764">
        <v>127</v>
      </c>
      <c r="C9" s="765">
        <v>141</v>
      </c>
      <c r="D9" s="766">
        <v>145</v>
      </c>
      <c r="E9" s="767">
        <v>74053.6</v>
      </c>
      <c r="F9" s="276">
        <v>100</v>
      </c>
      <c r="G9" s="768">
        <v>136911.11</v>
      </c>
      <c r="H9" s="276">
        <v>100</v>
      </c>
      <c r="I9" s="769">
        <v>260505.48</v>
      </c>
      <c r="J9" s="276">
        <v>100</v>
      </c>
      <c r="K9" s="770">
        <v>84.88109963593936</v>
      </c>
      <c r="L9" s="771">
        <v>90.27344092090118</v>
      </c>
    </row>
    <row r="10" spans="1:12" ht="12.75">
      <c r="A10" s="499" t="s">
        <v>368</v>
      </c>
      <c r="B10" s="699">
        <v>81</v>
      </c>
      <c r="C10" s="700">
        <v>94</v>
      </c>
      <c r="D10" s="701">
        <v>110</v>
      </c>
      <c r="E10" s="503">
        <v>61181.18</v>
      </c>
      <c r="F10" s="280">
        <v>82.61742845722557</v>
      </c>
      <c r="G10" s="292">
        <v>114717.85</v>
      </c>
      <c r="H10" s="280">
        <v>83.79002259203071</v>
      </c>
      <c r="I10" s="292">
        <v>223299.89</v>
      </c>
      <c r="J10" s="280">
        <v>85.71792424481819</v>
      </c>
      <c r="K10" s="273">
        <v>87.50512821099562</v>
      </c>
      <c r="L10" s="487">
        <v>94.65139034596623</v>
      </c>
    </row>
    <row r="11" spans="1:12" ht="12.75">
      <c r="A11" s="500" t="s">
        <v>499</v>
      </c>
      <c r="B11" s="702">
        <v>14</v>
      </c>
      <c r="C11" s="700">
        <v>15</v>
      </c>
      <c r="D11" s="701">
        <v>15</v>
      </c>
      <c r="E11" s="503">
        <v>51352.64</v>
      </c>
      <c r="F11" s="280">
        <v>69.34523102185445</v>
      </c>
      <c r="G11" s="292">
        <v>94296.01</v>
      </c>
      <c r="H11" s="280">
        <v>68.87389197268213</v>
      </c>
      <c r="I11" s="306">
        <v>174394.94</v>
      </c>
      <c r="J11" s="280">
        <v>66.94482588235765</v>
      </c>
      <c r="K11" s="273">
        <v>83.62446409765886</v>
      </c>
      <c r="L11" s="487">
        <v>84.94413496392903</v>
      </c>
    </row>
    <row r="12" spans="1:12" ht="12.75">
      <c r="A12" s="500" t="s">
        <v>500</v>
      </c>
      <c r="B12" s="702">
        <v>7</v>
      </c>
      <c r="C12" s="700">
        <v>12</v>
      </c>
      <c r="D12" s="701">
        <v>23</v>
      </c>
      <c r="E12" s="503">
        <v>1315.59</v>
      </c>
      <c r="F12" s="280">
        <v>1.776537534974667</v>
      </c>
      <c r="G12" s="292">
        <v>4576.69</v>
      </c>
      <c r="H12" s="280">
        <v>3.3428185630808196</v>
      </c>
      <c r="I12" s="306">
        <v>15148.75</v>
      </c>
      <c r="J12" s="280">
        <v>5.815136787141676</v>
      </c>
      <c r="K12" s="273">
        <v>247.88117878670408</v>
      </c>
      <c r="L12" s="487">
        <v>230.9979482988798</v>
      </c>
    </row>
    <row r="13" spans="1:12" ht="12.75">
      <c r="A13" s="500" t="s">
        <v>501</v>
      </c>
      <c r="B13" s="702">
        <v>46</v>
      </c>
      <c r="C13" s="700">
        <v>52</v>
      </c>
      <c r="D13" s="701">
        <v>56</v>
      </c>
      <c r="E13" s="503">
        <v>4260.42</v>
      </c>
      <c r="F13" s="280">
        <v>5.753157172642519</v>
      </c>
      <c r="G13" s="292">
        <v>8849.93</v>
      </c>
      <c r="H13" s="280">
        <v>6.463996968544044</v>
      </c>
      <c r="I13" s="306">
        <v>23121.7</v>
      </c>
      <c r="J13" s="280">
        <v>8.875705800891406</v>
      </c>
      <c r="K13" s="273">
        <v>107.72435581468494</v>
      </c>
      <c r="L13" s="487">
        <v>161.26421338925843</v>
      </c>
    </row>
    <row r="14" spans="1:12" ht="12.75">
      <c r="A14" s="500" t="s">
        <v>502</v>
      </c>
      <c r="B14" s="702">
        <v>14</v>
      </c>
      <c r="C14" s="700">
        <v>15</v>
      </c>
      <c r="D14" s="701">
        <v>16</v>
      </c>
      <c r="E14" s="503">
        <v>4252.53</v>
      </c>
      <c r="F14" s="280">
        <v>5.742502727753951</v>
      </c>
      <c r="G14" s="292">
        <v>6995.22</v>
      </c>
      <c r="H14" s="280">
        <v>5.109315087723707</v>
      </c>
      <c r="I14" s="306">
        <v>10634.5</v>
      </c>
      <c r="J14" s="280">
        <v>4.082255774427471</v>
      </c>
      <c r="K14" s="273">
        <v>64.49548856798191</v>
      </c>
      <c r="L14" s="487">
        <v>52.025240092520306</v>
      </c>
    </row>
    <row r="15" spans="1:12" ht="12.75">
      <c r="A15" s="501" t="s">
        <v>506</v>
      </c>
      <c r="B15" s="702">
        <v>29</v>
      </c>
      <c r="C15" s="700">
        <v>29</v>
      </c>
      <c r="D15" s="701">
        <v>21</v>
      </c>
      <c r="E15" s="503">
        <v>4979.37</v>
      </c>
      <c r="F15" s="280">
        <v>6.7240080158155715</v>
      </c>
      <c r="G15" s="292">
        <v>5859.45</v>
      </c>
      <c r="H15" s="280">
        <v>4.279747640640705</v>
      </c>
      <c r="I15" s="306">
        <v>6419.21</v>
      </c>
      <c r="J15" s="280">
        <v>2.464136263083602</v>
      </c>
      <c r="K15" s="273">
        <v>17.67452509052349</v>
      </c>
      <c r="L15" s="487">
        <v>9.553115053460658</v>
      </c>
    </row>
    <row r="16" spans="1:12" ht="12.75">
      <c r="A16" s="501" t="s">
        <v>507</v>
      </c>
      <c r="B16" s="702">
        <v>4</v>
      </c>
      <c r="C16" s="700">
        <v>4</v>
      </c>
      <c r="D16" s="701">
        <v>4</v>
      </c>
      <c r="E16" s="503">
        <v>2350.56</v>
      </c>
      <c r="F16" s="280">
        <v>3.174133330452537</v>
      </c>
      <c r="G16" s="292">
        <v>2610.34</v>
      </c>
      <c r="H16" s="280">
        <v>1.906594724124288</v>
      </c>
      <c r="I16" s="306">
        <v>5363.09</v>
      </c>
      <c r="J16" s="280">
        <v>2.058724446027009</v>
      </c>
      <c r="K16" s="273">
        <v>11.051834456469948</v>
      </c>
      <c r="L16" s="487">
        <v>105.4556111464407</v>
      </c>
    </row>
    <row r="17" spans="1:12" ht="12.75">
      <c r="A17" s="501" t="s">
        <v>508</v>
      </c>
      <c r="B17" s="702">
        <v>8</v>
      </c>
      <c r="C17" s="700">
        <v>8</v>
      </c>
      <c r="D17" s="701">
        <v>5</v>
      </c>
      <c r="E17" s="503">
        <v>764.19</v>
      </c>
      <c r="F17" s="280">
        <v>1.031941728693811</v>
      </c>
      <c r="G17" s="292">
        <v>766.47</v>
      </c>
      <c r="H17" s="280">
        <v>0.5598303892211524</v>
      </c>
      <c r="I17" s="306">
        <v>831.97</v>
      </c>
      <c r="J17" s="280">
        <v>0.3193675618647255</v>
      </c>
      <c r="K17" s="273">
        <v>0.29835512110861373</v>
      </c>
      <c r="L17" s="487">
        <v>8.545670411105462</v>
      </c>
    </row>
    <row r="18" spans="1:12" ht="12.75">
      <c r="A18" s="501" t="s">
        <v>367</v>
      </c>
      <c r="B18" s="702">
        <v>3</v>
      </c>
      <c r="C18" s="700">
        <v>3</v>
      </c>
      <c r="D18" s="701">
        <v>2</v>
      </c>
      <c r="E18" s="503">
        <v>4778.3</v>
      </c>
      <c r="F18" s="280">
        <v>6.452488467812504</v>
      </c>
      <c r="G18" s="292">
        <v>12957</v>
      </c>
      <c r="H18" s="280">
        <v>9.463804653983159</v>
      </c>
      <c r="I18" s="306">
        <v>24.71</v>
      </c>
      <c r="J18" s="280">
        <v>0.00948540506710262</v>
      </c>
      <c r="K18" s="273">
        <v>171.16338446727917</v>
      </c>
      <c r="L18" s="487">
        <v>-99.80929227444625</v>
      </c>
    </row>
    <row r="19" spans="1:12" ht="13.5" thickBot="1">
      <c r="A19" s="502" t="s">
        <v>509</v>
      </c>
      <c r="B19" s="703">
        <v>2</v>
      </c>
      <c r="C19" s="704">
        <v>3</v>
      </c>
      <c r="D19" s="705">
        <v>3</v>
      </c>
      <c r="E19" s="504" t="s">
        <v>859</v>
      </c>
      <c r="F19" s="488" t="s">
        <v>859</v>
      </c>
      <c r="G19" s="489" t="s">
        <v>859</v>
      </c>
      <c r="H19" s="489" t="s">
        <v>859</v>
      </c>
      <c r="I19" s="490">
        <v>24566.61</v>
      </c>
      <c r="J19" s="491">
        <v>9.430362079139373</v>
      </c>
      <c r="K19" s="492" t="s">
        <v>859</v>
      </c>
      <c r="L19" s="493" t="s">
        <v>859</v>
      </c>
    </row>
    <row r="21" ht="12.75">
      <c r="I21" s="42"/>
    </row>
  </sheetData>
  <mergeCells count="11"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37">
      <selection activeCell="M28" sqref="M28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583" t="s">
        <v>99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</row>
    <row r="2" spans="1:11" ht="15.75">
      <c r="A2" s="1584" t="s">
        <v>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</row>
    <row r="3" spans="1:11" ht="13.5" thickBot="1">
      <c r="A3" s="42" t="s">
        <v>1</v>
      </c>
      <c r="B3" s="42"/>
      <c r="C3" s="42"/>
      <c r="D3" s="42"/>
      <c r="E3" s="42"/>
      <c r="F3" s="42"/>
      <c r="G3" s="42"/>
      <c r="H3" s="42"/>
      <c r="J3" s="42"/>
      <c r="K3" s="130" t="s">
        <v>460</v>
      </c>
    </row>
    <row r="4" spans="1:11" ht="12.75">
      <c r="A4" s="174"/>
      <c r="B4" s="175"/>
      <c r="C4" s="176"/>
      <c r="D4" s="176"/>
      <c r="E4" s="177"/>
      <c r="F4" s="178" t="s">
        <v>836</v>
      </c>
      <c r="G4" s="178"/>
      <c r="H4" s="178"/>
      <c r="I4" s="178"/>
      <c r="J4" s="178"/>
      <c r="K4" s="177"/>
    </row>
    <row r="5" spans="1:11" ht="12.75">
      <c r="A5" s="179" t="s">
        <v>551</v>
      </c>
      <c r="B5" s="180">
        <v>2006</v>
      </c>
      <c r="C5" s="181">
        <v>2007</v>
      </c>
      <c r="D5" s="181">
        <v>2007</v>
      </c>
      <c r="E5" s="182">
        <v>2008</v>
      </c>
      <c r="F5" s="1588" t="s">
        <v>3</v>
      </c>
      <c r="G5" s="1586"/>
      <c r="H5" s="1589"/>
      <c r="I5" s="1585" t="s">
        <v>469</v>
      </c>
      <c r="J5" s="1586"/>
      <c r="K5" s="1587"/>
    </row>
    <row r="6" spans="1:11" ht="13.5" thickBot="1">
      <c r="A6" s="183" t="s">
        <v>1</v>
      </c>
      <c r="B6" s="184" t="s">
        <v>4</v>
      </c>
      <c r="C6" s="185" t="s">
        <v>353</v>
      </c>
      <c r="D6" s="185" t="s">
        <v>6</v>
      </c>
      <c r="E6" s="186" t="s">
        <v>835</v>
      </c>
      <c r="F6" s="185" t="s">
        <v>7</v>
      </c>
      <c r="G6" s="185" t="s">
        <v>1</v>
      </c>
      <c r="H6" s="187" t="s">
        <v>105</v>
      </c>
      <c r="I6" s="185" t="s">
        <v>7</v>
      </c>
      <c r="J6" s="185" t="s">
        <v>1</v>
      </c>
      <c r="K6" s="186" t="s">
        <v>105</v>
      </c>
    </row>
    <row r="7" spans="1:11" ht="19.5" customHeight="1">
      <c r="A7" s="50" t="s">
        <v>8</v>
      </c>
      <c r="B7" s="50">
        <v>139439.16973414057</v>
      </c>
      <c r="C7" s="42">
        <v>140398.285409774</v>
      </c>
      <c r="D7" s="42">
        <v>131889.0724654292</v>
      </c>
      <c r="E7" s="43">
        <v>132552.47951700003</v>
      </c>
      <c r="F7" s="42">
        <v>6427.965675633424</v>
      </c>
      <c r="G7" s="42" t="s">
        <v>926</v>
      </c>
      <c r="H7" s="4">
        <v>4.609870876231693</v>
      </c>
      <c r="I7" s="42">
        <v>270.89705157082994</v>
      </c>
      <c r="J7" s="42" t="s">
        <v>927</v>
      </c>
      <c r="K7" s="43">
        <v>0.20539764705816516</v>
      </c>
    </row>
    <row r="8" spans="1:11" ht="19.5" customHeight="1">
      <c r="A8" s="50" t="s">
        <v>9</v>
      </c>
      <c r="B8" s="50">
        <v>166101.6586141406</v>
      </c>
      <c r="C8" s="42">
        <v>171340.774195774</v>
      </c>
      <c r="D8" s="42">
        <v>165693.1035534292</v>
      </c>
      <c r="E8" s="43">
        <v>167628.415226</v>
      </c>
      <c r="F8" s="42">
        <v>5239.115581633407</v>
      </c>
      <c r="G8" s="42"/>
      <c r="H8" s="4">
        <v>3.1541621109299327</v>
      </c>
      <c r="I8" s="42">
        <v>1935.3116725708242</v>
      </c>
      <c r="J8" s="42"/>
      <c r="K8" s="43">
        <v>1.1680097910331952</v>
      </c>
    </row>
    <row r="9" spans="1:11" ht="19.5" customHeight="1">
      <c r="A9" s="50" t="s">
        <v>10</v>
      </c>
      <c r="B9" s="50">
        <v>25088.138</v>
      </c>
      <c r="C9" s="42">
        <v>26544.167</v>
      </c>
      <c r="D9" s="42">
        <v>28247.224000000002</v>
      </c>
      <c r="E9" s="43">
        <v>27934.941</v>
      </c>
      <c r="F9" s="42">
        <v>1456.0290000000023</v>
      </c>
      <c r="G9" s="42"/>
      <c r="H9" s="4">
        <v>5.803655097879334</v>
      </c>
      <c r="I9" s="42">
        <v>-312.2830000000031</v>
      </c>
      <c r="J9" s="42"/>
      <c r="K9" s="43">
        <v>-1.1055351846255868</v>
      </c>
    </row>
    <row r="10" spans="1:11" ht="19.5" customHeight="1">
      <c r="A10" s="51" t="s">
        <v>11</v>
      </c>
      <c r="B10" s="51">
        <v>1574.3508800000002</v>
      </c>
      <c r="C10" s="2">
        <v>4398.321786</v>
      </c>
      <c r="D10" s="2">
        <v>5556.807087999999</v>
      </c>
      <c r="E10" s="44">
        <v>7140.9947090000005</v>
      </c>
      <c r="F10" s="2">
        <v>2823.9709060000005</v>
      </c>
      <c r="G10" s="2"/>
      <c r="H10" s="5">
        <v>179.37366706969416</v>
      </c>
      <c r="I10" s="2">
        <v>1584.1876210000019</v>
      </c>
      <c r="J10" s="2"/>
      <c r="K10" s="44">
        <v>28.508954799260117</v>
      </c>
    </row>
    <row r="11" spans="1:11" ht="19.5" customHeight="1">
      <c r="A11" s="461" t="s">
        <v>12</v>
      </c>
      <c r="B11" s="461">
        <v>207384.84889585932</v>
      </c>
      <c r="C11" s="102">
        <v>239047.969290226</v>
      </c>
      <c r="D11" s="102">
        <v>263431.4768075708</v>
      </c>
      <c r="E11" s="142">
        <v>305494.152161</v>
      </c>
      <c r="F11" s="102">
        <v>26194.270394366664</v>
      </c>
      <c r="G11" s="102" t="s">
        <v>926</v>
      </c>
      <c r="H11" s="3">
        <v>12.630754143240432</v>
      </c>
      <c r="I11" s="102">
        <v>42455.185353429195</v>
      </c>
      <c r="J11" s="102" t="s">
        <v>927</v>
      </c>
      <c r="K11" s="142">
        <v>16.11621582505173</v>
      </c>
    </row>
    <row r="12" spans="1:11" ht="19.5" customHeight="1">
      <c r="A12" s="50" t="s">
        <v>13</v>
      </c>
      <c r="B12" s="50">
        <v>322683.752</v>
      </c>
      <c r="C12" s="42">
        <v>330176.47823</v>
      </c>
      <c r="D12" s="42">
        <v>360558.108914</v>
      </c>
      <c r="E12" s="43">
        <v>406167.191574</v>
      </c>
      <c r="F12" s="42">
        <v>7492.726230000029</v>
      </c>
      <c r="G12" s="42"/>
      <c r="H12" s="4">
        <v>2.3220029467117485</v>
      </c>
      <c r="I12" s="42">
        <v>45609.082660000015</v>
      </c>
      <c r="J12" s="42"/>
      <c r="K12" s="43">
        <v>12.649578953410433</v>
      </c>
    </row>
    <row r="13" spans="1:11" ht="19.5" customHeight="1">
      <c r="A13" s="814" t="s">
        <v>583</v>
      </c>
      <c r="B13" s="50">
        <v>322683.752</v>
      </c>
      <c r="C13" s="42">
        <v>346200.27823</v>
      </c>
      <c r="D13" s="42">
        <v>360558.108914</v>
      </c>
      <c r="E13" s="43">
        <v>406167.191574</v>
      </c>
      <c r="F13" s="42">
        <v>23516.526230000018</v>
      </c>
      <c r="G13" s="42"/>
      <c r="H13" s="4">
        <v>7.287793725046317</v>
      </c>
      <c r="I13" s="42">
        <v>45609.082660000015</v>
      </c>
      <c r="J13" s="42"/>
      <c r="K13" s="43">
        <v>12.649578953410433</v>
      </c>
    </row>
    <row r="14" spans="1:11" ht="19.5" customHeight="1">
      <c r="A14" s="50" t="s">
        <v>14</v>
      </c>
      <c r="B14" s="50">
        <v>70970.56507</v>
      </c>
      <c r="C14" s="42">
        <v>65425.99226300001</v>
      </c>
      <c r="D14" s="42">
        <v>78343.629501</v>
      </c>
      <c r="E14" s="43">
        <v>77061.85057399998</v>
      </c>
      <c r="F14" s="42">
        <v>-5544.57280699999</v>
      </c>
      <c r="G14" s="42"/>
      <c r="H14" s="4">
        <v>-7.812496351876644</v>
      </c>
      <c r="I14" s="42">
        <v>-1281.7789270000212</v>
      </c>
      <c r="J14" s="42"/>
      <c r="K14" s="43">
        <v>-1.63609847432925</v>
      </c>
    </row>
    <row r="15" spans="1:11" ht="19.5" customHeight="1">
      <c r="A15" s="50" t="s">
        <v>15</v>
      </c>
      <c r="B15" s="50">
        <v>70970.56507</v>
      </c>
      <c r="C15" s="42">
        <v>73153.325819</v>
      </c>
      <c r="D15" s="42">
        <v>81466.165439</v>
      </c>
      <c r="E15" s="43">
        <v>85355.26557399999</v>
      </c>
      <c r="F15" s="42">
        <v>2182.760749000008</v>
      </c>
      <c r="G15" s="42"/>
      <c r="H15" s="4">
        <v>3.0755859796904508</v>
      </c>
      <c r="I15" s="42">
        <v>3889.100134999986</v>
      </c>
      <c r="J15" s="42"/>
      <c r="K15" s="43">
        <v>4.773883874419075</v>
      </c>
    </row>
    <row r="16" spans="1:11" ht="19.5" customHeight="1">
      <c r="A16" s="50" t="s">
        <v>16</v>
      </c>
      <c r="B16" s="50">
        <v>0</v>
      </c>
      <c r="C16" s="42">
        <v>7727.333556000001</v>
      </c>
      <c r="D16" s="42">
        <v>3122.535938000001</v>
      </c>
      <c r="E16" s="43">
        <v>8293.415000000005</v>
      </c>
      <c r="F16" s="42">
        <v>7727.333556000001</v>
      </c>
      <c r="G16" s="42"/>
      <c r="H16" s="801"/>
      <c r="I16" s="54">
        <v>5170.879062000004</v>
      </c>
      <c r="J16" s="54"/>
      <c r="K16" s="158">
        <v>165.59870453603094</v>
      </c>
    </row>
    <row r="17" spans="1:11" ht="19.5" customHeight="1">
      <c r="A17" s="50" t="s">
        <v>17</v>
      </c>
      <c r="B17" s="50">
        <v>4560.876</v>
      </c>
      <c r="C17" s="42">
        <v>3997.83</v>
      </c>
      <c r="D17" s="42">
        <v>5114.8669</v>
      </c>
      <c r="E17" s="43">
        <v>5251.919</v>
      </c>
      <c r="F17" s="42">
        <v>-563.0460000000003</v>
      </c>
      <c r="G17" s="42"/>
      <c r="H17" s="4">
        <v>-12.345128435853118</v>
      </c>
      <c r="I17" s="42">
        <v>137.05209999999988</v>
      </c>
      <c r="J17" s="42"/>
      <c r="K17" s="43">
        <v>2.679485169008012</v>
      </c>
    </row>
    <row r="18" spans="1:11" ht="19.5" customHeight="1">
      <c r="A18" s="50" t="s">
        <v>18</v>
      </c>
      <c r="B18" s="50">
        <v>3581.9285099999997</v>
      </c>
      <c r="C18" s="42">
        <v>10344.966499999999</v>
      </c>
      <c r="D18" s="42">
        <v>3622.2125</v>
      </c>
      <c r="E18" s="43">
        <v>5679.1720000000005</v>
      </c>
      <c r="F18" s="42">
        <v>6763.037989999999</v>
      </c>
      <c r="G18" s="42"/>
      <c r="H18" s="4">
        <v>188.8099656684661</v>
      </c>
      <c r="I18" s="42">
        <v>2056.9595000000004</v>
      </c>
      <c r="J18" s="42"/>
      <c r="K18" s="43">
        <v>56.78737788023205</v>
      </c>
    </row>
    <row r="19" spans="1:11" ht="19.5" customHeight="1">
      <c r="A19" s="50" t="s">
        <v>19</v>
      </c>
      <c r="B19" s="50">
        <v>1808.29151</v>
      </c>
      <c r="C19" s="42">
        <v>1616.0495</v>
      </c>
      <c r="D19" s="42">
        <v>1712.9665</v>
      </c>
      <c r="E19" s="43">
        <v>1623.1309999999999</v>
      </c>
      <c r="F19" s="42">
        <v>-192.24200999999994</v>
      </c>
      <c r="G19" s="42"/>
      <c r="H19" s="4">
        <v>-10.631140440403877</v>
      </c>
      <c r="I19" s="42">
        <v>-89.83550000000014</v>
      </c>
      <c r="J19" s="42"/>
      <c r="K19" s="43">
        <v>-5.244439981750965</v>
      </c>
    </row>
    <row r="20" spans="1:11" ht="19.5" customHeight="1">
      <c r="A20" s="50" t="s">
        <v>20</v>
      </c>
      <c r="B20" s="50">
        <v>1773.637</v>
      </c>
      <c r="C20" s="42">
        <v>8728.917</v>
      </c>
      <c r="D20" s="42">
        <v>1909.246</v>
      </c>
      <c r="E20" s="43">
        <v>4056.041</v>
      </c>
      <c r="F20" s="42">
        <v>6955.28</v>
      </c>
      <c r="G20" s="42"/>
      <c r="H20" s="4">
        <v>392.14788595411574</v>
      </c>
      <c r="I20" s="42">
        <v>2146.795</v>
      </c>
      <c r="J20" s="42"/>
      <c r="K20" s="43">
        <v>112.44203209015495</v>
      </c>
    </row>
    <row r="21" spans="1:11" ht="19.5" customHeight="1">
      <c r="A21" s="50" t="s">
        <v>554</v>
      </c>
      <c r="B21" s="50">
        <v>243570.38242</v>
      </c>
      <c r="C21" s="42">
        <v>250407.68946700002</v>
      </c>
      <c r="D21" s="42">
        <v>273477.400013</v>
      </c>
      <c r="E21" s="43">
        <v>318174.25</v>
      </c>
      <c r="F21" s="42">
        <v>6837.307047000009</v>
      </c>
      <c r="G21" s="42"/>
      <c r="H21" s="4">
        <v>2.8071175892026625</v>
      </c>
      <c r="I21" s="42">
        <v>44696.849986999994</v>
      </c>
      <c r="J21" s="42"/>
      <c r="K21" s="43">
        <v>16.343891665225456</v>
      </c>
    </row>
    <row r="22" spans="1:11" ht="19.5" customHeight="1">
      <c r="A22" s="812" t="s">
        <v>581</v>
      </c>
      <c r="B22" s="50">
        <v>243570.38242</v>
      </c>
      <c r="C22" s="42">
        <v>266431.489467</v>
      </c>
      <c r="D22" s="42">
        <v>273477.400013</v>
      </c>
      <c r="E22" s="43">
        <v>318174.25</v>
      </c>
      <c r="F22" s="42">
        <v>22861.107046999998</v>
      </c>
      <c r="G22" s="42"/>
      <c r="H22" s="4">
        <v>9.385832062118087</v>
      </c>
      <c r="I22" s="42">
        <v>44696.849986999994</v>
      </c>
      <c r="J22" s="42"/>
      <c r="K22" s="43">
        <v>16.343891665225456</v>
      </c>
    </row>
    <row r="23" spans="1:11" ht="19.5" customHeight="1">
      <c r="A23" s="51" t="s">
        <v>21</v>
      </c>
      <c r="B23" s="51">
        <v>115298.90310414064</v>
      </c>
      <c r="C23" s="2">
        <v>91128.50893977401</v>
      </c>
      <c r="D23" s="2">
        <v>97126.63210642918</v>
      </c>
      <c r="E23" s="44">
        <v>100673.039413</v>
      </c>
      <c r="F23" s="2">
        <v>-18701.544164366635</v>
      </c>
      <c r="G23" s="2" t="s">
        <v>926</v>
      </c>
      <c r="H23" s="5">
        <v>-16.220053843422054</v>
      </c>
      <c r="I23" s="2">
        <v>3153.8973065708215</v>
      </c>
      <c r="J23" s="2" t="s">
        <v>927</v>
      </c>
      <c r="K23" s="44">
        <v>3.2472013475303574</v>
      </c>
    </row>
    <row r="24" spans="1:11" ht="19.5" customHeight="1">
      <c r="A24" s="813" t="s">
        <v>582</v>
      </c>
      <c r="B24" s="50">
        <v>115298.90310414064</v>
      </c>
      <c r="C24" s="42">
        <v>107152.30893977401</v>
      </c>
      <c r="D24" s="42">
        <v>97126.63210642918</v>
      </c>
      <c r="E24" s="43">
        <v>100673.039413</v>
      </c>
      <c r="F24" s="42">
        <v>-2677.74416436663</v>
      </c>
      <c r="G24" s="42" t="s">
        <v>926</v>
      </c>
      <c r="H24" s="4">
        <v>-2.3224368075280206</v>
      </c>
      <c r="I24" s="42">
        <v>3153.8973065708215</v>
      </c>
      <c r="J24" s="42" t="s">
        <v>927</v>
      </c>
      <c r="K24" s="43">
        <v>3.2472013475303574</v>
      </c>
    </row>
    <row r="25" spans="1:11" ht="19.5" customHeight="1">
      <c r="A25" s="461" t="s">
        <v>22</v>
      </c>
      <c r="B25" s="461">
        <v>346824.0186299999</v>
      </c>
      <c r="C25" s="102">
        <v>379446.2547</v>
      </c>
      <c r="D25" s="102">
        <v>395320.549273</v>
      </c>
      <c r="E25" s="142">
        <v>438046.63167800003</v>
      </c>
      <c r="F25" s="102">
        <v>32622.2360700001</v>
      </c>
      <c r="G25" s="102"/>
      <c r="H25" s="3">
        <v>9.405991026475672</v>
      </c>
      <c r="I25" s="102">
        <v>42726.08240500005</v>
      </c>
      <c r="J25" s="102"/>
      <c r="K25" s="142">
        <v>10.807958878832359</v>
      </c>
    </row>
    <row r="26" spans="1:11" ht="19.5" customHeight="1">
      <c r="A26" s="50" t="s">
        <v>23</v>
      </c>
      <c r="B26" s="50">
        <v>113060.69662999992</v>
      </c>
      <c r="C26" s="42">
        <v>120928.41570000001</v>
      </c>
      <c r="D26" s="42">
        <v>126690.31727299998</v>
      </c>
      <c r="E26" s="43">
        <v>134639.2826780001</v>
      </c>
      <c r="F26" s="42">
        <v>7867.719070000094</v>
      </c>
      <c r="G26" s="42"/>
      <c r="H26" s="4">
        <v>6.958845385278163</v>
      </c>
      <c r="I26" s="42">
        <v>7948.965405000126</v>
      </c>
      <c r="J26" s="42"/>
      <c r="K26" s="43">
        <v>6.274327490925145</v>
      </c>
    </row>
    <row r="27" spans="1:11" ht="19.5" customHeight="1">
      <c r="A27" s="50" t="s">
        <v>24</v>
      </c>
      <c r="B27" s="50">
        <v>77780.428465</v>
      </c>
      <c r="C27" s="42">
        <v>80354.161932</v>
      </c>
      <c r="D27" s="42">
        <v>83515.844045</v>
      </c>
      <c r="E27" s="43">
        <v>90403.513675</v>
      </c>
      <c r="F27" s="42">
        <v>2573.733466999998</v>
      </c>
      <c r="G27" s="42"/>
      <c r="H27" s="4">
        <v>3.3089731154645654</v>
      </c>
      <c r="I27" s="42">
        <v>6887.669629999989</v>
      </c>
      <c r="J27" s="42"/>
      <c r="K27" s="43">
        <v>8.247141256560582</v>
      </c>
    </row>
    <row r="28" spans="1:11" ht="19.5" customHeight="1">
      <c r="A28" s="50" t="s">
        <v>25</v>
      </c>
      <c r="B28" s="50">
        <v>35280.344664000004</v>
      </c>
      <c r="C28" s="42">
        <v>40574.2159</v>
      </c>
      <c r="D28" s="42">
        <v>43174.341366</v>
      </c>
      <c r="E28" s="43">
        <v>44235.7301</v>
      </c>
      <c r="F28" s="42">
        <v>5293.871235999999</v>
      </c>
      <c r="G28" s="42"/>
      <c r="H28" s="4">
        <v>15.005157365715464</v>
      </c>
      <c r="I28" s="42">
        <v>1061.388734</v>
      </c>
      <c r="J28" s="42"/>
      <c r="K28" s="43">
        <v>2.45837851932085</v>
      </c>
    </row>
    <row r="29" spans="1:11" ht="19.5" customHeight="1">
      <c r="A29" s="51" t="s">
        <v>26</v>
      </c>
      <c r="B29" s="51">
        <v>233763.322</v>
      </c>
      <c r="C29" s="2">
        <v>258517.83899999998</v>
      </c>
      <c r="D29" s="2">
        <v>268630.232</v>
      </c>
      <c r="E29" s="44">
        <v>303407.349</v>
      </c>
      <c r="F29" s="2">
        <v>24754.516999999993</v>
      </c>
      <c r="G29" s="2"/>
      <c r="H29" s="5">
        <v>10.58956417465696</v>
      </c>
      <c r="I29" s="2">
        <v>34777.11699999997</v>
      </c>
      <c r="J29" s="2"/>
      <c r="K29" s="44">
        <v>12.946092009480143</v>
      </c>
    </row>
    <row r="30" spans="1:11" ht="19.5" customHeight="1" thickBot="1">
      <c r="A30" s="57" t="s">
        <v>27</v>
      </c>
      <c r="B30" s="57">
        <v>371912.15662999987</v>
      </c>
      <c r="C30" s="55">
        <v>405990.4217</v>
      </c>
      <c r="D30" s="55">
        <v>423567.77327299997</v>
      </c>
      <c r="E30" s="56">
        <v>465981.572678</v>
      </c>
      <c r="F30" s="55">
        <v>34078.26507000014</v>
      </c>
      <c r="G30" s="55"/>
      <c r="H30" s="129">
        <v>9.162987673969262</v>
      </c>
      <c r="I30" s="55">
        <v>42413.799405000056</v>
      </c>
      <c r="J30" s="55"/>
      <c r="K30" s="56">
        <v>10.01346232676283</v>
      </c>
    </row>
    <row r="31" spans="1:11" ht="19.5" customHeight="1">
      <c r="A31" s="462"/>
      <c r="B31" s="462">
        <v>-0.07649900007527322</v>
      </c>
      <c r="C31" s="464">
        <v>0.03786799998488277</v>
      </c>
      <c r="D31" s="464">
        <v>0.131861999980174</v>
      </c>
      <c r="E31" s="465">
        <v>0.03890300006605685</v>
      </c>
      <c r="F31" s="462">
        <v>0.1143670001256396</v>
      </c>
      <c r="G31" s="464"/>
      <c r="H31" s="463"/>
      <c r="I31" s="466">
        <v>-0.09295899987773737</v>
      </c>
      <c r="J31" s="464"/>
      <c r="K31" s="465"/>
    </row>
    <row r="32" spans="1:11" ht="19.5" customHeight="1">
      <c r="A32" s="50" t="s">
        <v>28</v>
      </c>
      <c r="B32" s="50">
        <v>110898.063129</v>
      </c>
      <c r="C32" s="42">
        <v>113038.417672</v>
      </c>
      <c r="D32" s="42">
        <v>119342.43801</v>
      </c>
      <c r="E32" s="43">
        <v>124066.09727500001</v>
      </c>
      <c r="F32" s="50">
        <v>2140.354542999994</v>
      </c>
      <c r="G32" s="42"/>
      <c r="H32" s="4">
        <v>1.9300197700570014</v>
      </c>
      <c r="I32" s="467">
        <v>4723.659265000009</v>
      </c>
      <c r="J32" s="42"/>
      <c r="K32" s="43">
        <v>3.958071700030296</v>
      </c>
    </row>
    <row r="33" spans="1:11" ht="19.5" customHeight="1">
      <c r="A33" s="50" t="s">
        <v>552</v>
      </c>
      <c r="B33" s="1575">
        <v>1.0195010935266224</v>
      </c>
      <c r="C33" s="1576">
        <v>1.0697992610874487</v>
      </c>
      <c r="D33" s="1576">
        <v>1.0615697096986094</v>
      </c>
      <c r="E33" s="1577">
        <v>1.085222197161276</v>
      </c>
      <c r="F33" s="50">
        <v>0.05029816756082628</v>
      </c>
      <c r="G33" s="42"/>
      <c r="H33" s="4">
        <v>4.933606043210471</v>
      </c>
      <c r="I33" s="467">
        <v>0.023652487462666683</v>
      </c>
      <c r="J33" s="42"/>
      <c r="K33" s="43">
        <v>2.2280672900305216</v>
      </c>
    </row>
    <row r="34" spans="1:11" ht="19.5" customHeight="1" thickBot="1">
      <c r="A34" s="53" t="s">
        <v>553</v>
      </c>
      <c r="B34" s="1578">
        <v>3.127412768485989</v>
      </c>
      <c r="C34" s="1579">
        <v>3.3567902180038223</v>
      </c>
      <c r="D34" s="1579">
        <v>3.312489302756452</v>
      </c>
      <c r="E34" s="1580">
        <v>3.5307520853746466</v>
      </c>
      <c r="F34" s="53">
        <v>0.22937744951783312</v>
      </c>
      <c r="G34" s="46"/>
      <c r="H34" s="47">
        <v>7.3344155855984745</v>
      </c>
      <c r="I34" s="468">
        <v>0.21826278261819443</v>
      </c>
      <c r="J34" s="46"/>
      <c r="K34" s="48">
        <v>6.589086414152928</v>
      </c>
    </row>
    <row r="35" ht="19.5" customHeight="1">
      <c r="A35" s="988" t="s">
        <v>928</v>
      </c>
    </row>
    <row r="36" ht="19.5" customHeight="1">
      <c r="A36" s="988" t="s">
        <v>929</v>
      </c>
    </row>
    <row r="37" spans="1:12" ht="28.5" customHeight="1">
      <c r="A37" s="1582" t="s">
        <v>833</v>
      </c>
      <c r="B37" s="1582"/>
      <c r="C37" s="1582"/>
      <c r="D37" s="1582"/>
      <c r="E37" s="1582"/>
      <c r="F37" s="1582"/>
      <c r="G37" s="1582"/>
      <c r="H37" s="1582"/>
      <c r="I37" s="1582"/>
      <c r="J37" s="1582"/>
      <c r="K37" s="1582"/>
      <c r="L37" s="811"/>
    </row>
    <row r="38" ht="19.5" customHeight="1">
      <c r="A38" s="1" t="s">
        <v>470</v>
      </c>
    </row>
    <row r="39" ht="12.75">
      <c r="A39" s="988"/>
    </row>
    <row r="40" ht="12.75">
      <c r="A40" s="988"/>
    </row>
    <row r="41" ht="12.75">
      <c r="A41" s="989"/>
    </row>
    <row r="42" ht="12.75">
      <c r="A42" s="811"/>
    </row>
    <row r="43" ht="12.75">
      <c r="A43" s="990"/>
    </row>
  </sheetData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selection activeCell="A2" sqref="A2:J2"/>
    </sheetView>
  </sheetViews>
  <sheetFormatPr defaultColWidth="9.140625" defaultRowHeight="12.75"/>
  <cols>
    <col min="1" max="1" width="23.421875" style="267" customWidth="1"/>
    <col min="2" max="2" width="10.00390625" style="267" bestFit="1" customWidth="1"/>
    <col min="3" max="3" width="9.28125" style="267" bestFit="1" customWidth="1"/>
    <col min="4" max="4" width="9.00390625" style="267" bestFit="1" customWidth="1"/>
    <col min="5" max="6" width="8.00390625" style="267" bestFit="1" customWidth="1"/>
    <col min="7" max="7" width="8.140625" style="267" bestFit="1" customWidth="1"/>
    <col min="8" max="8" width="8.421875" style="267" customWidth="1"/>
    <col min="9" max="9" width="8.57421875" style="267" bestFit="1" customWidth="1"/>
    <col min="10" max="10" width="9.140625" style="267" customWidth="1"/>
    <col min="11" max="11" width="9.57421875" style="267" customWidth="1"/>
    <col min="12" max="14" width="9.57421875" style="267" bestFit="1" customWidth="1"/>
    <col min="15" max="16384" width="9.140625" style="267" customWidth="1"/>
  </cols>
  <sheetData>
    <row r="1" spans="1:14" ht="12.75">
      <c r="A1" s="1561" t="s">
        <v>817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3"/>
      <c r="L1" s="153"/>
      <c r="M1" s="153"/>
      <c r="N1" s="153"/>
    </row>
    <row r="2" spans="1:14" ht="15.75">
      <c r="A2" s="1632" t="s">
        <v>461</v>
      </c>
      <c r="B2" s="1632"/>
      <c r="C2" s="1632"/>
      <c r="D2" s="1632"/>
      <c r="E2" s="1632"/>
      <c r="F2" s="1632"/>
      <c r="G2" s="1632"/>
      <c r="H2" s="1632"/>
      <c r="I2" s="1632"/>
      <c r="J2" s="1632"/>
      <c r="K2" s="154"/>
      <c r="L2" s="154"/>
      <c r="M2" s="154"/>
      <c r="N2" s="154"/>
    </row>
    <row r="3" spans="1:14" ht="16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>
      <c r="A4" s="519"/>
      <c r="B4" s="1639" t="s">
        <v>208</v>
      </c>
      <c r="C4" s="1640"/>
      <c r="D4" s="1640"/>
      <c r="E4" s="1640"/>
      <c r="F4" s="1640"/>
      <c r="G4" s="1640"/>
      <c r="H4" s="1641"/>
      <c r="I4" s="521"/>
      <c r="J4" s="510"/>
      <c r="K4" s="154"/>
      <c r="L4" s="154"/>
      <c r="M4" s="154"/>
      <c r="N4" s="154"/>
    </row>
    <row r="5" spans="1:11" ht="18" customHeight="1">
      <c r="A5" s="1642" t="s">
        <v>376</v>
      </c>
      <c r="B5" s="1644" t="s">
        <v>838</v>
      </c>
      <c r="C5" s="1645"/>
      <c r="D5" s="1645"/>
      <c r="E5" s="1645"/>
      <c r="F5" s="1645"/>
      <c r="G5" s="1645"/>
      <c r="H5" s="1646"/>
      <c r="I5" s="446"/>
      <c r="J5" s="420"/>
      <c r="K5" s="24"/>
    </row>
    <row r="6" spans="1:11" ht="18" customHeight="1">
      <c r="A6" s="1642"/>
      <c r="B6" s="450">
        <v>2006</v>
      </c>
      <c r="C6" s="1649">
        <v>2007</v>
      </c>
      <c r="D6" s="1649"/>
      <c r="E6" s="1649"/>
      <c r="F6" s="1650">
        <v>2008</v>
      </c>
      <c r="G6" s="1645"/>
      <c r="H6" s="1646"/>
      <c r="I6" s="1647" t="s">
        <v>510</v>
      </c>
      <c r="J6" s="1648"/>
      <c r="K6" s="24"/>
    </row>
    <row r="7" spans="1:11" ht="18" customHeight="1">
      <c r="A7" s="1642"/>
      <c r="B7" s="525" t="s">
        <v>377</v>
      </c>
      <c r="C7" s="269" t="s">
        <v>378</v>
      </c>
      <c r="D7" s="268" t="s">
        <v>379</v>
      </c>
      <c r="E7" s="268" t="s">
        <v>377</v>
      </c>
      <c r="F7" s="269" t="s">
        <v>378</v>
      </c>
      <c r="G7" s="268" t="s">
        <v>379</v>
      </c>
      <c r="H7" s="512" t="s">
        <v>377</v>
      </c>
      <c r="I7" s="522"/>
      <c r="J7" s="511"/>
      <c r="K7" s="270"/>
    </row>
    <row r="8" spans="1:14" ht="18" customHeight="1">
      <c r="A8" s="1643"/>
      <c r="B8" s="526">
        <v>1</v>
      </c>
      <c r="C8" s="268">
        <v>2</v>
      </c>
      <c r="D8" s="268">
        <v>3</v>
      </c>
      <c r="E8" s="269">
        <v>4</v>
      </c>
      <c r="F8" s="268">
        <v>5</v>
      </c>
      <c r="G8" s="268">
        <v>6</v>
      </c>
      <c r="H8" s="527">
        <v>7</v>
      </c>
      <c r="I8" s="286" t="s">
        <v>380</v>
      </c>
      <c r="J8" s="512" t="s">
        <v>511</v>
      </c>
      <c r="K8" s="509"/>
      <c r="L8" s="271"/>
      <c r="M8" s="272"/>
      <c r="N8" s="271"/>
    </row>
    <row r="9" spans="1:14" ht="18" customHeight="1">
      <c r="A9" s="756" t="s">
        <v>381</v>
      </c>
      <c r="B9" s="528">
        <v>347.81</v>
      </c>
      <c r="C9" s="274">
        <v>603.43</v>
      </c>
      <c r="D9" s="274">
        <v>566.28</v>
      </c>
      <c r="E9" s="274">
        <v>576.9</v>
      </c>
      <c r="F9" s="172">
        <v>916.6</v>
      </c>
      <c r="G9" s="172">
        <v>655.95</v>
      </c>
      <c r="H9" s="529">
        <v>817.63</v>
      </c>
      <c r="I9" s="523">
        <v>65.86642132198614</v>
      </c>
      <c r="J9" s="513">
        <v>41.72820246143178</v>
      </c>
      <c r="K9" s="31"/>
      <c r="L9" s="275"/>
      <c r="M9" s="275"/>
      <c r="N9" s="275"/>
    </row>
    <row r="10" spans="1:14" ht="17.25" customHeight="1">
      <c r="A10" s="756" t="s">
        <v>382</v>
      </c>
      <c r="B10" s="528">
        <v>252.02</v>
      </c>
      <c r="C10" s="274">
        <v>551.54</v>
      </c>
      <c r="D10" s="274">
        <v>528.86</v>
      </c>
      <c r="E10" s="274">
        <v>534.42</v>
      </c>
      <c r="F10" s="172">
        <v>1630.35</v>
      </c>
      <c r="G10" s="172">
        <v>1084.72</v>
      </c>
      <c r="H10" s="529">
        <v>1106.89</v>
      </c>
      <c r="I10" s="523">
        <v>112.05459884136178</v>
      </c>
      <c r="J10" s="513">
        <v>107.11986826840317</v>
      </c>
      <c r="K10" s="31"/>
      <c r="L10" s="275"/>
      <c r="M10" s="275"/>
      <c r="N10" s="275"/>
    </row>
    <row r="11" spans="1:14" ht="18" customHeight="1">
      <c r="A11" s="756" t="s">
        <v>512</v>
      </c>
      <c r="B11" s="528">
        <v>334.16</v>
      </c>
      <c r="C11" s="274">
        <v>549.9</v>
      </c>
      <c r="D11" s="274">
        <v>525.64</v>
      </c>
      <c r="E11" s="274">
        <v>531.56</v>
      </c>
      <c r="F11" s="172">
        <v>887.28</v>
      </c>
      <c r="G11" s="172">
        <v>799.39</v>
      </c>
      <c r="H11" s="529">
        <v>808.11</v>
      </c>
      <c r="I11" s="523">
        <v>59.07349772564038</v>
      </c>
      <c r="J11" s="513">
        <v>52.02611182180752</v>
      </c>
      <c r="K11" s="31"/>
      <c r="L11" s="275"/>
      <c r="M11" s="275"/>
      <c r="N11" s="275"/>
    </row>
    <row r="12" spans="1:14" ht="18" customHeight="1">
      <c r="A12" s="756" t="s">
        <v>513</v>
      </c>
      <c r="B12" s="528">
        <v>247.67</v>
      </c>
      <c r="C12" s="274">
        <v>439.51</v>
      </c>
      <c r="D12" s="274">
        <v>381.53</v>
      </c>
      <c r="E12" s="274">
        <v>435.96</v>
      </c>
      <c r="F12" s="172">
        <v>1123.65</v>
      </c>
      <c r="G12" s="172">
        <v>905.54</v>
      </c>
      <c r="H12" s="529">
        <v>952.17</v>
      </c>
      <c r="I12" s="523">
        <v>76.02454879476724</v>
      </c>
      <c r="J12" s="513">
        <v>118.40765207817233</v>
      </c>
      <c r="K12" s="31"/>
      <c r="L12" s="275"/>
      <c r="M12" s="275"/>
      <c r="N12" s="275"/>
    </row>
    <row r="13" spans="1:14" ht="18" customHeight="1">
      <c r="A13" s="756" t="s">
        <v>364</v>
      </c>
      <c r="B13" s="528">
        <v>274</v>
      </c>
      <c r="C13" s="274">
        <v>322.43</v>
      </c>
      <c r="D13" s="274">
        <v>322.43</v>
      </c>
      <c r="E13" s="274">
        <v>322.43</v>
      </c>
      <c r="F13" s="172">
        <v>360.96</v>
      </c>
      <c r="G13" s="172">
        <v>357.28</v>
      </c>
      <c r="H13" s="529">
        <v>360.96</v>
      </c>
      <c r="I13" s="523">
        <v>17.67518248175182</v>
      </c>
      <c r="J13" s="513">
        <v>11.949880594237499</v>
      </c>
      <c r="K13" s="31"/>
      <c r="L13" s="275"/>
      <c r="M13" s="275"/>
      <c r="N13" s="275"/>
    </row>
    <row r="14" spans="1:14" ht="18" customHeight="1">
      <c r="A14" s="756" t="s">
        <v>365</v>
      </c>
      <c r="B14" s="528">
        <v>181.26</v>
      </c>
      <c r="C14" s="274">
        <v>201.29</v>
      </c>
      <c r="D14" s="274">
        <v>188.24</v>
      </c>
      <c r="E14" s="274">
        <v>201.29</v>
      </c>
      <c r="F14" s="172">
        <v>417.42</v>
      </c>
      <c r="G14" s="172">
        <v>411.25</v>
      </c>
      <c r="H14" s="529">
        <v>413.56</v>
      </c>
      <c r="I14" s="523">
        <v>11.050424804148733</v>
      </c>
      <c r="J14" s="513">
        <v>105.45481643400069</v>
      </c>
      <c r="K14" s="31"/>
      <c r="L14" s="275"/>
      <c r="M14" s="275"/>
      <c r="N14" s="275"/>
    </row>
    <row r="15" spans="1:14" ht="18" customHeight="1">
      <c r="A15" s="756" t="s">
        <v>366</v>
      </c>
      <c r="B15" s="528">
        <v>148.07</v>
      </c>
      <c r="C15" s="274">
        <v>148.51</v>
      </c>
      <c r="D15" s="274">
        <v>148.51</v>
      </c>
      <c r="E15" s="274">
        <v>148.51</v>
      </c>
      <c r="F15" s="172">
        <v>165.2</v>
      </c>
      <c r="G15" s="172">
        <v>162.32</v>
      </c>
      <c r="H15" s="529">
        <v>162.32</v>
      </c>
      <c r="I15" s="523">
        <v>0.29715675018572085</v>
      </c>
      <c r="J15" s="513">
        <v>9.299037101878667</v>
      </c>
      <c r="K15" s="31"/>
      <c r="L15" s="275"/>
      <c r="M15" s="275"/>
      <c r="N15" s="275"/>
    </row>
    <row r="16" spans="1:14" ht="18" customHeight="1">
      <c r="A16" s="756" t="s">
        <v>367</v>
      </c>
      <c r="B16" s="528">
        <v>341.2</v>
      </c>
      <c r="C16" s="274">
        <v>695.49</v>
      </c>
      <c r="D16" s="274">
        <v>647.4</v>
      </c>
      <c r="E16" s="274">
        <v>663.32</v>
      </c>
      <c r="F16" s="172">
        <v>818.12</v>
      </c>
      <c r="G16" s="172">
        <v>818.12</v>
      </c>
      <c r="H16" s="529">
        <v>818.12</v>
      </c>
      <c r="I16" s="523">
        <v>94.4079718640094</v>
      </c>
      <c r="J16" s="513">
        <v>23.33715250557799</v>
      </c>
      <c r="K16" s="31"/>
      <c r="L16" s="275"/>
      <c r="M16" s="275"/>
      <c r="N16" s="275"/>
    </row>
    <row r="17" spans="1:14" ht="18" customHeight="1">
      <c r="A17" s="757" t="s">
        <v>514</v>
      </c>
      <c r="B17" s="528" t="s">
        <v>859</v>
      </c>
      <c r="C17" s="273" t="s">
        <v>859</v>
      </c>
      <c r="D17" s="273" t="s">
        <v>859</v>
      </c>
      <c r="E17" s="273" t="s">
        <v>859</v>
      </c>
      <c r="F17" s="172">
        <v>1487.45</v>
      </c>
      <c r="G17" s="172">
        <v>1118.68</v>
      </c>
      <c r="H17" s="529">
        <v>1257.61</v>
      </c>
      <c r="I17" s="1152" t="s">
        <v>859</v>
      </c>
      <c r="J17" s="1153" t="s">
        <v>859</v>
      </c>
      <c r="K17" s="31"/>
      <c r="L17" s="275"/>
      <c r="M17" s="275"/>
      <c r="N17" s="275"/>
    </row>
    <row r="18" spans="1:14" ht="18" customHeight="1">
      <c r="A18" s="520" t="s">
        <v>515</v>
      </c>
      <c r="B18" s="530">
        <v>317.69</v>
      </c>
      <c r="C18" s="276">
        <v>538.53</v>
      </c>
      <c r="D18" s="277">
        <v>512.7</v>
      </c>
      <c r="E18" s="277">
        <v>523.94</v>
      </c>
      <c r="F18" s="278">
        <v>931.43</v>
      </c>
      <c r="G18" s="278">
        <v>708.73</v>
      </c>
      <c r="H18" s="531">
        <v>814.43</v>
      </c>
      <c r="I18" s="524">
        <v>64.92177909282637</v>
      </c>
      <c r="J18" s="514">
        <v>55.44337137840208</v>
      </c>
      <c r="K18" s="21"/>
      <c r="L18" s="279"/>
      <c r="M18" s="279"/>
      <c r="N18" s="279"/>
    </row>
    <row r="19" spans="1:14" ht="18" customHeight="1" thickBot="1">
      <c r="A19" s="515" t="s">
        <v>516</v>
      </c>
      <c r="B19" s="1155" t="s">
        <v>859</v>
      </c>
      <c r="C19" s="1156">
        <v>135.2</v>
      </c>
      <c r="D19" s="490">
        <v>128.87</v>
      </c>
      <c r="E19" s="490">
        <v>131.02</v>
      </c>
      <c r="F19" s="516">
        <v>241.68</v>
      </c>
      <c r="G19" s="517">
        <v>178.65</v>
      </c>
      <c r="H19" s="532">
        <v>209.58</v>
      </c>
      <c r="I19" s="1154" t="s">
        <v>859</v>
      </c>
      <c r="J19" s="518">
        <v>59.96031140283927</v>
      </c>
      <c r="K19" s="285"/>
      <c r="L19" s="281"/>
      <c r="M19" s="281"/>
      <c r="N19" s="281"/>
    </row>
    <row r="20" spans="1:14" ht="18" customHeight="1">
      <c r="A20" s="24"/>
      <c r="B20" s="282"/>
      <c r="C20" s="283"/>
      <c r="D20" s="284"/>
      <c r="E20" s="284"/>
      <c r="F20" s="284"/>
      <c r="G20" s="284"/>
      <c r="H20" s="284"/>
      <c r="I20" s="275"/>
      <c r="J20" s="285"/>
      <c r="K20" s="285"/>
      <c r="L20" s="281"/>
      <c r="M20" s="281"/>
      <c r="N20" s="281"/>
    </row>
    <row r="21" spans="1:14" ht="18" customHeight="1" thickBot="1">
      <c r="A21" s="1651" t="s">
        <v>522</v>
      </c>
      <c r="B21" s="1652"/>
      <c r="C21" s="1652"/>
      <c r="D21" s="1652"/>
      <c r="E21" s="1652"/>
      <c r="F21" s="1652"/>
      <c r="G21" s="1652"/>
      <c r="H21" s="1652"/>
      <c r="I21" s="1652"/>
      <c r="J21" s="1652"/>
      <c r="K21" s="1652"/>
      <c r="L21" s="1652"/>
      <c r="M21" s="1652"/>
      <c r="N21" s="1653"/>
    </row>
    <row r="22" spans="1:14" ht="18" customHeight="1">
      <c r="A22" s="440"/>
      <c r="B22" s="1654" t="s">
        <v>838</v>
      </c>
      <c r="C22" s="1655"/>
      <c r="D22" s="1655"/>
      <c r="E22" s="1655"/>
      <c r="F22" s="1655"/>
      <c r="G22" s="1655"/>
      <c r="H22" s="1655"/>
      <c r="I22" s="1655"/>
      <c r="J22" s="1656"/>
      <c r="K22" s="1655" t="s">
        <v>360</v>
      </c>
      <c r="L22" s="1655"/>
      <c r="M22" s="1655"/>
      <c r="N22" s="1656"/>
    </row>
    <row r="23" spans="1:14" ht="18" customHeight="1">
      <c r="A23" s="1657" t="s">
        <v>465</v>
      </c>
      <c r="B23" s="1658">
        <v>2006</v>
      </c>
      <c r="C23" s="1659"/>
      <c r="D23" s="1660"/>
      <c r="E23" s="1661">
        <v>2007</v>
      </c>
      <c r="F23" s="1659"/>
      <c r="G23" s="1660"/>
      <c r="H23" s="1661">
        <v>2008</v>
      </c>
      <c r="I23" s="1659"/>
      <c r="J23" s="1662"/>
      <c r="K23" s="1663" t="s">
        <v>517</v>
      </c>
      <c r="L23" s="1664"/>
      <c r="M23" s="1667" t="s">
        <v>518</v>
      </c>
      <c r="N23" s="1668"/>
    </row>
    <row r="24" spans="1:14" ht="31.5">
      <c r="A24" s="1657"/>
      <c r="B24" s="525" t="s">
        <v>383</v>
      </c>
      <c r="C24" s="268" t="s">
        <v>560</v>
      </c>
      <c r="D24" s="268" t="s">
        <v>384</v>
      </c>
      <c r="E24" s="286" t="s">
        <v>383</v>
      </c>
      <c r="F24" s="286" t="s">
        <v>559</v>
      </c>
      <c r="G24" s="268" t="s">
        <v>384</v>
      </c>
      <c r="H24" s="286" t="s">
        <v>383</v>
      </c>
      <c r="I24" s="286" t="s">
        <v>560</v>
      </c>
      <c r="J24" s="512" t="s">
        <v>384</v>
      </c>
      <c r="K24" s="1665"/>
      <c r="L24" s="1666"/>
      <c r="M24" s="1669"/>
      <c r="N24" s="1670"/>
    </row>
    <row r="25" spans="1:14" ht="18" customHeight="1">
      <c r="A25" s="1616"/>
      <c r="B25" s="485">
        <v>1</v>
      </c>
      <c r="C25" s="287">
        <v>2</v>
      </c>
      <c r="D25" s="288">
        <v>3</v>
      </c>
      <c r="E25" s="289">
        <v>4</v>
      </c>
      <c r="F25" s="289">
        <v>5</v>
      </c>
      <c r="G25" s="289">
        <v>6</v>
      </c>
      <c r="H25" s="289">
        <v>7</v>
      </c>
      <c r="I25" s="289">
        <v>8</v>
      </c>
      <c r="J25" s="533">
        <v>9</v>
      </c>
      <c r="K25" s="536" t="s">
        <v>380</v>
      </c>
      <c r="L25" s="290" t="s">
        <v>385</v>
      </c>
      <c r="M25" s="288" t="s">
        <v>519</v>
      </c>
      <c r="N25" s="533" t="s">
        <v>269</v>
      </c>
    </row>
    <row r="26" spans="1:14" ht="18" customHeight="1">
      <c r="A26" s="535" t="s">
        <v>361</v>
      </c>
      <c r="B26" s="974">
        <v>673.27</v>
      </c>
      <c r="C26" s="975">
        <v>222.35</v>
      </c>
      <c r="D26" s="291">
        <v>100</v>
      </c>
      <c r="E26" s="975">
        <v>1184.52</v>
      </c>
      <c r="F26" s="975">
        <v>607.75</v>
      </c>
      <c r="G26" s="291">
        <v>100</v>
      </c>
      <c r="H26" s="976">
        <v>1527.16</v>
      </c>
      <c r="I26" s="976">
        <v>1172.5</v>
      </c>
      <c r="J26" s="977">
        <v>100</v>
      </c>
      <c r="K26" s="983">
        <v>75.93536025665779</v>
      </c>
      <c r="L26" s="273">
        <v>28.92648498970047</v>
      </c>
      <c r="M26" s="273">
        <v>173.33033505734204</v>
      </c>
      <c r="N26" s="487">
        <v>92.92472233648706</v>
      </c>
    </row>
    <row r="27" spans="1:14" ht="18" customHeight="1">
      <c r="A27" s="758" t="s">
        <v>381</v>
      </c>
      <c r="B27" s="974">
        <v>468.94</v>
      </c>
      <c r="C27" s="975">
        <v>177.12</v>
      </c>
      <c r="D27" s="291">
        <v>79.65819653699123</v>
      </c>
      <c r="E27" s="975">
        <v>581.43</v>
      </c>
      <c r="F27" s="975">
        <v>393.42</v>
      </c>
      <c r="G27" s="976">
        <v>33.55394456289979</v>
      </c>
      <c r="H27" s="976">
        <v>467.01</v>
      </c>
      <c r="I27" s="976">
        <v>613.55</v>
      </c>
      <c r="J27" s="977">
        <v>52.32835820895522</v>
      </c>
      <c r="K27" s="983">
        <v>23.988143472512462</v>
      </c>
      <c r="L27" s="273">
        <v>-19.679067127599183</v>
      </c>
      <c r="M27" s="273">
        <v>122.12059620596204</v>
      </c>
      <c r="N27" s="487">
        <v>55.95292562655683</v>
      </c>
    </row>
    <row r="28" spans="1:14" ht="18" customHeight="1">
      <c r="A28" s="758" t="s">
        <v>382</v>
      </c>
      <c r="B28" s="974">
        <v>66.7</v>
      </c>
      <c r="C28" s="975">
        <v>19.1</v>
      </c>
      <c r="D28" s="291">
        <v>8.590060715088825</v>
      </c>
      <c r="E28" s="975">
        <v>117.98</v>
      </c>
      <c r="F28" s="975">
        <v>54.42</v>
      </c>
      <c r="G28" s="976">
        <v>4.6413646055437106</v>
      </c>
      <c r="H28" s="976">
        <v>140.69</v>
      </c>
      <c r="I28" s="976">
        <v>122.68</v>
      </c>
      <c r="J28" s="977">
        <v>10.46311300639659</v>
      </c>
      <c r="K28" s="983">
        <v>76.88155922038979</v>
      </c>
      <c r="L28" s="273">
        <v>19.2490252585184</v>
      </c>
      <c r="M28" s="273">
        <v>184.9214659685864</v>
      </c>
      <c r="N28" s="487">
        <v>125.43182653436239</v>
      </c>
    </row>
    <row r="29" spans="1:14" ht="18" customHeight="1">
      <c r="A29" s="758" t="s">
        <v>512</v>
      </c>
      <c r="B29" s="978">
        <v>25.23</v>
      </c>
      <c r="C29" s="976">
        <v>7.96</v>
      </c>
      <c r="D29" s="291">
        <v>5.990555430627389</v>
      </c>
      <c r="E29" s="975">
        <v>39.25</v>
      </c>
      <c r="F29" s="975">
        <v>21.76</v>
      </c>
      <c r="G29" s="976">
        <v>1.855863539445629</v>
      </c>
      <c r="H29" s="976">
        <v>25.04</v>
      </c>
      <c r="I29" s="976">
        <v>21.26</v>
      </c>
      <c r="J29" s="977">
        <v>1.813219616204691</v>
      </c>
      <c r="K29" s="983">
        <v>55.56876734046767</v>
      </c>
      <c r="L29" s="273">
        <v>-36.20382165605096</v>
      </c>
      <c r="M29" s="273">
        <v>173.3668341708543</v>
      </c>
      <c r="N29" s="487">
        <v>-2.297794117647058</v>
      </c>
    </row>
    <row r="30" spans="1:14" ht="18" customHeight="1">
      <c r="A30" s="758" t="s">
        <v>513</v>
      </c>
      <c r="B30" s="974">
        <v>98.08</v>
      </c>
      <c r="C30" s="975">
        <v>13.32</v>
      </c>
      <c r="D30" s="291">
        <v>0.13492241960872497</v>
      </c>
      <c r="E30" s="975">
        <v>382.43</v>
      </c>
      <c r="F30" s="975">
        <v>103.24</v>
      </c>
      <c r="G30" s="976">
        <v>8.805117270788912</v>
      </c>
      <c r="H30" s="976">
        <v>289.55</v>
      </c>
      <c r="I30" s="976">
        <v>156.38</v>
      </c>
      <c r="J30" s="977">
        <v>13.33731343283582</v>
      </c>
      <c r="K30" s="983">
        <v>289.9163947797716</v>
      </c>
      <c r="L30" s="273">
        <v>-24.28679758387156</v>
      </c>
      <c r="M30" s="273">
        <v>675.075075075075</v>
      </c>
      <c r="N30" s="487">
        <v>51.47229755908563</v>
      </c>
    </row>
    <row r="31" spans="1:14" ht="18" customHeight="1">
      <c r="A31" s="758" t="s">
        <v>364</v>
      </c>
      <c r="B31" s="974">
        <v>3.98</v>
      </c>
      <c r="C31" s="975">
        <v>0.3</v>
      </c>
      <c r="D31" s="291">
        <v>0.13492241960872497</v>
      </c>
      <c r="E31" s="975">
        <v>0.1</v>
      </c>
      <c r="F31" s="975">
        <v>0</v>
      </c>
      <c r="G31" s="976">
        <v>0</v>
      </c>
      <c r="H31" s="976">
        <v>0.03</v>
      </c>
      <c r="I31" s="976">
        <v>0.11</v>
      </c>
      <c r="J31" s="977">
        <v>0.009381663113006396</v>
      </c>
      <c r="K31" s="983">
        <v>-97.48743718592965</v>
      </c>
      <c r="L31" s="273">
        <v>-70</v>
      </c>
      <c r="M31" s="273"/>
      <c r="N31" s="487"/>
    </row>
    <row r="32" spans="1:18" ht="18" customHeight="1">
      <c r="A32" s="758" t="s">
        <v>365</v>
      </c>
      <c r="B32" s="974">
        <v>4.18</v>
      </c>
      <c r="C32" s="975">
        <v>0.2</v>
      </c>
      <c r="D32" s="291">
        <v>0.08994827973915</v>
      </c>
      <c r="E32" s="975">
        <v>7.56</v>
      </c>
      <c r="F32" s="975">
        <v>0.51</v>
      </c>
      <c r="G32" s="976">
        <v>0.043496801705756934</v>
      </c>
      <c r="H32" s="976">
        <v>2</v>
      </c>
      <c r="I32" s="976">
        <v>0.4</v>
      </c>
      <c r="J32" s="977">
        <v>0.03411513859275054</v>
      </c>
      <c r="K32" s="983">
        <v>80.86124401913875</v>
      </c>
      <c r="L32" s="273">
        <v>-73.54497354497354</v>
      </c>
      <c r="M32" s="273">
        <v>155</v>
      </c>
      <c r="N32" s="487">
        <v>-21.568627450980387</v>
      </c>
      <c r="O32" s="18"/>
      <c r="P32" s="18"/>
      <c r="Q32" s="18"/>
      <c r="R32" s="18"/>
    </row>
    <row r="33" spans="1:18" ht="18" customHeight="1">
      <c r="A33" s="758" t="s">
        <v>366</v>
      </c>
      <c r="B33" s="974">
        <v>0.87</v>
      </c>
      <c r="C33" s="975">
        <v>2.05</v>
      </c>
      <c r="D33" s="291">
        <v>0.9219698673262873</v>
      </c>
      <c r="E33" s="975">
        <v>0.31</v>
      </c>
      <c r="F33" s="975">
        <v>0.74</v>
      </c>
      <c r="G33" s="976">
        <v>0.06311300639658848</v>
      </c>
      <c r="H33" s="976">
        <v>0.05</v>
      </c>
      <c r="I33" s="976">
        <v>0.14</v>
      </c>
      <c r="J33" s="977">
        <v>0.011940298507462688</v>
      </c>
      <c r="K33" s="983">
        <v>-64.36781609195401</v>
      </c>
      <c r="L33" s="273">
        <v>-83.87096774193549</v>
      </c>
      <c r="M33" s="273">
        <v>-63.90243902439024</v>
      </c>
      <c r="N33" s="487">
        <v>-81.08108108108108</v>
      </c>
      <c r="O33" s="18"/>
      <c r="P33" s="18"/>
      <c r="Q33" s="18"/>
      <c r="R33" s="18"/>
    </row>
    <row r="34" spans="1:18" ht="18" customHeight="1" thickBot="1">
      <c r="A34" s="759" t="s">
        <v>367</v>
      </c>
      <c r="B34" s="979">
        <v>5.29</v>
      </c>
      <c r="C34" s="980">
        <v>2.3</v>
      </c>
      <c r="D34" s="534">
        <v>1.0344052170002247</v>
      </c>
      <c r="E34" s="980">
        <v>55.46</v>
      </c>
      <c r="F34" s="980">
        <v>33.66</v>
      </c>
      <c r="G34" s="981">
        <v>2.870788912579957</v>
      </c>
      <c r="H34" s="981">
        <v>602.79</v>
      </c>
      <c r="I34" s="981">
        <v>257.98</v>
      </c>
      <c r="J34" s="982">
        <v>22.002558635394458</v>
      </c>
      <c r="K34" s="984">
        <v>948.3931947069943</v>
      </c>
      <c r="L34" s="985">
        <v>986.8914532996755</v>
      </c>
      <c r="M34" s="985">
        <v>1363.478260869565</v>
      </c>
      <c r="N34" s="986">
        <v>666.4289958407606</v>
      </c>
      <c r="O34" s="18"/>
      <c r="P34" s="18"/>
      <c r="Q34" s="18"/>
      <c r="R34" s="18"/>
    </row>
    <row r="35" spans="1:18" ht="18" customHeight="1">
      <c r="A35" s="809" t="s">
        <v>520</v>
      </c>
      <c r="L35" s="32"/>
      <c r="M35" s="32"/>
      <c r="O35" s="18"/>
      <c r="P35" s="18"/>
      <c r="Q35" s="18"/>
      <c r="R35" s="18"/>
    </row>
    <row r="36" spans="1:18" ht="18" customHeight="1">
      <c r="A36" s="809" t="s">
        <v>601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3"/>
      <c r="B38" s="294"/>
      <c r="C38" s="294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3"/>
      <c r="B39" s="294"/>
      <c r="C39" s="295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3"/>
      <c r="B40" s="294"/>
      <c r="C40" s="294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3"/>
      <c r="B41" s="294"/>
      <c r="C41" s="294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3"/>
      <c r="B42" s="294"/>
      <c r="C42" s="294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3"/>
      <c r="B43" s="294"/>
      <c r="C43" s="294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3"/>
      <c r="B44" s="294"/>
      <c r="C44" s="294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3"/>
      <c r="B45" s="294"/>
      <c r="C45" s="294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3"/>
      <c r="B46" s="294"/>
      <c r="C46" s="294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mergeCells count="17"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  <mergeCell ref="A1:J1"/>
    <mergeCell ref="A2:J2"/>
    <mergeCell ref="B4:H4"/>
    <mergeCell ref="A5:A8"/>
    <mergeCell ref="B5:H5"/>
    <mergeCell ref="I6:J6"/>
    <mergeCell ref="C6:E6"/>
    <mergeCell ref="F6:H6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workbookViewId="0" topLeftCell="A1">
      <selection activeCell="A2" sqref="A2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596" t="s">
        <v>818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</row>
    <row r="2" spans="1:12" ht="15.75">
      <c r="A2" s="152" t="s">
        <v>462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2.75">
      <c r="A3" s="194" t="s">
        <v>102</v>
      </c>
      <c r="B3" s="194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6.5" thickBot="1">
      <c r="A5" s="819"/>
      <c r="B5" s="196"/>
      <c r="C5" s="197"/>
      <c r="D5" s="197"/>
      <c r="E5" s="24" t="s">
        <v>839</v>
      </c>
      <c r="F5" s="197"/>
      <c r="G5" s="197"/>
      <c r="H5" s="196"/>
      <c r="I5" s="196"/>
      <c r="J5" s="196"/>
      <c r="K5" s="196"/>
      <c r="L5" s="196"/>
    </row>
    <row r="6" spans="1:12" ht="12.75">
      <c r="A6" s="254"/>
      <c r="B6" s="255" t="s">
        <v>103</v>
      </c>
      <c r="C6" s="256" t="s">
        <v>2</v>
      </c>
      <c r="D6" s="1605" t="s">
        <v>3</v>
      </c>
      <c r="E6" s="1192"/>
      <c r="F6" s="1605" t="s">
        <v>524</v>
      </c>
      <c r="G6" s="1191"/>
      <c r="H6" s="1192"/>
      <c r="I6" s="257"/>
      <c r="J6" s="1191" t="s">
        <v>360</v>
      </c>
      <c r="K6" s="1191"/>
      <c r="L6" s="258"/>
    </row>
    <row r="7" spans="1:12" ht="12.75">
      <c r="A7" s="259" t="s">
        <v>562</v>
      </c>
      <c r="B7" s="260" t="s">
        <v>105</v>
      </c>
      <c r="C7" s="935" t="s">
        <v>840</v>
      </c>
      <c r="D7" s="935" t="s">
        <v>844</v>
      </c>
      <c r="E7" s="935" t="s">
        <v>840</v>
      </c>
      <c r="F7" s="935" t="s">
        <v>826</v>
      </c>
      <c r="G7" s="935" t="s">
        <v>844</v>
      </c>
      <c r="H7" s="935" t="s">
        <v>840</v>
      </c>
      <c r="I7" s="261" t="s">
        <v>106</v>
      </c>
      <c r="J7" s="261" t="s">
        <v>106</v>
      </c>
      <c r="K7" s="261" t="s">
        <v>107</v>
      </c>
      <c r="L7" s="262" t="s">
        <v>107</v>
      </c>
    </row>
    <row r="8" spans="1:12" ht="12.75">
      <c r="A8" s="263">
        <v>1</v>
      </c>
      <c r="B8" s="264">
        <v>2</v>
      </c>
      <c r="C8" s="265" t="s">
        <v>108</v>
      </c>
      <c r="D8" s="772">
        <v>4</v>
      </c>
      <c r="E8" s="1075">
        <v>5</v>
      </c>
      <c r="F8" s="987">
        <v>6</v>
      </c>
      <c r="G8" s="772">
        <v>7</v>
      </c>
      <c r="H8" s="265">
        <v>8</v>
      </c>
      <c r="I8" s="265" t="s">
        <v>109</v>
      </c>
      <c r="J8" s="265" t="s">
        <v>110</v>
      </c>
      <c r="K8" s="265" t="s">
        <v>111</v>
      </c>
      <c r="L8" s="266" t="s">
        <v>112</v>
      </c>
    </row>
    <row r="9" spans="1:12" ht="12.75">
      <c r="A9" s="128"/>
      <c r="B9" s="112"/>
      <c r="C9" s="198"/>
      <c r="D9" s="198"/>
      <c r="E9" s="198"/>
      <c r="F9" s="198"/>
      <c r="G9" s="198"/>
      <c r="H9" s="199"/>
      <c r="I9" s="198"/>
      <c r="J9" s="198"/>
      <c r="K9" s="198"/>
      <c r="L9" s="200"/>
    </row>
    <row r="10" spans="1:12" ht="12.75">
      <c r="A10" s="201" t="s">
        <v>113</v>
      </c>
      <c r="B10" s="202">
        <v>100</v>
      </c>
      <c r="C10" s="203">
        <v>170.8</v>
      </c>
      <c r="D10" s="203">
        <v>183.6</v>
      </c>
      <c r="E10" s="203">
        <v>184.5</v>
      </c>
      <c r="F10" s="203">
        <v>196.1</v>
      </c>
      <c r="G10" s="203">
        <v>194.2</v>
      </c>
      <c r="H10" s="204">
        <v>196.3</v>
      </c>
      <c r="I10" s="205">
        <v>8.021077283372364</v>
      </c>
      <c r="J10" s="205">
        <v>0.49019607843136725</v>
      </c>
      <c r="K10" s="205">
        <v>6.395663956639581</v>
      </c>
      <c r="L10" s="206">
        <v>1.0813594232749892</v>
      </c>
    </row>
    <row r="11" spans="1:12" ht="12.75">
      <c r="A11" s="207"/>
      <c r="B11" s="208"/>
      <c r="C11" s="209"/>
      <c r="D11" s="209"/>
      <c r="E11" s="209"/>
      <c r="F11" s="209"/>
      <c r="G11" s="209"/>
      <c r="H11" s="210"/>
      <c r="I11" s="211"/>
      <c r="J11" s="211"/>
      <c r="K11" s="211"/>
      <c r="L11" s="212"/>
    </row>
    <row r="12" spans="1:12" ht="12.75">
      <c r="A12" s="201" t="s">
        <v>114</v>
      </c>
      <c r="B12" s="202">
        <v>53.2</v>
      </c>
      <c r="C12" s="203">
        <v>161.3</v>
      </c>
      <c r="D12" s="203">
        <v>175</v>
      </c>
      <c r="E12" s="203">
        <v>175.5</v>
      </c>
      <c r="F12" s="203">
        <v>191.4</v>
      </c>
      <c r="G12" s="203">
        <v>187.7</v>
      </c>
      <c r="H12" s="204">
        <v>189.3</v>
      </c>
      <c r="I12" s="205">
        <v>8.803471791692502</v>
      </c>
      <c r="J12" s="205">
        <v>0.2857142857142918</v>
      </c>
      <c r="K12" s="205">
        <v>7.863247863247878</v>
      </c>
      <c r="L12" s="206">
        <v>0.852424080980299</v>
      </c>
    </row>
    <row r="13" spans="1:12" ht="12.75">
      <c r="A13" s="193"/>
      <c r="B13" s="208"/>
      <c r="C13" s="209"/>
      <c r="D13" s="209"/>
      <c r="E13" s="209"/>
      <c r="F13" s="209"/>
      <c r="G13" s="209">
        <v>0</v>
      </c>
      <c r="H13" s="210">
        <v>0</v>
      </c>
      <c r="I13" s="213"/>
      <c r="J13" s="213"/>
      <c r="K13" s="213"/>
      <c r="L13" s="214"/>
    </row>
    <row r="14" spans="1:12" ht="12.75">
      <c r="A14" s="207" t="s">
        <v>115</v>
      </c>
      <c r="B14" s="215">
        <v>18</v>
      </c>
      <c r="C14" s="209">
        <v>162.4</v>
      </c>
      <c r="D14" s="209">
        <v>173.2</v>
      </c>
      <c r="E14" s="209">
        <v>173.7</v>
      </c>
      <c r="F14" s="209">
        <v>193.1</v>
      </c>
      <c r="G14" s="209">
        <v>192.8</v>
      </c>
      <c r="H14" s="210">
        <v>197.1</v>
      </c>
      <c r="I14" s="213">
        <v>6.958128078817722</v>
      </c>
      <c r="J14" s="213">
        <v>0.2886836027713713</v>
      </c>
      <c r="K14" s="213">
        <v>13.47150259067358</v>
      </c>
      <c r="L14" s="214">
        <v>2.2302904564315327</v>
      </c>
    </row>
    <row r="15" spans="1:12" ht="12.75">
      <c r="A15" s="207" t="s">
        <v>116</v>
      </c>
      <c r="B15" s="215" t="s">
        <v>117</v>
      </c>
      <c r="C15" s="209">
        <v>160.8</v>
      </c>
      <c r="D15" s="209">
        <v>164</v>
      </c>
      <c r="E15" s="209">
        <v>164.2</v>
      </c>
      <c r="F15" s="209">
        <v>188.1</v>
      </c>
      <c r="G15" s="209">
        <v>187.7</v>
      </c>
      <c r="H15" s="210">
        <v>193</v>
      </c>
      <c r="I15" s="213">
        <v>2.114427860696509</v>
      </c>
      <c r="J15" s="213">
        <v>0.1219512195121979</v>
      </c>
      <c r="K15" s="213">
        <v>17.53958587088917</v>
      </c>
      <c r="L15" s="214">
        <v>2.8236547682472235</v>
      </c>
    </row>
    <row r="16" spans="1:12" ht="12.75" customHeight="1" hidden="1">
      <c r="A16" s="207" t="s">
        <v>118</v>
      </c>
      <c r="B16" s="216">
        <v>1.79</v>
      </c>
      <c r="C16" s="209">
        <v>189.4</v>
      </c>
      <c r="D16" s="209">
        <v>244</v>
      </c>
      <c r="E16" s="209">
        <v>246.8</v>
      </c>
      <c r="F16" s="209">
        <v>244.2</v>
      </c>
      <c r="G16" s="209">
        <v>243.8</v>
      </c>
      <c r="H16" s="210">
        <v>245.2</v>
      </c>
      <c r="I16" s="213">
        <v>30.306230200633593</v>
      </c>
      <c r="J16" s="213">
        <v>1.1475409836065609</v>
      </c>
      <c r="K16" s="213">
        <v>-0.6482982171799136</v>
      </c>
      <c r="L16" s="214">
        <v>0.574241181296145</v>
      </c>
    </row>
    <row r="17" spans="1:12" ht="12.75" customHeight="1" hidden="1">
      <c r="A17" s="207" t="s">
        <v>119</v>
      </c>
      <c r="B17" s="216">
        <v>2.05</v>
      </c>
      <c r="C17" s="209">
        <v>146.9</v>
      </c>
      <c r="D17" s="209">
        <v>168.9</v>
      </c>
      <c r="E17" s="209">
        <v>169</v>
      </c>
      <c r="F17" s="209">
        <v>177.9</v>
      </c>
      <c r="G17" s="209">
        <v>178</v>
      </c>
      <c r="H17" s="210">
        <v>178.2</v>
      </c>
      <c r="I17" s="213">
        <v>15.044247787610615</v>
      </c>
      <c r="J17" s="213">
        <v>0.05920663114270042</v>
      </c>
      <c r="K17" s="213">
        <v>5.443786982248525</v>
      </c>
      <c r="L17" s="214">
        <v>0.11235955056179137</v>
      </c>
    </row>
    <row r="18" spans="1:12" ht="12.75">
      <c r="A18" s="207" t="s">
        <v>120</v>
      </c>
      <c r="B18" s="216">
        <v>2.73</v>
      </c>
      <c r="C18" s="209">
        <v>146.2</v>
      </c>
      <c r="D18" s="209">
        <v>170.3</v>
      </c>
      <c r="E18" s="209">
        <v>171.2</v>
      </c>
      <c r="F18" s="209">
        <v>198.1</v>
      </c>
      <c r="G18" s="209">
        <v>195.8</v>
      </c>
      <c r="H18" s="210">
        <v>194.1</v>
      </c>
      <c r="I18" s="213">
        <v>17.099863201094394</v>
      </c>
      <c r="J18" s="213">
        <v>0.5284791544333416</v>
      </c>
      <c r="K18" s="213">
        <v>13.376168224299079</v>
      </c>
      <c r="L18" s="214">
        <v>-0.8682328907048174</v>
      </c>
    </row>
    <row r="19" spans="1:12" ht="12.75">
      <c r="A19" s="207" t="s">
        <v>121</v>
      </c>
      <c r="B19" s="216">
        <v>7.89</v>
      </c>
      <c r="C19" s="209">
        <v>124.7</v>
      </c>
      <c r="D19" s="209">
        <v>151.2</v>
      </c>
      <c r="E19" s="209">
        <v>152.2</v>
      </c>
      <c r="F19" s="209">
        <v>180.2</v>
      </c>
      <c r="G19" s="209">
        <v>153.1</v>
      </c>
      <c r="H19" s="210">
        <v>144.7</v>
      </c>
      <c r="I19" s="213">
        <v>22.052927024859656</v>
      </c>
      <c r="J19" s="213">
        <v>0.6613756613756578</v>
      </c>
      <c r="K19" s="213">
        <v>-4.927726675427067</v>
      </c>
      <c r="L19" s="214">
        <v>-5.486610058785118</v>
      </c>
    </row>
    <row r="20" spans="1:12" ht="12.75" customHeight="1" hidden="1">
      <c r="A20" s="207" t="s">
        <v>122</v>
      </c>
      <c r="B20" s="216">
        <v>6.25</v>
      </c>
      <c r="C20" s="209">
        <v>116.9</v>
      </c>
      <c r="D20" s="209">
        <v>149.1</v>
      </c>
      <c r="E20" s="209">
        <v>147.2</v>
      </c>
      <c r="F20" s="209">
        <v>183.9</v>
      </c>
      <c r="G20" s="209">
        <v>151.8</v>
      </c>
      <c r="H20" s="210">
        <v>141.2</v>
      </c>
      <c r="I20" s="213">
        <v>25.919589392643275</v>
      </c>
      <c r="J20" s="213">
        <v>-1.274312541918178</v>
      </c>
      <c r="K20" s="213">
        <v>-4.076086956521735</v>
      </c>
      <c r="L20" s="214">
        <v>-6.982872200263529</v>
      </c>
    </row>
    <row r="21" spans="1:12" ht="12.75" customHeight="1" hidden="1">
      <c r="A21" s="207" t="s">
        <v>123</v>
      </c>
      <c r="B21" s="216">
        <v>5.15</v>
      </c>
      <c r="C21" s="209">
        <v>120.4</v>
      </c>
      <c r="D21" s="209">
        <v>155.4</v>
      </c>
      <c r="E21" s="209">
        <v>154.2</v>
      </c>
      <c r="F21" s="209">
        <v>193.3</v>
      </c>
      <c r="G21" s="209">
        <v>156.2</v>
      </c>
      <c r="H21" s="210">
        <v>146.1</v>
      </c>
      <c r="I21" s="213">
        <v>28.07308970099666</v>
      </c>
      <c r="J21" s="213">
        <v>-0.772200772200776</v>
      </c>
      <c r="K21" s="213">
        <v>-5.252918287937732</v>
      </c>
      <c r="L21" s="214">
        <v>-6.466069142125477</v>
      </c>
    </row>
    <row r="22" spans="1:12" ht="12.75" customHeight="1" hidden="1">
      <c r="A22" s="207" t="s">
        <v>124</v>
      </c>
      <c r="B22" s="216">
        <v>1.1</v>
      </c>
      <c r="C22" s="209">
        <v>102.8</v>
      </c>
      <c r="D22" s="209">
        <v>124.6</v>
      </c>
      <c r="E22" s="209">
        <v>118.1</v>
      </c>
      <c r="F22" s="209">
        <v>144.9</v>
      </c>
      <c r="G22" s="209">
        <v>132.6</v>
      </c>
      <c r="H22" s="210">
        <v>122.2</v>
      </c>
      <c r="I22" s="213">
        <v>14.883268482490266</v>
      </c>
      <c r="J22" s="213">
        <v>-5.216693418940608</v>
      </c>
      <c r="K22" s="213">
        <v>3.471634208298056</v>
      </c>
      <c r="L22" s="214">
        <v>-7.843137254901961</v>
      </c>
    </row>
    <row r="23" spans="1:12" ht="12.75" customHeight="1" hidden="1">
      <c r="A23" s="207" t="s">
        <v>125</v>
      </c>
      <c r="B23" s="216">
        <v>1.65</v>
      </c>
      <c r="C23" s="209">
        <v>155.7</v>
      </c>
      <c r="D23" s="209">
        <v>158.3</v>
      </c>
      <c r="E23" s="209">
        <v>170</v>
      </c>
      <c r="F23" s="209">
        <v>164.1</v>
      </c>
      <c r="G23" s="209">
        <v>158.9</v>
      </c>
      <c r="H23" s="210">
        <v>159.8</v>
      </c>
      <c r="I23" s="213">
        <v>9.184328837508033</v>
      </c>
      <c r="J23" s="213">
        <v>7.391029690461153</v>
      </c>
      <c r="K23" s="213">
        <v>-6</v>
      </c>
      <c r="L23" s="214">
        <v>0.5663939584644453</v>
      </c>
    </row>
    <row r="24" spans="1:12" ht="12.75" customHeight="1" hidden="1">
      <c r="A24" s="207" t="s">
        <v>126</v>
      </c>
      <c r="B24" s="216">
        <v>1.59</v>
      </c>
      <c r="C24" s="209">
        <v>153.1</v>
      </c>
      <c r="D24" s="209">
        <v>156.7</v>
      </c>
      <c r="E24" s="209">
        <v>168.9</v>
      </c>
      <c r="F24" s="209">
        <v>164.4</v>
      </c>
      <c r="G24" s="209">
        <v>158.9</v>
      </c>
      <c r="H24" s="210">
        <v>159.9</v>
      </c>
      <c r="I24" s="213">
        <v>10.32005225342914</v>
      </c>
      <c r="J24" s="213">
        <v>7.785577536694333</v>
      </c>
      <c r="K24" s="213">
        <v>-5.328596802841929</v>
      </c>
      <c r="L24" s="214">
        <v>0.6293266205160535</v>
      </c>
    </row>
    <row r="25" spans="1:12" ht="12.75" customHeight="1" hidden="1">
      <c r="A25" s="207" t="s">
        <v>127</v>
      </c>
      <c r="B25" s="208">
        <v>0.05</v>
      </c>
      <c r="C25" s="209">
        <v>217.2</v>
      </c>
      <c r="D25" s="209">
        <v>188.7</v>
      </c>
      <c r="E25" s="209">
        <v>185.8</v>
      </c>
      <c r="F25" s="209">
        <v>153.5</v>
      </c>
      <c r="G25" s="209">
        <v>154.4</v>
      </c>
      <c r="H25" s="210">
        <v>154.6</v>
      </c>
      <c r="I25" s="213">
        <v>-14.456721915285442</v>
      </c>
      <c r="J25" s="213">
        <v>-1.5368309485956502</v>
      </c>
      <c r="K25" s="213">
        <v>-16.792249730893445</v>
      </c>
      <c r="L25" s="214">
        <v>0.1295336787564736</v>
      </c>
    </row>
    <row r="26" spans="1:12" ht="12.75">
      <c r="A26" s="207" t="s">
        <v>128</v>
      </c>
      <c r="B26" s="215">
        <v>1.85</v>
      </c>
      <c r="C26" s="209">
        <v>147.6</v>
      </c>
      <c r="D26" s="209">
        <v>187.5</v>
      </c>
      <c r="E26" s="209">
        <v>186.8</v>
      </c>
      <c r="F26" s="209">
        <v>186.9</v>
      </c>
      <c r="G26" s="209">
        <v>185.6</v>
      </c>
      <c r="H26" s="210">
        <v>185.6</v>
      </c>
      <c r="I26" s="213">
        <v>26.558265582655835</v>
      </c>
      <c r="J26" s="213">
        <v>-0.37333333333332064</v>
      </c>
      <c r="K26" s="213">
        <v>-0.6423982869379046</v>
      </c>
      <c r="L26" s="214">
        <v>0</v>
      </c>
    </row>
    <row r="27" spans="1:12" ht="12.75">
      <c r="A27" s="207" t="s">
        <v>129</v>
      </c>
      <c r="B27" s="215">
        <v>5.21</v>
      </c>
      <c r="C27" s="209">
        <v>173.3</v>
      </c>
      <c r="D27" s="209">
        <v>184.2</v>
      </c>
      <c r="E27" s="209">
        <v>185.2</v>
      </c>
      <c r="F27" s="209">
        <v>193.9</v>
      </c>
      <c r="G27" s="209">
        <v>195.5</v>
      </c>
      <c r="H27" s="210">
        <v>197.1</v>
      </c>
      <c r="I27" s="213">
        <v>6.8667051356029845</v>
      </c>
      <c r="J27" s="213">
        <v>0.5428881650380077</v>
      </c>
      <c r="K27" s="213">
        <v>6.425485961123115</v>
      </c>
      <c r="L27" s="214">
        <v>0.8184143222506322</v>
      </c>
    </row>
    <row r="28" spans="1:12" ht="12.75">
      <c r="A28" s="207" t="s">
        <v>130</v>
      </c>
      <c r="B28" s="215">
        <v>4.05</v>
      </c>
      <c r="C28" s="209">
        <v>157.9</v>
      </c>
      <c r="D28" s="209">
        <v>170</v>
      </c>
      <c r="E28" s="209">
        <v>170.2</v>
      </c>
      <c r="F28" s="209">
        <v>180.9</v>
      </c>
      <c r="G28" s="209">
        <v>181.2</v>
      </c>
      <c r="H28" s="210">
        <v>181.4</v>
      </c>
      <c r="I28" s="213">
        <v>7.789740341988576</v>
      </c>
      <c r="J28" s="213">
        <v>0.1176470588235361</v>
      </c>
      <c r="K28" s="213">
        <v>6.580493537015286</v>
      </c>
      <c r="L28" s="214">
        <v>0.11037527593819618</v>
      </c>
    </row>
    <row r="29" spans="1:12" ht="12.75">
      <c r="A29" s="207" t="s">
        <v>131</v>
      </c>
      <c r="B29" s="215">
        <v>3.07</v>
      </c>
      <c r="C29" s="209">
        <v>146.3</v>
      </c>
      <c r="D29" s="209">
        <v>157.8</v>
      </c>
      <c r="E29" s="209">
        <v>158</v>
      </c>
      <c r="F29" s="209">
        <v>174.5</v>
      </c>
      <c r="G29" s="209">
        <v>177.7</v>
      </c>
      <c r="H29" s="210">
        <v>187.7</v>
      </c>
      <c r="I29" s="213">
        <v>7.99726589200273</v>
      </c>
      <c r="J29" s="213">
        <v>0.1267427122940319</v>
      </c>
      <c r="K29" s="213">
        <v>18.797468354430364</v>
      </c>
      <c r="L29" s="214">
        <v>5.627462014631405</v>
      </c>
    </row>
    <row r="30" spans="1:12" ht="12.75">
      <c r="A30" s="207" t="s">
        <v>132</v>
      </c>
      <c r="B30" s="215">
        <v>1.21</v>
      </c>
      <c r="C30" s="209">
        <v>160.8</v>
      </c>
      <c r="D30" s="209">
        <v>155.1</v>
      </c>
      <c r="E30" s="209">
        <v>150.1</v>
      </c>
      <c r="F30" s="209">
        <v>133.4</v>
      </c>
      <c r="G30" s="209">
        <v>133.1</v>
      </c>
      <c r="H30" s="210">
        <v>134</v>
      </c>
      <c r="I30" s="213">
        <v>-6.654228855721399</v>
      </c>
      <c r="J30" s="213">
        <v>-3.2237266279819465</v>
      </c>
      <c r="K30" s="213">
        <v>-10.726182544970015</v>
      </c>
      <c r="L30" s="214">
        <v>0.6761833208114325</v>
      </c>
    </row>
    <row r="31" spans="1:12" ht="12.75">
      <c r="A31" s="207" t="s">
        <v>133</v>
      </c>
      <c r="B31" s="216">
        <v>2.28</v>
      </c>
      <c r="C31" s="209">
        <v>183.2</v>
      </c>
      <c r="D31" s="209">
        <v>189.7</v>
      </c>
      <c r="E31" s="209">
        <v>188.7</v>
      </c>
      <c r="F31" s="209">
        <v>191</v>
      </c>
      <c r="G31" s="209">
        <v>191</v>
      </c>
      <c r="H31" s="210">
        <v>192.7</v>
      </c>
      <c r="I31" s="213">
        <v>3.002183406113531</v>
      </c>
      <c r="J31" s="213">
        <v>-0.5271481286241482</v>
      </c>
      <c r="K31" s="213">
        <v>2.1197668256491795</v>
      </c>
      <c r="L31" s="214">
        <v>0.8900523560209308</v>
      </c>
    </row>
    <row r="32" spans="1:12" ht="12.75" customHeight="1" hidden="1">
      <c r="A32" s="207" t="s">
        <v>134</v>
      </c>
      <c r="B32" s="216">
        <v>0.75</v>
      </c>
      <c r="C32" s="209">
        <v>141.3</v>
      </c>
      <c r="D32" s="209">
        <v>143.3</v>
      </c>
      <c r="E32" s="209">
        <v>143.3</v>
      </c>
      <c r="F32" s="209">
        <v>147.4</v>
      </c>
      <c r="G32" s="209">
        <v>147.6</v>
      </c>
      <c r="H32" s="210">
        <v>148.2</v>
      </c>
      <c r="I32" s="213">
        <v>1.4154281670205222</v>
      </c>
      <c r="J32" s="213">
        <v>0</v>
      </c>
      <c r="K32" s="213">
        <v>3.419399860432648</v>
      </c>
      <c r="L32" s="214">
        <v>0.40650406504063596</v>
      </c>
    </row>
    <row r="33" spans="1:12" ht="12.75" customHeight="1" hidden="1">
      <c r="A33" s="207" t="s">
        <v>135</v>
      </c>
      <c r="B33" s="216">
        <v>1.53</v>
      </c>
      <c r="C33" s="209">
        <v>199.6</v>
      </c>
      <c r="D33" s="209">
        <v>208.2</v>
      </c>
      <c r="E33" s="209">
        <v>206.8</v>
      </c>
      <c r="F33" s="209">
        <v>208.1</v>
      </c>
      <c r="G33" s="209">
        <v>208.1</v>
      </c>
      <c r="H33" s="210">
        <v>210.2</v>
      </c>
      <c r="I33" s="213">
        <v>3.6072144288577164</v>
      </c>
      <c r="J33" s="213">
        <v>-0.6724303554274655</v>
      </c>
      <c r="K33" s="213">
        <v>1.6441005802707735</v>
      </c>
      <c r="L33" s="214">
        <v>1.0091302258529566</v>
      </c>
    </row>
    <row r="34" spans="1:12" ht="12.75">
      <c r="A34" s="207" t="s">
        <v>136</v>
      </c>
      <c r="B34" s="216">
        <v>6.91</v>
      </c>
      <c r="C34" s="209">
        <v>203.8</v>
      </c>
      <c r="D34" s="209">
        <v>209.8</v>
      </c>
      <c r="E34" s="209">
        <v>210.4</v>
      </c>
      <c r="F34" s="209">
        <v>221.3</v>
      </c>
      <c r="G34" s="209">
        <v>221.8</v>
      </c>
      <c r="H34" s="210">
        <v>225.8</v>
      </c>
      <c r="I34" s="213">
        <v>3.2384690873405333</v>
      </c>
      <c r="J34" s="213">
        <v>0.28598665395614375</v>
      </c>
      <c r="K34" s="213">
        <v>7.319391634980988</v>
      </c>
      <c r="L34" s="214">
        <v>1.8034265103697038</v>
      </c>
    </row>
    <row r="35" spans="1:12" ht="12.75">
      <c r="A35" s="193"/>
      <c r="B35" s="216"/>
      <c r="C35" s="209"/>
      <c r="D35" s="209"/>
      <c r="E35" s="209"/>
      <c r="F35" s="209"/>
      <c r="G35" s="209"/>
      <c r="H35" s="210"/>
      <c r="I35" s="211"/>
      <c r="J35" s="211"/>
      <c r="K35" s="211"/>
      <c r="L35" s="212"/>
    </row>
    <row r="36" spans="1:12" ht="12.75">
      <c r="A36" s="217" t="s">
        <v>137</v>
      </c>
      <c r="B36" s="202">
        <v>46.8</v>
      </c>
      <c r="C36" s="203">
        <v>181.8</v>
      </c>
      <c r="D36" s="203">
        <v>193.6</v>
      </c>
      <c r="E36" s="203">
        <v>195</v>
      </c>
      <c r="F36" s="203">
        <v>201.5</v>
      </c>
      <c r="G36" s="203">
        <v>201.7</v>
      </c>
      <c r="H36" s="204">
        <v>204.3</v>
      </c>
      <c r="I36" s="205">
        <v>7.260726072607255</v>
      </c>
      <c r="J36" s="205">
        <v>0.7231404958677672</v>
      </c>
      <c r="K36" s="205">
        <v>4.769230769230774</v>
      </c>
      <c r="L36" s="206">
        <v>1.2890431333663912</v>
      </c>
    </row>
    <row r="37" spans="1:12" ht="12.75">
      <c r="A37" s="193"/>
      <c r="B37" s="215"/>
      <c r="C37" s="209"/>
      <c r="D37" s="209"/>
      <c r="E37" s="209"/>
      <c r="F37" s="209"/>
      <c r="G37" s="209"/>
      <c r="H37" s="210"/>
      <c r="I37" s="213"/>
      <c r="J37" s="213"/>
      <c r="K37" s="213"/>
      <c r="L37" s="214"/>
    </row>
    <row r="38" spans="1:12" ht="12.75">
      <c r="A38" s="207" t="s">
        <v>138</v>
      </c>
      <c r="B38" s="215">
        <v>8.92</v>
      </c>
      <c r="C38" s="209">
        <v>145.9</v>
      </c>
      <c r="D38" s="209">
        <v>148.7</v>
      </c>
      <c r="E38" s="209">
        <v>149.6</v>
      </c>
      <c r="F38" s="209">
        <v>151.3</v>
      </c>
      <c r="G38" s="209">
        <v>151.4</v>
      </c>
      <c r="H38" s="210">
        <v>153</v>
      </c>
      <c r="I38" s="213">
        <v>2.5359835503769688</v>
      </c>
      <c r="J38" s="213">
        <v>0.6052454606590487</v>
      </c>
      <c r="K38" s="213">
        <v>2.2727272727272663</v>
      </c>
      <c r="L38" s="214">
        <v>1.056803170409509</v>
      </c>
    </row>
    <row r="39" spans="1:12" ht="12.75">
      <c r="A39" s="207" t="s">
        <v>139</v>
      </c>
      <c r="B39" s="215" t="s">
        <v>140</v>
      </c>
      <c r="C39" s="209">
        <v>133.7</v>
      </c>
      <c r="D39" s="209">
        <v>136.7</v>
      </c>
      <c r="E39" s="209">
        <v>136.7</v>
      </c>
      <c r="F39" s="209">
        <v>135.3</v>
      </c>
      <c r="G39" s="209">
        <v>135.3</v>
      </c>
      <c r="H39" s="210">
        <v>136.1</v>
      </c>
      <c r="I39" s="213">
        <v>2.2438294689603566</v>
      </c>
      <c r="J39" s="213">
        <v>0</v>
      </c>
      <c r="K39" s="213">
        <v>-0.4389173372348125</v>
      </c>
      <c r="L39" s="214">
        <v>0.5912786400591301</v>
      </c>
    </row>
    <row r="40" spans="1:12" ht="12.75">
      <c r="A40" s="207" t="s">
        <v>141</v>
      </c>
      <c r="B40" s="215" t="s">
        <v>142</v>
      </c>
      <c r="C40" s="209">
        <v>145.3</v>
      </c>
      <c r="D40" s="209">
        <v>147.9</v>
      </c>
      <c r="E40" s="209">
        <v>148.6</v>
      </c>
      <c r="F40" s="209">
        <v>151</v>
      </c>
      <c r="G40" s="209">
        <v>151.1</v>
      </c>
      <c r="H40" s="210">
        <v>152.6</v>
      </c>
      <c r="I40" s="213">
        <v>2.271163110805219</v>
      </c>
      <c r="J40" s="213">
        <v>0.4732927653820127</v>
      </c>
      <c r="K40" s="213">
        <v>2.691790040376844</v>
      </c>
      <c r="L40" s="214">
        <v>0.9927200529450602</v>
      </c>
    </row>
    <row r="41" spans="1:12" ht="12.75" customHeight="1" hidden="1">
      <c r="A41" s="207" t="s">
        <v>143</v>
      </c>
      <c r="B41" s="216">
        <v>0.89</v>
      </c>
      <c r="C41" s="209">
        <v>187.5</v>
      </c>
      <c r="D41" s="209">
        <v>190.2</v>
      </c>
      <c r="E41" s="209">
        <v>194.8</v>
      </c>
      <c r="F41" s="209">
        <v>200.4</v>
      </c>
      <c r="G41" s="209">
        <v>200.4</v>
      </c>
      <c r="H41" s="210">
        <v>204.5</v>
      </c>
      <c r="I41" s="213">
        <v>3.893333333333345</v>
      </c>
      <c r="J41" s="213">
        <v>2.4185068349106302</v>
      </c>
      <c r="K41" s="213">
        <v>4.9794661190965</v>
      </c>
      <c r="L41" s="214">
        <v>2.045908183632733</v>
      </c>
    </row>
    <row r="42" spans="1:12" ht="12.75">
      <c r="A42" s="207" t="s">
        <v>144</v>
      </c>
      <c r="B42" s="216">
        <v>2.2</v>
      </c>
      <c r="C42" s="209">
        <v>138.1</v>
      </c>
      <c r="D42" s="209">
        <v>140.6</v>
      </c>
      <c r="E42" s="209">
        <v>146.5</v>
      </c>
      <c r="F42" s="209">
        <v>150.7</v>
      </c>
      <c r="G42" s="209">
        <v>150.7</v>
      </c>
      <c r="H42" s="210">
        <v>153.3</v>
      </c>
      <c r="I42" s="213">
        <v>6.082548877624916</v>
      </c>
      <c r="J42" s="213">
        <v>4.196301564722617</v>
      </c>
      <c r="K42" s="213">
        <v>4.6416382252559885</v>
      </c>
      <c r="L42" s="214">
        <v>1.7252820172528374</v>
      </c>
    </row>
    <row r="43" spans="1:12" ht="12.75">
      <c r="A43" s="207" t="s">
        <v>145</v>
      </c>
      <c r="B43" s="216">
        <v>14.87</v>
      </c>
      <c r="C43" s="209">
        <v>196.8</v>
      </c>
      <c r="D43" s="209">
        <v>214.5</v>
      </c>
      <c r="E43" s="209">
        <v>216.5</v>
      </c>
      <c r="F43" s="209">
        <v>226</v>
      </c>
      <c r="G43" s="209">
        <v>226.4</v>
      </c>
      <c r="H43" s="210">
        <v>229.4</v>
      </c>
      <c r="I43" s="213">
        <v>10.010162601626021</v>
      </c>
      <c r="J43" s="213">
        <v>0.9324009324009239</v>
      </c>
      <c r="K43" s="213">
        <v>5.958429561200916</v>
      </c>
      <c r="L43" s="214">
        <v>1.3250883392226172</v>
      </c>
    </row>
    <row r="44" spans="1:12" ht="12.75" customHeight="1" hidden="1">
      <c r="A44" s="207" t="s">
        <v>146</v>
      </c>
      <c r="B44" s="216">
        <v>3.5</v>
      </c>
      <c r="C44" s="209">
        <v>141.6</v>
      </c>
      <c r="D44" s="209">
        <v>148.1</v>
      </c>
      <c r="E44" s="209">
        <v>149.9</v>
      </c>
      <c r="F44" s="209">
        <v>154.3</v>
      </c>
      <c r="G44" s="209">
        <v>154.3</v>
      </c>
      <c r="H44" s="210">
        <v>156.2</v>
      </c>
      <c r="I44" s="213">
        <v>5.861581920903959</v>
      </c>
      <c r="J44" s="213">
        <v>1.215395003376102</v>
      </c>
      <c r="K44" s="213">
        <v>4.20280186791193</v>
      </c>
      <c r="L44" s="214">
        <v>1.2313674659753673</v>
      </c>
    </row>
    <row r="45" spans="1:12" ht="12.75" customHeight="1" hidden="1">
      <c r="A45" s="207" t="s">
        <v>147</v>
      </c>
      <c r="B45" s="216">
        <v>4.19</v>
      </c>
      <c r="C45" s="209">
        <v>161.8</v>
      </c>
      <c r="D45" s="209">
        <v>161.8</v>
      </c>
      <c r="E45" s="209">
        <v>168.5</v>
      </c>
      <c r="F45" s="209">
        <v>168.5</v>
      </c>
      <c r="G45" s="209">
        <v>168.5</v>
      </c>
      <c r="H45" s="210">
        <v>176.9</v>
      </c>
      <c r="I45" s="213">
        <v>4.140914709517915</v>
      </c>
      <c r="J45" s="213">
        <v>4.140914709517915</v>
      </c>
      <c r="K45" s="213">
        <v>4.985163204747778</v>
      </c>
      <c r="L45" s="214">
        <v>4.985163204747778</v>
      </c>
    </row>
    <row r="46" spans="1:12" ht="12.75" customHeight="1" hidden="1">
      <c r="A46" s="207" t="s">
        <v>148</v>
      </c>
      <c r="B46" s="216">
        <v>1.26</v>
      </c>
      <c r="C46" s="209">
        <v>145.4</v>
      </c>
      <c r="D46" s="209">
        <v>159</v>
      </c>
      <c r="E46" s="209">
        <v>159.1</v>
      </c>
      <c r="F46" s="209">
        <v>166.8</v>
      </c>
      <c r="G46" s="209">
        <v>168.2</v>
      </c>
      <c r="H46" s="210">
        <v>169.5</v>
      </c>
      <c r="I46" s="213">
        <v>9.422283356258589</v>
      </c>
      <c r="J46" s="213">
        <v>0.06289308176098984</v>
      </c>
      <c r="K46" s="213">
        <v>6.536769327467013</v>
      </c>
      <c r="L46" s="214">
        <v>0.7728894173602896</v>
      </c>
    </row>
    <row r="47" spans="1:12" ht="12.75">
      <c r="A47" s="207" t="s">
        <v>149</v>
      </c>
      <c r="B47" s="215" t="s">
        <v>150</v>
      </c>
      <c r="C47" s="209">
        <v>265.4</v>
      </c>
      <c r="D47" s="209">
        <v>301.6</v>
      </c>
      <c r="E47" s="209">
        <v>301.8</v>
      </c>
      <c r="F47" s="209">
        <v>320.7</v>
      </c>
      <c r="G47" s="209">
        <v>321.2</v>
      </c>
      <c r="H47" s="210">
        <v>322.7</v>
      </c>
      <c r="I47" s="213">
        <v>13.715146948003024</v>
      </c>
      <c r="J47" s="213">
        <v>0.06631299734746676</v>
      </c>
      <c r="K47" s="213">
        <v>6.925115970841603</v>
      </c>
      <c r="L47" s="214">
        <v>0.466998754669973</v>
      </c>
    </row>
    <row r="48" spans="1:12" ht="12.75">
      <c r="A48" s="207" t="s">
        <v>151</v>
      </c>
      <c r="B48" s="216">
        <v>4.03</v>
      </c>
      <c r="C48" s="209">
        <v>220.4</v>
      </c>
      <c r="D48" s="209">
        <v>254.7</v>
      </c>
      <c r="E48" s="209">
        <v>254.9</v>
      </c>
      <c r="F48" s="209">
        <v>254.6</v>
      </c>
      <c r="G48" s="209">
        <v>255.9</v>
      </c>
      <c r="H48" s="210">
        <v>257.8</v>
      </c>
      <c r="I48" s="213">
        <v>15.65335753176042</v>
      </c>
      <c r="J48" s="213">
        <v>0.07852375343541951</v>
      </c>
      <c r="K48" s="213">
        <v>1.1377010592389212</v>
      </c>
      <c r="L48" s="214">
        <v>0.7424775302852709</v>
      </c>
    </row>
    <row r="49" spans="1:12" ht="12.75" customHeight="1" hidden="1">
      <c r="A49" s="207" t="s">
        <v>152</v>
      </c>
      <c r="B49" s="216">
        <v>3.61</v>
      </c>
      <c r="C49" s="209">
        <v>231.3</v>
      </c>
      <c r="D49" s="209">
        <v>269.7</v>
      </c>
      <c r="E49" s="209">
        <v>269.9</v>
      </c>
      <c r="F49" s="209">
        <v>269.4</v>
      </c>
      <c r="G49" s="209">
        <v>270.9</v>
      </c>
      <c r="H49" s="210">
        <v>273.1</v>
      </c>
      <c r="I49" s="213">
        <v>16.688283614353637</v>
      </c>
      <c r="J49" s="213">
        <v>0.07415647015200477</v>
      </c>
      <c r="K49" s="213">
        <v>1.1856243052982762</v>
      </c>
      <c r="L49" s="214">
        <v>0.8121077888519892</v>
      </c>
    </row>
    <row r="50" spans="1:12" ht="12.75" customHeight="1" hidden="1">
      <c r="A50" s="207" t="s">
        <v>153</v>
      </c>
      <c r="B50" s="216">
        <v>2.54</v>
      </c>
      <c r="C50" s="209">
        <v>249.2</v>
      </c>
      <c r="D50" s="209">
        <v>301.7</v>
      </c>
      <c r="E50" s="209">
        <v>302.5</v>
      </c>
      <c r="F50" s="209">
        <v>300.8</v>
      </c>
      <c r="G50" s="209">
        <v>300.8</v>
      </c>
      <c r="H50" s="210">
        <v>302.4</v>
      </c>
      <c r="I50" s="213">
        <v>21.3884430176565</v>
      </c>
      <c r="J50" s="213">
        <v>0.265164070268483</v>
      </c>
      <c r="K50" s="213">
        <v>-0.03305785123967553</v>
      </c>
      <c r="L50" s="214">
        <v>0.5319148936170137</v>
      </c>
    </row>
    <row r="51" spans="1:12" ht="12.75" customHeight="1" hidden="1">
      <c r="A51" s="207" t="s">
        <v>154</v>
      </c>
      <c r="B51" s="216">
        <v>1.07</v>
      </c>
      <c r="C51" s="209">
        <v>185.4</v>
      </c>
      <c r="D51" s="209">
        <v>185</v>
      </c>
      <c r="E51" s="209">
        <v>184.2</v>
      </c>
      <c r="F51" s="209">
        <v>187.8</v>
      </c>
      <c r="G51" s="209">
        <v>192.8</v>
      </c>
      <c r="H51" s="210">
        <v>199.6</v>
      </c>
      <c r="I51" s="213">
        <v>-0.6472491909385241</v>
      </c>
      <c r="J51" s="213">
        <v>-0.4324324324324351</v>
      </c>
      <c r="K51" s="213">
        <v>8.360477741585242</v>
      </c>
      <c r="L51" s="214">
        <v>3.526970954356841</v>
      </c>
    </row>
    <row r="52" spans="1:12" ht="12.75" customHeight="1" hidden="1">
      <c r="A52" s="207" t="s">
        <v>155</v>
      </c>
      <c r="B52" s="216">
        <v>0.42</v>
      </c>
      <c r="C52" s="209">
        <v>126.6</v>
      </c>
      <c r="D52" s="209">
        <v>126.6</v>
      </c>
      <c r="E52" s="209">
        <v>126.6</v>
      </c>
      <c r="F52" s="209">
        <v>126.6</v>
      </c>
      <c r="G52" s="209">
        <v>126.6</v>
      </c>
      <c r="H52" s="210">
        <v>126.6</v>
      </c>
      <c r="I52" s="213">
        <v>0</v>
      </c>
      <c r="J52" s="213">
        <v>0</v>
      </c>
      <c r="K52" s="213">
        <v>0</v>
      </c>
      <c r="L52" s="214">
        <v>0</v>
      </c>
    </row>
    <row r="53" spans="1:12" ht="12.75">
      <c r="A53" s="207" t="s">
        <v>156</v>
      </c>
      <c r="B53" s="216">
        <v>8.03</v>
      </c>
      <c r="C53" s="209">
        <v>177.4</v>
      </c>
      <c r="D53" s="209">
        <v>179.8</v>
      </c>
      <c r="E53" s="209">
        <v>181.6</v>
      </c>
      <c r="F53" s="209">
        <v>189</v>
      </c>
      <c r="G53" s="209">
        <v>189</v>
      </c>
      <c r="H53" s="210">
        <v>192.2</v>
      </c>
      <c r="I53" s="213">
        <v>2.367531003382183</v>
      </c>
      <c r="J53" s="213">
        <v>1.0011123470522705</v>
      </c>
      <c r="K53" s="213">
        <v>5.837004405286336</v>
      </c>
      <c r="L53" s="214">
        <v>1.6931216931216824</v>
      </c>
    </row>
    <row r="54" spans="1:12" ht="12.75" customHeight="1" hidden="1">
      <c r="A54" s="207" t="s">
        <v>157</v>
      </c>
      <c r="B54" s="216">
        <v>6.21</v>
      </c>
      <c r="C54" s="209">
        <v>183.2</v>
      </c>
      <c r="D54" s="209">
        <v>185.7</v>
      </c>
      <c r="E54" s="209">
        <v>187.4</v>
      </c>
      <c r="F54" s="209">
        <v>196.5</v>
      </c>
      <c r="G54" s="209">
        <v>196.5</v>
      </c>
      <c r="H54" s="210">
        <v>200.5</v>
      </c>
      <c r="I54" s="213">
        <v>2.2925764192139866</v>
      </c>
      <c r="J54" s="213">
        <v>0.9154550350026938</v>
      </c>
      <c r="K54" s="213">
        <v>6.990394877267875</v>
      </c>
      <c r="L54" s="214">
        <v>2.0356234096692134</v>
      </c>
    </row>
    <row r="55" spans="1:12" ht="12.75" customHeight="1" hidden="1">
      <c r="A55" s="207" t="s">
        <v>158</v>
      </c>
      <c r="B55" s="216">
        <v>1.82</v>
      </c>
      <c r="C55" s="209">
        <v>157.6</v>
      </c>
      <c r="D55" s="209">
        <v>159</v>
      </c>
      <c r="E55" s="209">
        <v>161.4</v>
      </c>
      <c r="F55" s="209">
        <v>162.9</v>
      </c>
      <c r="G55" s="209">
        <v>162.9</v>
      </c>
      <c r="H55" s="210">
        <v>163.3</v>
      </c>
      <c r="I55" s="213">
        <v>2.411167512690369</v>
      </c>
      <c r="J55" s="213">
        <v>1.5094339622641542</v>
      </c>
      <c r="K55" s="213">
        <v>1.1771995043370538</v>
      </c>
      <c r="L55" s="214">
        <v>0.24554941682013975</v>
      </c>
    </row>
    <row r="56" spans="1:12" ht="12.75">
      <c r="A56" s="207" t="s">
        <v>159</v>
      </c>
      <c r="B56" s="216">
        <v>7.09</v>
      </c>
      <c r="C56" s="209">
        <v>199.8</v>
      </c>
      <c r="D56" s="209">
        <v>212.1</v>
      </c>
      <c r="E56" s="209">
        <v>212</v>
      </c>
      <c r="F56" s="209">
        <v>219.9</v>
      </c>
      <c r="G56" s="209">
        <v>220</v>
      </c>
      <c r="H56" s="210">
        <v>223.4</v>
      </c>
      <c r="I56" s="213">
        <v>6.106106106106097</v>
      </c>
      <c r="J56" s="213">
        <v>-0.04714757190004093</v>
      </c>
      <c r="K56" s="213">
        <v>5.3773584905660385</v>
      </c>
      <c r="L56" s="214">
        <v>1.5454545454545325</v>
      </c>
    </row>
    <row r="57" spans="1:12" ht="12.75" customHeight="1" hidden="1">
      <c r="A57" s="207" t="s">
        <v>160</v>
      </c>
      <c r="B57" s="216">
        <v>4.78</v>
      </c>
      <c r="C57" s="209">
        <v>221.2</v>
      </c>
      <c r="D57" s="209">
        <v>236.7</v>
      </c>
      <c r="E57" s="209">
        <v>237</v>
      </c>
      <c r="F57" s="209">
        <v>246.6</v>
      </c>
      <c r="G57" s="209">
        <v>246.6</v>
      </c>
      <c r="H57" s="210">
        <v>248.2</v>
      </c>
      <c r="I57" s="213">
        <v>7.142857142857139</v>
      </c>
      <c r="J57" s="213">
        <v>0.1267427122940461</v>
      </c>
      <c r="K57" s="213">
        <v>4.725738396624465</v>
      </c>
      <c r="L57" s="214">
        <v>0.6488240064882405</v>
      </c>
    </row>
    <row r="58" spans="1:12" ht="12.75" customHeight="1" hidden="1">
      <c r="A58" s="207" t="s">
        <v>161</v>
      </c>
      <c r="B58" s="216">
        <v>1.63</v>
      </c>
      <c r="C58" s="209">
        <v>149.7</v>
      </c>
      <c r="D58" s="209">
        <v>150.1</v>
      </c>
      <c r="E58" s="209">
        <v>149.5</v>
      </c>
      <c r="F58" s="209">
        <v>154.2</v>
      </c>
      <c r="G58" s="209">
        <v>154.2</v>
      </c>
      <c r="H58" s="210">
        <v>164.7</v>
      </c>
      <c r="I58" s="213">
        <v>-0.13360053440213449</v>
      </c>
      <c r="J58" s="213">
        <v>-0.3997335109926752</v>
      </c>
      <c r="K58" s="213">
        <v>10.167224080267559</v>
      </c>
      <c r="L58" s="214">
        <v>6.809338521400775</v>
      </c>
    </row>
    <row r="59" spans="1:12" ht="12.75" customHeight="1" hidden="1">
      <c r="A59" s="207" t="s">
        <v>162</v>
      </c>
      <c r="B59" s="216">
        <v>0.68</v>
      </c>
      <c r="C59" s="209">
        <v>177.1</v>
      </c>
      <c r="D59" s="209">
        <v>194.4</v>
      </c>
      <c r="E59" s="209">
        <v>193.7</v>
      </c>
      <c r="F59" s="209">
        <v>197.5</v>
      </c>
      <c r="G59" s="209">
        <v>198.7</v>
      </c>
      <c r="H59" s="210">
        <v>201.5</v>
      </c>
      <c r="I59" s="213">
        <v>9.373235460191978</v>
      </c>
      <c r="J59" s="213">
        <v>-0.36008230452675605</v>
      </c>
      <c r="K59" s="213">
        <v>4.026845637583904</v>
      </c>
      <c r="L59" s="214">
        <v>1.4091595369904297</v>
      </c>
    </row>
    <row r="60" spans="1:12" ht="12.75">
      <c r="A60" s="218" t="s">
        <v>163</v>
      </c>
      <c r="B60" s="219">
        <v>1.66</v>
      </c>
      <c r="C60" s="220">
        <v>162.9</v>
      </c>
      <c r="D60" s="220">
        <v>173.1</v>
      </c>
      <c r="E60" s="220">
        <v>173.3</v>
      </c>
      <c r="F60" s="220">
        <v>186.1</v>
      </c>
      <c r="G60" s="220">
        <v>186.1</v>
      </c>
      <c r="H60" s="221">
        <v>187.7</v>
      </c>
      <c r="I60" s="222">
        <v>6.38428483732352</v>
      </c>
      <c r="J60" s="222">
        <v>0.11554015020220731</v>
      </c>
      <c r="K60" s="222">
        <v>8.30929024812464</v>
      </c>
      <c r="L60" s="223">
        <v>0.8597528210639354</v>
      </c>
    </row>
    <row r="61" spans="1:12" ht="12.75">
      <c r="A61" s="224" t="s">
        <v>533</v>
      </c>
      <c r="B61" s="216">
        <v>2.7129871270971364</v>
      </c>
      <c r="C61" s="209">
        <v>379.2</v>
      </c>
      <c r="D61" s="209">
        <v>449</v>
      </c>
      <c r="E61" s="209">
        <v>449</v>
      </c>
      <c r="F61" s="209">
        <v>488.2</v>
      </c>
      <c r="G61" s="209">
        <v>490.1</v>
      </c>
      <c r="H61" s="210">
        <v>490.1</v>
      </c>
      <c r="I61" s="213">
        <v>18.407172995780584</v>
      </c>
      <c r="J61" s="213">
        <v>0</v>
      </c>
      <c r="K61" s="213">
        <v>9.153674832962139</v>
      </c>
      <c r="L61" s="214">
        <v>0</v>
      </c>
    </row>
    <row r="62" spans="1:12" ht="13.5" thickBot="1">
      <c r="A62" s="225" t="s">
        <v>534</v>
      </c>
      <c r="B62" s="226">
        <v>97.28701000738475</v>
      </c>
      <c r="C62" s="227">
        <v>165.1</v>
      </c>
      <c r="D62" s="227">
        <v>176.5</v>
      </c>
      <c r="E62" s="227">
        <v>177.4</v>
      </c>
      <c r="F62" s="227">
        <v>188.2</v>
      </c>
      <c r="G62" s="227">
        <v>186.2</v>
      </c>
      <c r="H62" s="228">
        <v>188.3</v>
      </c>
      <c r="I62" s="229">
        <v>7.450030284675961</v>
      </c>
      <c r="J62" s="229">
        <v>0.5099150141643065</v>
      </c>
      <c r="K62" s="229">
        <v>6.144306651634722</v>
      </c>
      <c r="L62" s="230">
        <v>1.1278195488721963</v>
      </c>
    </row>
    <row r="63" spans="1:12" ht="13.5" thickTop="1">
      <c r="A63" s="1674" t="s">
        <v>164</v>
      </c>
      <c r="B63" s="1675"/>
      <c r="C63" s="1675"/>
      <c r="D63" s="1675"/>
      <c r="E63" s="1675"/>
      <c r="F63" s="1675"/>
      <c r="G63" s="1675"/>
      <c r="H63" s="1675"/>
      <c r="I63" s="1675"/>
      <c r="J63" s="1675"/>
      <c r="K63" s="1675"/>
      <c r="L63" s="1676"/>
    </row>
    <row r="64" spans="1:12" ht="12.75">
      <c r="A64" s="231" t="s">
        <v>271</v>
      </c>
      <c r="B64" s="232">
        <v>100</v>
      </c>
      <c r="C64" s="233">
        <v>165</v>
      </c>
      <c r="D64" s="233">
        <v>176.3</v>
      </c>
      <c r="E64" s="233">
        <v>177.2</v>
      </c>
      <c r="F64" s="233">
        <v>186.8</v>
      </c>
      <c r="G64" s="233">
        <v>185.7</v>
      </c>
      <c r="H64" s="234">
        <v>188.2</v>
      </c>
      <c r="I64" s="235">
        <v>7.393939393939391</v>
      </c>
      <c r="J64" s="235">
        <v>0.5104934770277794</v>
      </c>
      <c r="K64" s="235">
        <v>6.207674943566602</v>
      </c>
      <c r="L64" s="236">
        <v>1.3462574044157236</v>
      </c>
    </row>
    <row r="65" spans="1:12" ht="12.75">
      <c r="A65" s="760" t="s">
        <v>525</v>
      </c>
      <c r="B65" s="215">
        <v>51.53</v>
      </c>
      <c r="C65" s="209">
        <v>155.9</v>
      </c>
      <c r="D65" s="209">
        <v>167</v>
      </c>
      <c r="E65" s="209">
        <v>166.4</v>
      </c>
      <c r="F65" s="209">
        <v>180.1</v>
      </c>
      <c r="G65" s="209">
        <v>177.7</v>
      </c>
      <c r="H65" s="210">
        <v>180.1</v>
      </c>
      <c r="I65" s="213">
        <v>6.735086593970479</v>
      </c>
      <c r="J65" s="213">
        <v>-0.3592814371257447</v>
      </c>
      <c r="K65" s="213">
        <v>8.233173076923066</v>
      </c>
      <c r="L65" s="214">
        <v>1.3505908835115434</v>
      </c>
    </row>
    <row r="66" spans="1:12" ht="12.75">
      <c r="A66" s="761" t="s">
        <v>526</v>
      </c>
      <c r="B66" s="237">
        <v>48.47</v>
      </c>
      <c r="C66" s="220">
        <v>174.7</v>
      </c>
      <c r="D66" s="220">
        <v>186.3</v>
      </c>
      <c r="E66" s="220">
        <v>188.8</v>
      </c>
      <c r="F66" s="220">
        <v>193.9</v>
      </c>
      <c r="G66" s="220">
        <v>194.2</v>
      </c>
      <c r="H66" s="221">
        <v>196.7</v>
      </c>
      <c r="I66" s="222">
        <v>8.070978820835734</v>
      </c>
      <c r="J66" s="222">
        <v>1.3419216317767138</v>
      </c>
      <c r="K66" s="222">
        <v>4.184322033898297</v>
      </c>
      <c r="L66" s="223">
        <v>1.2873326467559139</v>
      </c>
    </row>
    <row r="67" spans="1:12" ht="12.75">
      <c r="A67" s="193" t="s">
        <v>527</v>
      </c>
      <c r="B67" s="238">
        <v>81.26</v>
      </c>
      <c r="C67" s="209">
        <v>160.9</v>
      </c>
      <c r="D67" s="209">
        <v>170.9</v>
      </c>
      <c r="E67" s="209">
        <v>171.2</v>
      </c>
      <c r="F67" s="209">
        <v>180.6</v>
      </c>
      <c r="G67" s="209">
        <v>179.2</v>
      </c>
      <c r="H67" s="210">
        <v>181.8</v>
      </c>
      <c r="I67" s="213">
        <v>6.401491609695455</v>
      </c>
      <c r="J67" s="213">
        <v>0.17554125219425032</v>
      </c>
      <c r="K67" s="213">
        <v>6.191588785046747</v>
      </c>
      <c r="L67" s="214">
        <v>1.4508928571428612</v>
      </c>
    </row>
    <row r="68" spans="1:12" ht="12.75">
      <c r="A68" s="193" t="s">
        <v>528</v>
      </c>
      <c r="B68" s="239">
        <v>18.74</v>
      </c>
      <c r="C68" s="220">
        <v>182.8</v>
      </c>
      <c r="D68" s="220">
        <v>199.7</v>
      </c>
      <c r="E68" s="220">
        <v>203.5</v>
      </c>
      <c r="F68" s="220">
        <v>213.8</v>
      </c>
      <c r="G68" s="220">
        <v>214.1</v>
      </c>
      <c r="H68" s="221">
        <v>215.6</v>
      </c>
      <c r="I68" s="222">
        <v>11.323851203501079</v>
      </c>
      <c r="J68" s="222">
        <v>1.9028542814221368</v>
      </c>
      <c r="K68" s="222">
        <v>5.945945945945951</v>
      </c>
      <c r="L68" s="223">
        <v>0.700607192900506</v>
      </c>
    </row>
    <row r="69" spans="1:12" ht="12.75">
      <c r="A69" s="760" t="s">
        <v>529</v>
      </c>
      <c r="B69" s="238">
        <v>68.86</v>
      </c>
      <c r="C69" s="209">
        <v>160.2</v>
      </c>
      <c r="D69" s="209">
        <v>172.6</v>
      </c>
      <c r="E69" s="209">
        <v>173.2</v>
      </c>
      <c r="F69" s="209">
        <v>184.9</v>
      </c>
      <c r="G69" s="209">
        <v>182.9</v>
      </c>
      <c r="H69" s="210">
        <v>185.5</v>
      </c>
      <c r="I69" s="213">
        <v>8.114856429463174</v>
      </c>
      <c r="J69" s="213">
        <v>0.3476245654692889</v>
      </c>
      <c r="K69" s="213">
        <v>7.10161662817552</v>
      </c>
      <c r="L69" s="214">
        <v>1.4215418261345008</v>
      </c>
    </row>
    <row r="70" spans="1:12" ht="12.75">
      <c r="A70" s="761" t="s">
        <v>530</v>
      </c>
      <c r="B70" s="239">
        <v>31.14</v>
      </c>
      <c r="C70" s="220">
        <v>175.6</v>
      </c>
      <c r="D70" s="220">
        <v>184.6</v>
      </c>
      <c r="E70" s="220">
        <v>186.1</v>
      </c>
      <c r="F70" s="220">
        <v>191</v>
      </c>
      <c r="G70" s="220">
        <v>191.9</v>
      </c>
      <c r="H70" s="221">
        <v>194</v>
      </c>
      <c r="I70" s="222">
        <v>5.97949886104783</v>
      </c>
      <c r="J70" s="222">
        <v>0.8125677139761791</v>
      </c>
      <c r="K70" s="222">
        <v>4.245029554003239</v>
      </c>
      <c r="L70" s="223">
        <v>1.0943199583116154</v>
      </c>
    </row>
    <row r="71" spans="1:12" ht="12.75">
      <c r="A71" s="193" t="s">
        <v>531</v>
      </c>
      <c r="B71" s="238">
        <v>17.03</v>
      </c>
      <c r="C71" s="209">
        <v>198.8</v>
      </c>
      <c r="D71" s="209">
        <v>221.1</v>
      </c>
      <c r="E71" s="209">
        <v>222</v>
      </c>
      <c r="F71" s="209">
        <v>233.5</v>
      </c>
      <c r="G71" s="209">
        <v>234.2</v>
      </c>
      <c r="H71" s="210">
        <v>235.5</v>
      </c>
      <c r="I71" s="213">
        <v>11.670020120724331</v>
      </c>
      <c r="J71" s="213">
        <v>0.40705563093624164</v>
      </c>
      <c r="K71" s="213">
        <v>6.081081081081081</v>
      </c>
      <c r="L71" s="214">
        <v>0.555081127241678</v>
      </c>
    </row>
    <row r="72" spans="1:12" ht="12.75">
      <c r="A72" s="240" t="s">
        <v>532</v>
      </c>
      <c r="B72" s="239">
        <v>82.97</v>
      </c>
      <c r="C72" s="220">
        <v>158</v>
      </c>
      <c r="D72" s="220">
        <v>167.1</v>
      </c>
      <c r="E72" s="220">
        <v>168</v>
      </c>
      <c r="F72" s="220">
        <v>177.2</v>
      </c>
      <c r="G72" s="220">
        <v>175.7</v>
      </c>
      <c r="H72" s="221">
        <v>178.4</v>
      </c>
      <c r="I72" s="222">
        <v>6.329113924050617</v>
      </c>
      <c r="J72" s="222">
        <v>0.5385996409335689</v>
      </c>
      <c r="K72" s="222">
        <v>6.19047619047619</v>
      </c>
      <c r="L72" s="223">
        <v>1.536710301650544</v>
      </c>
    </row>
    <row r="73" spans="1:12" ht="12.75">
      <c r="A73" s="241" t="s">
        <v>533</v>
      </c>
      <c r="B73" s="242">
        <v>3.0403594784183583</v>
      </c>
      <c r="C73" s="243">
        <v>360.1</v>
      </c>
      <c r="D73" s="243">
        <v>418.3</v>
      </c>
      <c r="E73" s="243">
        <v>418.3</v>
      </c>
      <c r="F73" s="243">
        <v>456.5</v>
      </c>
      <c r="G73" s="243">
        <v>460.5</v>
      </c>
      <c r="H73" s="244">
        <v>460.7</v>
      </c>
      <c r="I73" s="213">
        <v>16.162177173007493</v>
      </c>
      <c r="J73" s="213">
        <v>0</v>
      </c>
      <c r="K73" s="213">
        <v>10.13626583791536</v>
      </c>
      <c r="L73" s="214">
        <v>0.04343105320303664</v>
      </c>
    </row>
    <row r="74" spans="1:12" ht="12.75">
      <c r="A74" s="245" t="s">
        <v>534</v>
      </c>
      <c r="B74" s="219">
        <v>96.95964052158165</v>
      </c>
      <c r="C74" s="220">
        <v>158.9</v>
      </c>
      <c r="D74" s="220">
        <v>168.7</v>
      </c>
      <c r="E74" s="220">
        <v>169.7</v>
      </c>
      <c r="F74" s="220">
        <v>178.3</v>
      </c>
      <c r="G74" s="220">
        <v>177.1</v>
      </c>
      <c r="H74" s="221">
        <v>179.6</v>
      </c>
      <c r="I74" s="222">
        <v>6.796727501573301</v>
      </c>
      <c r="J74" s="222">
        <v>0.5927682276229973</v>
      </c>
      <c r="K74" s="222">
        <v>5.833824395992934</v>
      </c>
      <c r="L74" s="223">
        <v>1.4116318464144655</v>
      </c>
    </row>
    <row r="75" spans="1:12" ht="12.75">
      <c r="A75" s="1671" t="s">
        <v>165</v>
      </c>
      <c r="B75" s="1672"/>
      <c r="C75" s="1672"/>
      <c r="D75" s="1672"/>
      <c r="E75" s="1672"/>
      <c r="F75" s="1672"/>
      <c r="G75" s="1672"/>
      <c r="H75" s="1673"/>
      <c r="I75" s="1672"/>
      <c r="J75" s="1672"/>
      <c r="K75" s="1672"/>
      <c r="L75" s="246"/>
    </row>
    <row r="76" spans="1:12" ht="12.75">
      <c r="A76" s="193" t="s">
        <v>271</v>
      </c>
      <c r="B76" s="237">
        <v>100</v>
      </c>
      <c r="C76" s="220">
        <v>173.1</v>
      </c>
      <c r="D76" s="220">
        <v>187.3</v>
      </c>
      <c r="E76" s="220">
        <v>188.5</v>
      </c>
      <c r="F76" s="220">
        <v>201.1</v>
      </c>
      <c r="G76" s="220">
        <v>198.6</v>
      </c>
      <c r="H76" s="234">
        <v>200.5</v>
      </c>
      <c r="I76" s="222">
        <v>8.89659156556904</v>
      </c>
      <c r="J76" s="222">
        <v>0.6406833956220055</v>
      </c>
      <c r="K76" s="222">
        <v>6.366047745358088</v>
      </c>
      <c r="L76" s="223">
        <v>0.956696878147028</v>
      </c>
    </row>
    <row r="77" spans="1:12" ht="12.75">
      <c r="A77" s="760" t="s">
        <v>525</v>
      </c>
      <c r="B77" s="215">
        <v>54.98</v>
      </c>
      <c r="C77" s="209">
        <v>162.6</v>
      </c>
      <c r="D77" s="209">
        <v>178.4</v>
      </c>
      <c r="E77" s="209">
        <v>179.7</v>
      </c>
      <c r="F77" s="209">
        <v>196.6</v>
      </c>
      <c r="G77" s="209">
        <v>191.9</v>
      </c>
      <c r="H77" s="210">
        <v>193.1</v>
      </c>
      <c r="I77" s="213">
        <v>10.516605166051662</v>
      </c>
      <c r="J77" s="213">
        <v>0.7286995515694912</v>
      </c>
      <c r="K77" s="213">
        <v>7.45687256538676</v>
      </c>
      <c r="L77" s="214">
        <v>0.6253256904637823</v>
      </c>
    </row>
    <row r="78" spans="1:12" ht="12.75">
      <c r="A78" s="247" t="s">
        <v>526</v>
      </c>
      <c r="B78" s="237">
        <v>45.02</v>
      </c>
      <c r="C78" s="220">
        <v>186</v>
      </c>
      <c r="D78" s="220">
        <v>198</v>
      </c>
      <c r="E78" s="220">
        <v>199.1</v>
      </c>
      <c r="F78" s="220">
        <v>206.6</v>
      </c>
      <c r="G78" s="220">
        <v>206.8</v>
      </c>
      <c r="H78" s="221">
        <v>209.6</v>
      </c>
      <c r="I78" s="222">
        <v>7.043010752688161</v>
      </c>
      <c r="J78" s="222">
        <v>0.5555555555555571</v>
      </c>
      <c r="K78" s="222">
        <v>5.273731793068805</v>
      </c>
      <c r="L78" s="223">
        <v>1.3539651837524218</v>
      </c>
    </row>
    <row r="79" spans="1:12" ht="12.75">
      <c r="A79" s="241" t="s">
        <v>533</v>
      </c>
      <c r="B79" s="242">
        <v>2.5436097629598367</v>
      </c>
      <c r="C79" s="243">
        <v>380.6</v>
      </c>
      <c r="D79" s="243">
        <v>451.5</v>
      </c>
      <c r="E79" s="243">
        <v>451.5</v>
      </c>
      <c r="F79" s="243">
        <v>491.8</v>
      </c>
      <c r="G79" s="243">
        <v>493</v>
      </c>
      <c r="H79" s="244">
        <v>493</v>
      </c>
      <c r="I79" s="213">
        <v>18.628481345244353</v>
      </c>
      <c r="J79" s="213">
        <v>0</v>
      </c>
      <c r="K79" s="213">
        <v>9.19158361018826</v>
      </c>
      <c r="L79" s="214">
        <v>0</v>
      </c>
    </row>
    <row r="80" spans="1:12" ht="12.75">
      <c r="A80" s="245" t="s">
        <v>534</v>
      </c>
      <c r="B80" s="219">
        <v>97.45639023704015</v>
      </c>
      <c r="C80" s="220">
        <v>167.7</v>
      </c>
      <c r="D80" s="220">
        <v>180.4</v>
      </c>
      <c r="E80" s="220">
        <v>181.6</v>
      </c>
      <c r="F80" s="220">
        <v>193.5</v>
      </c>
      <c r="G80" s="220">
        <v>190.9</v>
      </c>
      <c r="H80" s="221">
        <v>192.9</v>
      </c>
      <c r="I80" s="222">
        <v>8.28861061419201</v>
      </c>
      <c r="J80" s="222">
        <v>0.6651884700665107</v>
      </c>
      <c r="K80" s="222">
        <v>6.2224669603524205</v>
      </c>
      <c r="L80" s="223">
        <v>1.0476689366160343</v>
      </c>
    </row>
    <row r="81" spans="1:12" ht="12.75">
      <c r="A81" s="537" t="s">
        <v>166</v>
      </c>
      <c r="B81" s="248"/>
      <c r="C81" s="249"/>
      <c r="D81" s="250"/>
      <c r="E81" s="250"/>
      <c r="F81" s="250"/>
      <c r="G81" s="250"/>
      <c r="H81" s="250"/>
      <c r="I81" s="250"/>
      <c r="J81" s="250"/>
      <c r="K81" s="250"/>
      <c r="L81" s="251"/>
    </row>
    <row r="82" spans="1:12" ht="12.75">
      <c r="A82" s="231" t="s">
        <v>271</v>
      </c>
      <c r="B82" s="232">
        <v>100</v>
      </c>
      <c r="C82" s="233">
        <v>174</v>
      </c>
      <c r="D82" s="233">
        <v>185.9</v>
      </c>
      <c r="E82" s="233">
        <v>186</v>
      </c>
      <c r="F82" s="233">
        <v>198</v>
      </c>
      <c r="G82" s="233">
        <v>196.4</v>
      </c>
      <c r="H82" s="234">
        <v>198.1</v>
      </c>
      <c r="I82" s="235">
        <v>6.896551724137922</v>
      </c>
      <c r="J82" s="235">
        <v>0.053792361484667595</v>
      </c>
      <c r="K82" s="235">
        <v>6.505376344086017</v>
      </c>
      <c r="L82" s="236">
        <v>0.8655804480651739</v>
      </c>
    </row>
    <row r="83" spans="1:12" ht="12.75">
      <c r="A83" s="760" t="s">
        <v>525</v>
      </c>
      <c r="B83" s="215">
        <v>53.04</v>
      </c>
      <c r="C83" s="209">
        <v>166.8</v>
      </c>
      <c r="D83" s="209">
        <v>179.2</v>
      </c>
      <c r="E83" s="209">
        <v>178.9</v>
      </c>
      <c r="F83" s="209">
        <v>196.1</v>
      </c>
      <c r="G83" s="209">
        <v>192.8</v>
      </c>
      <c r="H83" s="210">
        <v>194.2</v>
      </c>
      <c r="I83" s="213">
        <v>7.254196642685855</v>
      </c>
      <c r="J83" s="213">
        <v>-0.1674107142857082</v>
      </c>
      <c r="K83" s="213">
        <v>8.552263834544434</v>
      </c>
      <c r="L83" s="214">
        <v>0.7261410788381681</v>
      </c>
    </row>
    <row r="84" spans="1:12" ht="12.75">
      <c r="A84" s="761" t="s">
        <v>526</v>
      </c>
      <c r="B84" s="216">
        <v>46.96</v>
      </c>
      <c r="C84" s="252">
        <v>182.1</v>
      </c>
      <c r="D84" s="220">
        <v>193.6</v>
      </c>
      <c r="E84" s="220">
        <v>194</v>
      </c>
      <c r="F84" s="220">
        <v>200.1</v>
      </c>
      <c r="G84" s="220">
        <v>200.3</v>
      </c>
      <c r="H84" s="221">
        <v>202.6</v>
      </c>
      <c r="I84" s="222">
        <v>6.534870950027468</v>
      </c>
      <c r="J84" s="222">
        <v>0.20661157024792942</v>
      </c>
      <c r="K84" s="222">
        <v>4.432989690721655</v>
      </c>
      <c r="L84" s="223">
        <v>1.148277583624548</v>
      </c>
    </row>
    <row r="85" spans="1:12" ht="12.75">
      <c r="A85" s="224" t="s">
        <v>533</v>
      </c>
      <c r="B85" s="242">
        <v>2.332799605862791</v>
      </c>
      <c r="C85" s="209">
        <v>406.7</v>
      </c>
      <c r="D85" s="209">
        <v>492.7</v>
      </c>
      <c r="E85" s="209">
        <v>492.6</v>
      </c>
      <c r="F85" s="209">
        <v>530.4</v>
      </c>
      <c r="G85" s="209">
        <v>530.8</v>
      </c>
      <c r="H85" s="210">
        <v>530.8</v>
      </c>
      <c r="I85" s="213">
        <v>21.12121957216621</v>
      </c>
      <c r="J85" s="213">
        <v>-0.020296326364928063</v>
      </c>
      <c r="K85" s="213">
        <v>7.754770604953293</v>
      </c>
      <c r="L85" s="214">
        <v>0</v>
      </c>
    </row>
    <row r="86" spans="1:12" ht="13.5" thickBot="1">
      <c r="A86" s="225" t="s">
        <v>534</v>
      </c>
      <c r="B86" s="226">
        <v>97.66720039413721</v>
      </c>
      <c r="C86" s="227">
        <v>168.4</v>
      </c>
      <c r="D86" s="227">
        <v>178.6</v>
      </c>
      <c r="E86" s="253">
        <v>178.7</v>
      </c>
      <c r="F86" s="227">
        <v>190.1</v>
      </c>
      <c r="G86" s="227">
        <v>188.4</v>
      </c>
      <c r="H86" s="228">
        <v>190.2</v>
      </c>
      <c r="I86" s="229">
        <v>6.116389548693576</v>
      </c>
      <c r="J86" s="229">
        <v>0.05599104143337286</v>
      </c>
      <c r="K86" s="229">
        <v>6.435366536094023</v>
      </c>
      <c r="L86" s="230">
        <v>0.9554140127388422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A2" sqref="A2:J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61" t="s">
        <v>819</v>
      </c>
      <c r="B1" s="1561"/>
      <c r="C1" s="1561"/>
      <c r="D1" s="1561"/>
      <c r="E1" s="1561"/>
      <c r="F1" s="1561"/>
      <c r="G1" s="1561"/>
      <c r="H1" s="1561"/>
      <c r="I1" s="1561"/>
      <c r="J1" s="1561"/>
      <c r="K1" s="267"/>
      <c r="L1" s="267"/>
      <c r="M1" s="267"/>
      <c r="N1" s="267"/>
    </row>
    <row r="2" spans="1:14" ht="15.75">
      <c r="A2" s="1553" t="s">
        <v>463</v>
      </c>
      <c r="B2" s="1553"/>
      <c r="C2" s="1553"/>
      <c r="D2" s="1553"/>
      <c r="E2" s="1553"/>
      <c r="F2" s="1553"/>
      <c r="G2" s="1553"/>
      <c r="H2" s="1553"/>
      <c r="I2" s="1553"/>
      <c r="J2" s="1553"/>
      <c r="K2" s="267"/>
      <c r="L2" s="267"/>
      <c r="M2" s="267"/>
      <c r="N2" s="267"/>
    </row>
    <row r="3" spans="1:14" ht="12.75">
      <c r="A3" s="1681" t="s">
        <v>102</v>
      </c>
      <c r="B3" s="1681"/>
      <c r="C3" s="1681"/>
      <c r="D3" s="1681"/>
      <c r="E3" s="1681"/>
      <c r="F3" s="1681"/>
      <c r="G3" s="1681"/>
      <c r="H3" s="1681"/>
      <c r="I3" s="1681"/>
      <c r="J3" s="1681"/>
      <c r="K3" s="267"/>
      <c r="L3" s="267"/>
      <c r="M3" s="267"/>
      <c r="N3" s="267"/>
    </row>
    <row r="5" spans="1:14" ht="13.5" thickBot="1">
      <c r="A5" s="1633"/>
      <c r="B5" s="1633"/>
      <c r="C5" s="1633"/>
      <c r="D5" s="1633"/>
      <c r="E5" s="1633"/>
      <c r="F5" s="1633"/>
      <c r="G5" s="1633"/>
      <c r="H5" s="1633"/>
      <c r="I5" s="1633"/>
      <c r="J5" s="1633"/>
      <c r="K5" s="267"/>
      <c r="L5" s="267"/>
      <c r="M5" s="267"/>
      <c r="N5" s="267"/>
    </row>
    <row r="6" spans="1:14" ht="12.75">
      <c r="A6" s="1678" t="s">
        <v>561</v>
      </c>
      <c r="B6" s="343" t="s">
        <v>103</v>
      </c>
      <c r="C6" s="344"/>
      <c r="D6" s="344"/>
      <c r="E6" s="345" t="s">
        <v>169</v>
      </c>
      <c r="F6" s="346" t="str">
        <f>CPI!C6</f>
        <v>2005/06</v>
      </c>
      <c r="G6" s="347" t="str">
        <f>CPI!D6</f>
        <v>2006/07</v>
      </c>
      <c r="H6" s="348" t="str">
        <f>CPI!F6</f>
        <v>2007/08P</v>
      </c>
      <c r="I6" s="1679" t="s">
        <v>360</v>
      </c>
      <c r="J6" s="1680"/>
      <c r="K6" s="267"/>
      <c r="L6" s="267"/>
      <c r="M6" s="267"/>
      <c r="N6" s="267"/>
    </row>
    <row r="7" spans="1:14" ht="12.75">
      <c r="A7" s="1643"/>
      <c r="B7" s="263" t="s">
        <v>105</v>
      </c>
      <c r="C7" s="350"/>
      <c r="D7" s="350"/>
      <c r="E7" s="351" t="s">
        <v>103</v>
      </c>
      <c r="F7" s="352" t="s">
        <v>840</v>
      </c>
      <c r="G7" s="261" t="str">
        <f>F7</f>
        <v>Jan/Feb</v>
      </c>
      <c r="H7" s="262" t="str">
        <f>F7</f>
        <v>Jan/Feb</v>
      </c>
      <c r="I7" s="353" t="str">
        <f>G6</f>
        <v>2006/07</v>
      </c>
      <c r="J7" s="354" t="str">
        <f>H6</f>
        <v>2007/08P</v>
      </c>
      <c r="K7" s="267"/>
      <c r="L7" s="267"/>
      <c r="M7" s="267"/>
      <c r="N7" s="267"/>
    </row>
    <row r="8" spans="1:14" ht="12.75">
      <c r="A8" s="307" t="s">
        <v>170</v>
      </c>
      <c r="B8" s="538">
        <v>100</v>
      </c>
      <c r="C8" s="309"/>
      <c r="D8" s="293"/>
      <c r="E8" s="310">
        <v>100</v>
      </c>
      <c r="F8" s="311">
        <v>167.37945</v>
      </c>
      <c r="G8" s="80">
        <v>178.27143</v>
      </c>
      <c r="H8" s="312">
        <v>188.15832999999998</v>
      </c>
      <c r="I8" s="28">
        <v>6.5</v>
      </c>
      <c r="J8" s="72">
        <v>5.5</v>
      </c>
      <c r="K8" s="267"/>
      <c r="M8" s="267"/>
      <c r="N8" s="267"/>
    </row>
    <row r="9" spans="1:14" ht="12.75">
      <c r="A9" s="307"/>
      <c r="B9" s="538"/>
      <c r="C9" s="309"/>
      <c r="D9" s="293"/>
      <c r="E9" s="310"/>
      <c r="F9" s="313"/>
      <c r="G9" s="314"/>
      <c r="H9" s="315"/>
      <c r="I9" s="28"/>
      <c r="J9" s="72"/>
      <c r="K9" s="267"/>
      <c r="M9" s="267"/>
      <c r="N9" s="267"/>
    </row>
    <row r="10" spans="1:14" ht="12.75">
      <c r="A10" s="307" t="s">
        <v>171</v>
      </c>
      <c r="B10" s="538">
        <v>53.2</v>
      </c>
      <c r="C10" s="309"/>
      <c r="D10" s="309"/>
      <c r="E10" s="310">
        <v>45.53</v>
      </c>
      <c r="F10" s="311">
        <v>170.92699319130244</v>
      </c>
      <c r="G10" s="80">
        <v>186.394201625302</v>
      </c>
      <c r="H10" s="312">
        <v>198.30103228640456</v>
      </c>
      <c r="I10" s="28">
        <v>9</v>
      </c>
      <c r="J10" s="72">
        <v>6.4</v>
      </c>
      <c r="K10" s="267"/>
      <c r="M10" s="267"/>
      <c r="N10" s="267"/>
    </row>
    <row r="11" spans="1:14" ht="12.75">
      <c r="A11" s="316"/>
      <c r="B11" s="539"/>
      <c r="C11" s="216"/>
      <c r="D11" s="216"/>
      <c r="E11" s="318"/>
      <c r="F11" s="319"/>
      <c r="G11" s="32"/>
      <c r="H11" s="320"/>
      <c r="I11" s="321"/>
      <c r="J11" s="322"/>
      <c r="K11" s="267"/>
      <c r="M11" s="267"/>
      <c r="N11" s="267"/>
    </row>
    <row r="12" spans="1:14" ht="12.75">
      <c r="A12" s="323" t="s">
        <v>115</v>
      </c>
      <c r="B12" s="540"/>
      <c r="C12" s="238"/>
      <c r="D12" s="238"/>
      <c r="E12" s="325"/>
      <c r="F12" s="319"/>
      <c r="G12" s="32"/>
      <c r="H12" s="320"/>
      <c r="I12" s="321"/>
      <c r="J12" s="322"/>
      <c r="K12" s="267"/>
      <c r="M12" s="267"/>
      <c r="N12" s="267"/>
    </row>
    <row r="13" spans="1:14" ht="12.75">
      <c r="A13" s="326" t="s">
        <v>172</v>
      </c>
      <c r="B13" s="540">
        <v>14.16</v>
      </c>
      <c r="C13" s="216"/>
      <c r="D13" s="216"/>
      <c r="E13" s="325">
        <v>0</v>
      </c>
      <c r="F13" s="319">
        <v>160.8</v>
      </c>
      <c r="G13" s="32">
        <v>164.2</v>
      </c>
      <c r="H13" s="320">
        <v>193</v>
      </c>
      <c r="I13" s="30">
        <v>2.1</v>
      </c>
      <c r="J13" s="73">
        <v>17.5</v>
      </c>
      <c r="K13" s="267"/>
      <c r="L13" s="328"/>
      <c r="M13" s="267"/>
      <c r="N13" s="267"/>
    </row>
    <row r="14" spans="1:14" ht="12.75">
      <c r="A14" s="326" t="s">
        <v>173</v>
      </c>
      <c r="B14" s="540">
        <v>1.79</v>
      </c>
      <c r="C14" s="216">
        <v>1.79</v>
      </c>
      <c r="D14" s="216">
        <v>0.8261940952937737</v>
      </c>
      <c r="E14" s="325">
        <v>2.62</v>
      </c>
      <c r="F14" s="319">
        <v>189.4</v>
      </c>
      <c r="G14" s="32">
        <v>246.8</v>
      </c>
      <c r="H14" s="320">
        <v>245.2</v>
      </c>
      <c r="I14" s="30">
        <v>30.3</v>
      </c>
      <c r="J14" s="73">
        <v>-0.6</v>
      </c>
      <c r="K14" s="267"/>
      <c r="L14" s="328"/>
      <c r="M14" s="267"/>
      <c r="N14" s="267"/>
    </row>
    <row r="15" spans="1:14" ht="12.75">
      <c r="A15" s="326" t="s">
        <v>174</v>
      </c>
      <c r="B15" s="540">
        <v>2.05</v>
      </c>
      <c r="C15" s="216">
        <v>2.05</v>
      </c>
      <c r="D15" s="216">
        <v>0.946199941537562</v>
      </c>
      <c r="E15" s="325">
        <v>3</v>
      </c>
      <c r="F15" s="319">
        <v>146.9</v>
      </c>
      <c r="G15" s="32">
        <v>169</v>
      </c>
      <c r="H15" s="320">
        <v>178.2</v>
      </c>
      <c r="I15" s="30">
        <v>15</v>
      </c>
      <c r="J15" s="73">
        <v>5.4</v>
      </c>
      <c r="K15" s="267"/>
      <c r="L15" s="328"/>
      <c r="M15" s="267"/>
      <c r="N15" s="267"/>
    </row>
    <row r="16" spans="1:14" ht="12.75">
      <c r="A16" s="323" t="s">
        <v>120</v>
      </c>
      <c r="B16" s="540">
        <v>2.73</v>
      </c>
      <c r="C16" s="216">
        <v>2.73</v>
      </c>
      <c r="D16" s="216">
        <v>1.2600613855597778</v>
      </c>
      <c r="E16" s="325">
        <v>3.99</v>
      </c>
      <c r="F16" s="319">
        <v>146.2</v>
      </c>
      <c r="G16" s="32">
        <v>171.2</v>
      </c>
      <c r="H16" s="320">
        <v>194.1</v>
      </c>
      <c r="I16" s="30">
        <v>17.1</v>
      </c>
      <c r="J16" s="73">
        <v>13.4</v>
      </c>
      <c r="K16" s="267"/>
      <c r="L16" s="328"/>
      <c r="M16" s="267"/>
      <c r="N16" s="209"/>
    </row>
    <row r="17" spans="1:14" ht="12.75">
      <c r="A17" s="329" t="s">
        <v>175</v>
      </c>
      <c r="B17" s="540">
        <v>7.89</v>
      </c>
      <c r="C17" s="216"/>
      <c r="D17" s="216"/>
      <c r="E17" s="325">
        <v>0</v>
      </c>
      <c r="F17" s="319">
        <v>124.7</v>
      </c>
      <c r="G17" s="32">
        <v>152.2</v>
      </c>
      <c r="H17" s="320">
        <v>144.7</v>
      </c>
      <c r="I17" s="30">
        <v>22.1</v>
      </c>
      <c r="J17" s="73">
        <v>-4.9</v>
      </c>
      <c r="K17" s="267"/>
      <c r="L17" s="328"/>
      <c r="M17" s="267"/>
      <c r="N17" s="267"/>
    </row>
    <row r="18" spans="1:14" ht="12.75" hidden="1">
      <c r="A18" s="330" t="s">
        <v>176</v>
      </c>
      <c r="B18" s="540"/>
      <c r="C18" s="216"/>
      <c r="D18" s="216"/>
      <c r="E18" s="325">
        <v>0</v>
      </c>
      <c r="F18" s="319">
        <v>116.9</v>
      </c>
      <c r="G18" s="32">
        <v>147.2</v>
      </c>
      <c r="H18" s="320">
        <v>141.2</v>
      </c>
      <c r="I18" s="30">
        <v>25.9</v>
      </c>
      <c r="J18" s="73">
        <v>-4.1</v>
      </c>
      <c r="K18" s="267"/>
      <c r="L18" s="328"/>
      <c r="M18" s="267"/>
      <c r="N18" s="267"/>
    </row>
    <row r="19" spans="1:14" ht="12.75" hidden="1">
      <c r="A19" s="331" t="s">
        <v>177</v>
      </c>
      <c r="B19" s="540"/>
      <c r="C19" s="216"/>
      <c r="D19" s="216"/>
      <c r="E19" s="325">
        <v>0</v>
      </c>
      <c r="F19" s="319">
        <v>120.4</v>
      </c>
      <c r="G19" s="32">
        <v>154.2</v>
      </c>
      <c r="H19" s="320">
        <v>146.1</v>
      </c>
      <c r="I19" s="30">
        <v>28.1</v>
      </c>
      <c r="J19" s="73">
        <v>-5.3</v>
      </c>
      <c r="K19" s="267"/>
      <c r="L19" s="328"/>
      <c r="M19" s="267"/>
      <c r="N19" s="267"/>
    </row>
    <row r="20" spans="1:14" ht="12.75" hidden="1">
      <c r="A20" s="331" t="s">
        <v>178</v>
      </c>
      <c r="B20" s="540"/>
      <c r="C20" s="216"/>
      <c r="D20" s="216"/>
      <c r="E20" s="325">
        <v>0</v>
      </c>
      <c r="F20" s="319">
        <v>102.8</v>
      </c>
      <c r="G20" s="32">
        <v>118.1</v>
      </c>
      <c r="H20" s="320">
        <v>122.2</v>
      </c>
      <c r="I20" s="30">
        <v>14.9</v>
      </c>
      <c r="J20" s="73">
        <v>3.5</v>
      </c>
      <c r="K20" s="267"/>
      <c r="L20" s="328"/>
      <c r="M20" s="267"/>
      <c r="N20" s="267"/>
    </row>
    <row r="21" spans="1:14" ht="12.75" hidden="1">
      <c r="A21" s="330" t="s">
        <v>179</v>
      </c>
      <c r="B21" s="540"/>
      <c r="C21" s="216"/>
      <c r="D21" s="216"/>
      <c r="E21" s="325">
        <v>0</v>
      </c>
      <c r="F21" s="319">
        <v>155.7</v>
      </c>
      <c r="G21" s="32">
        <v>170</v>
      </c>
      <c r="H21" s="320">
        <v>159.8</v>
      </c>
      <c r="I21" s="30">
        <v>9.2</v>
      </c>
      <c r="J21" s="73">
        <v>-6</v>
      </c>
      <c r="K21" s="267"/>
      <c r="L21" s="328"/>
      <c r="M21" s="267"/>
      <c r="N21" s="267"/>
    </row>
    <row r="22" spans="1:14" ht="12.75" hidden="1">
      <c r="A22" s="331" t="s">
        <v>180</v>
      </c>
      <c r="B22" s="540"/>
      <c r="C22" s="216"/>
      <c r="D22" s="216"/>
      <c r="E22" s="325">
        <v>0</v>
      </c>
      <c r="F22" s="319">
        <v>153.1</v>
      </c>
      <c r="G22" s="32">
        <v>168.9</v>
      </c>
      <c r="H22" s="320">
        <v>159.9</v>
      </c>
      <c r="I22" s="30">
        <v>10.3</v>
      </c>
      <c r="J22" s="73">
        <v>-5.3</v>
      </c>
      <c r="K22" s="267"/>
      <c r="L22" s="328"/>
      <c r="M22" s="267"/>
      <c r="N22" s="267"/>
    </row>
    <row r="23" spans="1:14" ht="12.75" hidden="1">
      <c r="A23" s="331" t="s">
        <v>181</v>
      </c>
      <c r="B23" s="540"/>
      <c r="C23" s="216"/>
      <c r="D23" s="216"/>
      <c r="E23" s="325">
        <v>0</v>
      </c>
      <c r="F23" s="319">
        <v>217.2</v>
      </c>
      <c r="G23" s="32">
        <v>185.8</v>
      </c>
      <c r="H23" s="320">
        <v>154.6</v>
      </c>
      <c r="I23" s="30">
        <v>-14.5</v>
      </c>
      <c r="J23" s="73">
        <v>-16.8</v>
      </c>
      <c r="K23" s="267"/>
      <c r="L23" s="328"/>
      <c r="M23" s="267"/>
      <c r="N23" s="267"/>
    </row>
    <row r="24" spans="1:12" ht="12.75">
      <c r="A24" s="323" t="s">
        <v>128</v>
      </c>
      <c r="B24" s="540">
        <v>1.85</v>
      </c>
      <c r="C24" s="216">
        <v>1.85</v>
      </c>
      <c r="D24" s="216">
        <v>0.8538877521192633</v>
      </c>
      <c r="E24" s="325">
        <v>2.7</v>
      </c>
      <c r="F24" s="319">
        <v>147.6</v>
      </c>
      <c r="G24" s="32">
        <v>186.8</v>
      </c>
      <c r="H24" s="320">
        <v>185.6</v>
      </c>
      <c r="I24" s="30">
        <v>26.6</v>
      </c>
      <c r="J24" s="73">
        <v>-0.6</v>
      </c>
      <c r="L24" s="328"/>
    </row>
    <row r="25" spans="1:12" ht="12.75">
      <c r="A25" s="323" t="s">
        <v>129</v>
      </c>
      <c r="B25" s="540">
        <v>5.21</v>
      </c>
      <c r="C25" s="216">
        <v>5.21</v>
      </c>
      <c r="D25" s="216">
        <v>2.404732534346682</v>
      </c>
      <c r="E25" s="325">
        <v>7.61</v>
      </c>
      <c r="F25" s="319">
        <v>173.3</v>
      </c>
      <c r="G25" s="32">
        <v>185.2</v>
      </c>
      <c r="H25" s="320">
        <v>197.1</v>
      </c>
      <c r="I25" s="30">
        <v>6.9</v>
      </c>
      <c r="J25" s="73">
        <v>6.4</v>
      </c>
      <c r="L25" s="328"/>
    </row>
    <row r="26" spans="1:12" ht="12.75">
      <c r="A26" s="323" t="s">
        <v>130</v>
      </c>
      <c r="B26" s="540">
        <v>4.05</v>
      </c>
      <c r="C26" s="216">
        <v>4.05</v>
      </c>
      <c r="D26" s="216">
        <v>1.8693218357205494</v>
      </c>
      <c r="E26" s="325">
        <v>5.92</v>
      </c>
      <c r="F26" s="319">
        <v>157.9</v>
      </c>
      <c r="G26" s="32">
        <v>170.2</v>
      </c>
      <c r="H26" s="320">
        <v>181.4</v>
      </c>
      <c r="I26" s="30">
        <v>7.8</v>
      </c>
      <c r="J26" s="73">
        <v>6.6</v>
      </c>
      <c r="L26" s="328"/>
    </row>
    <row r="27" spans="1:12" ht="12.75">
      <c r="A27" s="323" t="s">
        <v>131</v>
      </c>
      <c r="B27" s="540">
        <v>3.07</v>
      </c>
      <c r="C27" s="216">
        <v>3.07</v>
      </c>
      <c r="D27" s="216">
        <v>1.4169921075708856</v>
      </c>
      <c r="E27" s="325">
        <v>4.49</v>
      </c>
      <c r="F27" s="319">
        <v>146.3</v>
      </c>
      <c r="G27" s="32">
        <v>158</v>
      </c>
      <c r="H27" s="320">
        <v>187.7</v>
      </c>
      <c r="I27" s="30">
        <v>8</v>
      </c>
      <c r="J27" s="73">
        <v>18.8</v>
      </c>
      <c r="L27" s="328"/>
    </row>
    <row r="28" spans="1:12" ht="12.75">
      <c r="A28" s="323" t="s">
        <v>132</v>
      </c>
      <c r="B28" s="540">
        <v>1.21</v>
      </c>
      <c r="C28" s="216">
        <v>1.21</v>
      </c>
      <c r="D28" s="216">
        <v>0.5584887459807074</v>
      </c>
      <c r="E28" s="325">
        <v>1.77</v>
      </c>
      <c r="F28" s="319">
        <v>160.8</v>
      </c>
      <c r="G28" s="32">
        <v>150.1</v>
      </c>
      <c r="H28" s="320">
        <v>134</v>
      </c>
      <c r="I28" s="30">
        <v>-6.7</v>
      </c>
      <c r="J28" s="73">
        <v>-10.7</v>
      </c>
      <c r="L28" s="328"/>
    </row>
    <row r="29" spans="1:12" ht="12.75">
      <c r="A29" s="323" t="s">
        <v>133</v>
      </c>
      <c r="B29" s="540">
        <v>2.28</v>
      </c>
      <c r="C29" s="216">
        <v>2.28</v>
      </c>
      <c r="D29" s="216">
        <v>1.0523589593686056</v>
      </c>
      <c r="E29" s="325">
        <v>3.33</v>
      </c>
      <c r="F29" s="319">
        <v>183.2</v>
      </c>
      <c r="G29" s="32">
        <v>188.7</v>
      </c>
      <c r="H29" s="320">
        <v>192.7</v>
      </c>
      <c r="I29" s="30">
        <v>3</v>
      </c>
      <c r="J29" s="73">
        <v>2.1</v>
      </c>
      <c r="L29" s="328"/>
    </row>
    <row r="30" spans="1:12" ht="12.75" hidden="1">
      <c r="A30" s="330" t="s">
        <v>182</v>
      </c>
      <c r="B30" s="324"/>
      <c r="C30" s="216"/>
      <c r="D30" s="216"/>
      <c r="E30" s="325">
        <v>0</v>
      </c>
      <c r="F30" s="319">
        <v>141.3</v>
      </c>
      <c r="G30" s="32">
        <v>143.3</v>
      </c>
      <c r="H30" s="320">
        <v>148.2</v>
      </c>
      <c r="I30" s="30">
        <v>1.4</v>
      </c>
      <c r="J30" s="73">
        <v>3.4</v>
      </c>
      <c r="L30" s="328"/>
    </row>
    <row r="31" spans="1:12" ht="12.75" hidden="1">
      <c r="A31" s="330" t="s">
        <v>183</v>
      </c>
      <c r="B31" s="324"/>
      <c r="C31" s="216"/>
      <c r="D31" s="216"/>
      <c r="E31" s="325">
        <v>0</v>
      </c>
      <c r="F31" s="319">
        <v>199.6</v>
      </c>
      <c r="G31" s="32">
        <v>206.8</v>
      </c>
      <c r="H31" s="320">
        <v>210.2</v>
      </c>
      <c r="I31" s="30">
        <v>3.6</v>
      </c>
      <c r="J31" s="73">
        <v>1.6</v>
      </c>
      <c r="L31" s="328"/>
    </row>
    <row r="32" spans="1:12" ht="12.75">
      <c r="A32" s="323" t="s">
        <v>136</v>
      </c>
      <c r="B32" s="324">
        <v>6.91</v>
      </c>
      <c r="C32" s="216">
        <v>6.91</v>
      </c>
      <c r="D32" s="216">
        <v>3.189386144402221</v>
      </c>
      <c r="E32" s="325">
        <v>10.1</v>
      </c>
      <c r="F32" s="319">
        <v>203.8</v>
      </c>
      <c r="G32" s="32">
        <v>210.4</v>
      </c>
      <c r="H32" s="320">
        <v>225.8</v>
      </c>
      <c r="I32" s="30">
        <v>3.2</v>
      </c>
      <c r="J32" s="73">
        <v>7.3</v>
      </c>
      <c r="L32" s="328"/>
    </row>
    <row r="33" spans="1:12" ht="12.75">
      <c r="A33" s="323"/>
      <c r="B33" s="324"/>
      <c r="C33" s="216"/>
      <c r="D33" s="216"/>
      <c r="E33" s="325"/>
      <c r="F33" s="319"/>
      <c r="G33" s="32"/>
      <c r="H33" s="320"/>
      <c r="I33" s="30"/>
      <c r="J33" s="73"/>
      <c r="L33" s="328"/>
    </row>
    <row r="34" spans="1:12" ht="12.75">
      <c r="A34" s="307" t="s">
        <v>184</v>
      </c>
      <c r="B34" s="308">
        <v>46.8</v>
      </c>
      <c r="C34" s="309"/>
      <c r="D34" s="309"/>
      <c r="E34" s="310">
        <v>54.47</v>
      </c>
      <c r="F34" s="311">
        <v>164.414154580503</v>
      </c>
      <c r="G34" s="80">
        <v>171.48182485771986</v>
      </c>
      <c r="H34" s="312">
        <v>179.68031944189462</v>
      </c>
      <c r="I34" s="28">
        <v>4.3</v>
      </c>
      <c r="J34" s="72">
        <v>4.8</v>
      </c>
      <c r="L34" s="328"/>
    </row>
    <row r="35" spans="1:12" ht="12.75">
      <c r="A35" s="316"/>
      <c r="B35" s="317"/>
      <c r="C35" s="216"/>
      <c r="D35" s="216"/>
      <c r="E35" s="318"/>
      <c r="F35" s="319"/>
      <c r="G35" s="32"/>
      <c r="H35" s="320"/>
      <c r="I35" s="321"/>
      <c r="J35" s="322"/>
      <c r="L35" s="328"/>
    </row>
    <row r="36" spans="1:12" ht="12.75">
      <c r="A36" s="323" t="s">
        <v>138</v>
      </c>
      <c r="B36" s="324">
        <v>8.92</v>
      </c>
      <c r="C36" s="216">
        <v>8.92</v>
      </c>
      <c r="D36" s="216">
        <v>4.117123648056124</v>
      </c>
      <c r="E36" s="325">
        <v>13.04</v>
      </c>
      <c r="F36" s="319">
        <v>145.9</v>
      </c>
      <c r="G36" s="32">
        <v>149.6</v>
      </c>
      <c r="H36" s="320">
        <v>153</v>
      </c>
      <c r="I36" s="30">
        <v>2.5</v>
      </c>
      <c r="J36" s="73">
        <v>2.3</v>
      </c>
      <c r="L36" s="328"/>
    </row>
    <row r="37" spans="1:12" ht="12.75" hidden="1">
      <c r="A37" s="330" t="s">
        <v>185</v>
      </c>
      <c r="B37" s="324"/>
      <c r="C37" s="216"/>
      <c r="D37" s="216"/>
      <c r="E37" s="325">
        <v>0</v>
      </c>
      <c r="F37" s="319">
        <v>133.7</v>
      </c>
      <c r="G37" s="32">
        <v>136.7</v>
      </c>
      <c r="H37" s="320">
        <v>136.1</v>
      </c>
      <c r="I37" s="30">
        <v>2.2</v>
      </c>
      <c r="J37" s="73">
        <v>-0.4</v>
      </c>
      <c r="L37" s="328"/>
    </row>
    <row r="38" spans="1:12" ht="12.75" hidden="1">
      <c r="A38" s="330" t="s">
        <v>186</v>
      </c>
      <c r="B38" s="324"/>
      <c r="C38" s="216"/>
      <c r="D38" s="216"/>
      <c r="E38" s="325">
        <v>0</v>
      </c>
      <c r="F38" s="319">
        <v>145.3</v>
      </c>
      <c r="G38" s="32">
        <v>148.6</v>
      </c>
      <c r="H38" s="320">
        <v>152.6</v>
      </c>
      <c r="I38" s="30">
        <v>2.3</v>
      </c>
      <c r="J38" s="73">
        <v>2.7</v>
      </c>
      <c r="L38" s="328"/>
    </row>
    <row r="39" spans="1:12" ht="12.75" hidden="1">
      <c r="A39" s="330" t="s">
        <v>187</v>
      </c>
      <c r="B39" s="324"/>
      <c r="C39" s="216"/>
      <c r="D39" s="216"/>
      <c r="E39" s="325">
        <v>0</v>
      </c>
      <c r="F39" s="319">
        <v>187.5</v>
      </c>
      <c r="G39" s="32">
        <v>194.8</v>
      </c>
      <c r="H39" s="320">
        <v>204.5</v>
      </c>
      <c r="I39" s="30">
        <v>3.9</v>
      </c>
      <c r="J39" s="73">
        <v>5</v>
      </c>
      <c r="L39" s="328"/>
    </row>
    <row r="40" spans="1:12" ht="12.75">
      <c r="A40" s="323" t="s">
        <v>144</v>
      </c>
      <c r="B40" s="324">
        <v>2.2</v>
      </c>
      <c r="C40" s="216">
        <v>2.2</v>
      </c>
      <c r="D40" s="216">
        <v>1.0154340836012863</v>
      </c>
      <c r="E40" s="325">
        <v>3.22</v>
      </c>
      <c r="F40" s="319">
        <v>138.1</v>
      </c>
      <c r="G40" s="32">
        <v>146.5</v>
      </c>
      <c r="H40" s="320">
        <v>153.3</v>
      </c>
      <c r="I40" s="30">
        <v>6.1</v>
      </c>
      <c r="J40" s="73">
        <v>4.6</v>
      </c>
      <c r="L40" s="328"/>
    </row>
    <row r="41" spans="1:12" ht="12.75">
      <c r="A41" s="323" t="s">
        <v>145</v>
      </c>
      <c r="B41" s="324"/>
      <c r="C41" s="216"/>
      <c r="D41" s="216"/>
      <c r="E41" s="325"/>
      <c r="F41" s="319"/>
      <c r="G41" s="32"/>
      <c r="H41" s="320"/>
      <c r="I41" s="30"/>
      <c r="J41" s="73"/>
      <c r="L41" s="328"/>
    </row>
    <row r="42" spans="1:12" ht="12.75">
      <c r="A42" s="326" t="s">
        <v>188</v>
      </c>
      <c r="B42" s="324">
        <v>3.5</v>
      </c>
      <c r="C42" s="216">
        <v>3.5</v>
      </c>
      <c r="D42" s="216">
        <v>1.615463314820228</v>
      </c>
      <c r="E42" s="325">
        <v>5.12</v>
      </c>
      <c r="F42" s="319">
        <v>141.6</v>
      </c>
      <c r="G42" s="32">
        <v>149.9</v>
      </c>
      <c r="H42" s="320">
        <v>156.2</v>
      </c>
      <c r="I42" s="30">
        <v>5.9</v>
      </c>
      <c r="J42" s="73">
        <v>4.2</v>
      </c>
      <c r="L42" s="328"/>
    </row>
    <row r="43" spans="1:12" ht="12.75">
      <c r="A43" s="326" t="s">
        <v>189</v>
      </c>
      <c r="B43" s="324">
        <v>4.19</v>
      </c>
      <c r="C43" s="216">
        <v>4.19</v>
      </c>
      <c r="D43" s="216">
        <v>1.9339403683133587</v>
      </c>
      <c r="E43" s="325">
        <v>6.12</v>
      </c>
      <c r="F43" s="319">
        <v>161.8</v>
      </c>
      <c r="G43" s="32">
        <v>168.5</v>
      </c>
      <c r="H43" s="320">
        <v>176.9</v>
      </c>
      <c r="I43" s="30">
        <v>4.1</v>
      </c>
      <c r="J43" s="73">
        <v>5</v>
      </c>
      <c r="L43" s="328"/>
    </row>
    <row r="44" spans="1:12" ht="12.75">
      <c r="A44" s="326" t="s">
        <v>190</v>
      </c>
      <c r="B44" s="324">
        <v>1.26</v>
      </c>
      <c r="C44" s="216">
        <v>1.26</v>
      </c>
      <c r="D44" s="216">
        <v>0.5815667933352819</v>
      </c>
      <c r="E44" s="325">
        <v>1.84</v>
      </c>
      <c r="F44" s="319">
        <v>145.4</v>
      </c>
      <c r="G44" s="32">
        <v>159.1</v>
      </c>
      <c r="H44" s="320">
        <v>169.5</v>
      </c>
      <c r="I44" s="30">
        <v>9.4</v>
      </c>
      <c r="J44" s="73">
        <v>6.5</v>
      </c>
      <c r="L44" s="328"/>
    </row>
    <row r="45" spans="1:12" ht="12.75">
      <c r="A45" s="326" t="s">
        <v>191</v>
      </c>
      <c r="B45" s="324">
        <v>5.92</v>
      </c>
      <c r="C45" s="216"/>
      <c r="D45" s="216">
        <v>0</v>
      </c>
      <c r="E45" s="325">
        <v>0</v>
      </c>
      <c r="F45" s="319">
        <v>265.4</v>
      </c>
      <c r="G45" s="32">
        <v>301.8</v>
      </c>
      <c r="H45" s="320">
        <v>322.7</v>
      </c>
      <c r="I45" s="30">
        <v>13.7</v>
      </c>
      <c r="J45" s="73">
        <v>6.9</v>
      </c>
      <c r="L45" s="328"/>
    </row>
    <row r="46" spans="1:12" ht="12.75" hidden="1">
      <c r="A46" s="58" t="s">
        <v>192</v>
      </c>
      <c r="B46" s="324"/>
      <c r="C46" s="216"/>
      <c r="D46" s="216"/>
      <c r="E46" s="325">
        <v>0</v>
      </c>
      <c r="F46" s="319">
        <v>220.4</v>
      </c>
      <c r="G46" s="32">
        <v>254.9</v>
      </c>
      <c r="H46" s="320">
        <v>257.8</v>
      </c>
      <c r="I46" s="30">
        <v>15.7</v>
      </c>
      <c r="J46" s="73">
        <v>1.1</v>
      </c>
      <c r="L46" s="328"/>
    </row>
    <row r="47" spans="1:12" ht="12.75">
      <c r="A47" s="329" t="s">
        <v>193</v>
      </c>
      <c r="B47" s="324">
        <v>3.61</v>
      </c>
      <c r="C47" s="216"/>
      <c r="D47" s="216">
        <v>0</v>
      </c>
      <c r="E47" s="325">
        <v>0</v>
      </c>
      <c r="F47" s="319">
        <v>231.3</v>
      </c>
      <c r="G47" s="32">
        <v>269.9</v>
      </c>
      <c r="H47" s="320">
        <v>273.1</v>
      </c>
      <c r="I47" s="30">
        <v>16.7</v>
      </c>
      <c r="J47" s="73">
        <v>1.2</v>
      </c>
      <c r="L47" s="328"/>
    </row>
    <row r="48" spans="1:12" ht="12.75" hidden="1">
      <c r="A48" s="331" t="s">
        <v>194</v>
      </c>
      <c r="B48" s="327"/>
      <c r="C48" s="216"/>
      <c r="D48" s="216"/>
      <c r="E48" s="325">
        <v>0</v>
      </c>
      <c r="F48" s="319">
        <v>249.2</v>
      </c>
      <c r="G48" s="32">
        <v>302.5</v>
      </c>
      <c r="H48" s="320">
        <v>302.4</v>
      </c>
      <c r="I48" s="30">
        <v>21.4</v>
      </c>
      <c r="J48" s="73">
        <v>0</v>
      </c>
      <c r="L48" s="328"/>
    </row>
    <row r="49" spans="1:12" ht="12.75" hidden="1">
      <c r="A49" s="331" t="s">
        <v>195</v>
      </c>
      <c r="B49" s="327"/>
      <c r="C49" s="216"/>
      <c r="D49" s="216"/>
      <c r="E49" s="325">
        <v>0</v>
      </c>
      <c r="F49" s="319">
        <v>185.4</v>
      </c>
      <c r="G49" s="32">
        <v>184.2</v>
      </c>
      <c r="H49" s="320">
        <v>199.6</v>
      </c>
      <c r="I49" s="30">
        <v>-0.6</v>
      </c>
      <c r="J49" s="73">
        <v>8.4</v>
      </c>
      <c r="L49" s="328"/>
    </row>
    <row r="50" spans="1:12" ht="12.75">
      <c r="A50" s="323" t="s">
        <v>196</v>
      </c>
      <c r="B50" s="324">
        <v>0.42</v>
      </c>
      <c r="C50" s="216">
        <v>0.42</v>
      </c>
      <c r="D50" s="216">
        <v>0.19385559777842734</v>
      </c>
      <c r="E50" s="325">
        <v>0.61</v>
      </c>
      <c r="F50" s="319">
        <v>126.6</v>
      </c>
      <c r="G50" s="32">
        <v>126.6</v>
      </c>
      <c r="H50" s="320">
        <v>126.6</v>
      </c>
      <c r="I50" s="30">
        <v>0</v>
      </c>
      <c r="J50" s="73">
        <v>0</v>
      </c>
      <c r="K50" s="267"/>
      <c r="L50" s="328"/>
    </row>
    <row r="51" spans="1:12" ht="12.75">
      <c r="A51" s="323" t="s">
        <v>156</v>
      </c>
      <c r="B51" s="324">
        <v>8.03</v>
      </c>
      <c r="C51" s="216">
        <v>8.03</v>
      </c>
      <c r="D51" s="216">
        <v>3.7063344051446943</v>
      </c>
      <c r="E51" s="325">
        <v>11.74</v>
      </c>
      <c r="F51" s="319">
        <v>177.4</v>
      </c>
      <c r="G51" s="32">
        <v>181.6</v>
      </c>
      <c r="H51" s="320">
        <v>192.2</v>
      </c>
      <c r="I51" s="30">
        <v>2.4</v>
      </c>
      <c r="J51" s="73">
        <v>5.8</v>
      </c>
      <c r="K51" s="267"/>
      <c r="L51" s="328"/>
    </row>
    <row r="52" spans="1:12" ht="12.75" hidden="1">
      <c r="A52" s="330" t="s">
        <v>197</v>
      </c>
      <c r="B52" s="324"/>
      <c r="C52" s="216"/>
      <c r="D52" s="216"/>
      <c r="E52" s="325">
        <v>0</v>
      </c>
      <c r="F52" s="319">
        <v>183.2</v>
      </c>
      <c r="G52" s="32">
        <v>187.4</v>
      </c>
      <c r="H52" s="320">
        <v>200.5</v>
      </c>
      <c r="I52" s="30">
        <v>2.3</v>
      </c>
      <c r="J52" s="73">
        <v>7</v>
      </c>
      <c r="K52" s="267"/>
      <c r="L52" s="328"/>
    </row>
    <row r="53" spans="1:12" ht="12.75" hidden="1">
      <c r="A53" s="330" t="s">
        <v>198</v>
      </c>
      <c r="B53" s="324"/>
      <c r="C53" s="216"/>
      <c r="D53" s="216"/>
      <c r="E53" s="325">
        <v>0</v>
      </c>
      <c r="F53" s="319">
        <v>157.6</v>
      </c>
      <c r="G53" s="32">
        <v>161.4</v>
      </c>
      <c r="H53" s="320">
        <v>163.3</v>
      </c>
      <c r="I53" s="30">
        <v>2.4</v>
      </c>
      <c r="J53" s="73">
        <v>1.2</v>
      </c>
      <c r="K53" s="267"/>
      <c r="L53" s="328"/>
    </row>
    <row r="54" spans="1:12" ht="12.75">
      <c r="A54" s="323" t="s">
        <v>159</v>
      </c>
      <c r="B54" s="324">
        <v>7.09</v>
      </c>
      <c r="C54" s="216">
        <v>7.09</v>
      </c>
      <c r="D54" s="216">
        <v>3.2724671148786904</v>
      </c>
      <c r="E54" s="325">
        <v>10.36</v>
      </c>
      <c r="F54" s="319">
        <v>199.8</v>
      </c>
      <c r="G54" s="32">
        <v>212</v>
      </c>
      <c r="H54" s="320">
        <v>223.4</v>
      </c>
      <c r="I54" s="30">
        <v>6.1</v>
      </c>
      <c r="J54" s="73">
        <v>5.4</v>
      </c>
      <c r="K54" s="267"/>
      <c r="L54" s="328"/>
    </row>
    <row r="55" spans="1:12" ht="12.75" hidden="1">
      <c r="A55" s="330" t="s">
        <v>199</v>
      </c>
      <c r="B55" s="324"/>
      <c r="C55" s="216"/>
      <c r="D55" s="216"/>
      <c r="E55" s="325">
        <v>0</v>
      </c>
      <c r="F55" s="319">
        <v>221.2</v>
      </c>
      <c r="G55" s="32">
        <v>237</v>
      </c>
      <c r="H55" s="320">
        <v>248.2</v>
      </c>
      <c r="I55" s="30"/>
      <c r="J55" s="73"/>
      <c r="K55" s="267"/>
      <c r="L55" s="328"/>
    </row>
    <row r="56" spans="1:12" ht="12.75" hidden="1">
      <c r="A56" s="330" t="s">
        <v>200</v>
      </c>
      <c r="B56" s="324"/>
      <c r="C56" s="216"/>
      <c r="D56" s="216"/>
      <c r="E56" s="325">
        <v>0</v>
      </c>
      <c r="F56" s="319">
        <v>149.7</v>
      </c>
      <c r="G56" s="32">
        <v>149.5</v>
      </c>
      <c r="H56" s="320">
        <v>164.7</v>
      </c>
      <c r="I56" s="30"/>
      <c r="J56" s="73"/>
      <c r="K56" s="267"/>
      <c r="L56" s="328"/>
    </row>
    <row r="57" spans="1:12" ht="12.75" hidden="1">
      <c r="A57" s="330" t="s">
        <v>201</v>
      </c>
      <c r="B57" s="324"/>
      <c r="C57" s="216"/>
      <c r="D57" s="216"/>
      <c r="E57" s="325">
        <v>0</v>
      </c>
      <c r="F57" s="319">
        <v>177.1</v>
      </c>
      <c r="G57" s="32">
        <v>193.7</v>
      </c>
      <c r="H57" s="320">
        <v>201.5</v>
      </c>
      <c r="I57" s="30"/>
      <c r="J57" s="73"/>
      <c r="K57" s="267"/>
      <c r="L57" s="328"/>
    </row>
    <row r="58" spans="1:12" ht="13.5" thickBot="1">
      <c r="A58" s="332" t="s">
        <v>163</v>
      </c>
      <c r="B58" s="333">
        <v>1.66</v>
      </c>
      <c r="C58" s="334">
        <v>1.66</v>
      </c>
      <c r="D58" s="334">
        <v>0.7661911721718795</v>
      </c>
      <c r="E58" s="335">
        <v>2.43</v>
      </c>
      <c r="F58" s="336">
        <v>162.9</v>
      </c>
      <c r="G58" s="81">
        <v>173.3</v>
      </c>
      <c r="H58" s="337">
        <v>187.7</v>
      </c>
      <c r="I58" s="75">
        <v>6.4</v>
      </c>
      <c r="J58" s="76">
        <v>8.3</v>
      </c>
      <c r="K58" s="267"/>
      <c r="L58" s="328"/>
    </row>
    <row r="59" spans="1:12" ht="13.5" hidden="1" thickTop="1">
      <c r="A59" s="267"/>
      <c r="B59" s="338">
        <v>31.58</v>
      </c>
      <c r="C59" s="339">
        <v>68.42</v>
      </c>
      <c r="D59" s="267"/>
      <c r="E59" s="267"/>
      <c r="F59" s="267"/>
      <c r="G59" s="267"/>
      <c r="H59" s="267"/>
      <c r="I59" s="267"/>
      <c r="J59" s="267"/>
      <c r="K59" s="267"/>
      <c r="L59" s="340"/>
    </row>
    <row r="60" spans="1:12" ht="12.75">
      <c r="A60" s="267"/>
      <c r="B60" s="341"/>
      <c r="C60" s="267"/>
      <c r="D60" s="267"/>
      <c r="E60" s="267"/>
      <c r="F60" s="267"/>
      <c r="G60" s="267"/>
      <c r="H60" s="267"/>
      <c r="I60" s="267"/>
      <c r="J60" s="267"/>
      <c r="K60" s="267"/>
      <c r="L60" s="340"/>
    </row>
    <row r="61" spans="1:11" ht="12.75">
      <c r="A61" s="267" t="s">
        <v>202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1677" t="s">
        <v>203</v>
      </c>
      <c r="B62" s="1677"/>
      <c r="C62" s="1677"/>
      <c r="D62" s="1677"/>
      <c r="E62" s="1677"/>
      <c r="F62" s="1677"/>
      <c r="G62" s="1677"/>
      <c r="H62" s="1677"/>
      <c r="I62" s="1677"/>
      <c r="J62" s="1677"/>
      <c r="K62" s="267"/>
    </row>
    <row r="63" spans="1:12" ht="12.75">
      <c r="A63" s="267" t="s">
        <v>204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340"/>
    </row>
    <row r="64" spans="1:12" ht="12.75">
      <c r="A64" s="267" t="s">
        <v>205</v>
      </c>
      <c r="L64" s="340"/>
    </row>
    <row r="65" ht="12.75">
      <c r="L65" s="340"/>
    </row>
    <row r="67" ht="12.75">
      <c r="L67" s="340"/>
    </row>
    <row r="68" ht="12.75">
      <c r="L68" s="342"/>
    </row>
    <row r="69" ht="12.75">
      <c r="L69" s="342"/>
    </row>
    <row r="70" ht="12.75">
      <c r="L70" s="340"/>
    </row>
    <row r="72" ht="12.75">
      <c r="L72" s="340"/>
    </row>
    <row r="73" ht="12.75">
      <c r="L73" s="340"/>
    </row>
    <row r="75" ht="12.75">
      <c r="L75" s="340"/>
    </row>
    <row r="76" ht="12.75">
      <c r="L76" s="340"/>
    </row>
    <row r="77" ht="12.75">
      <c r="L77" s="340"/>
    </row>
    <row r="79" ht="12.75">
      <c r="L79" s="340"/>
    </row>
  </sheetData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682" t="s">
        <v>857</v>
      </c>
      <c r="B1" s="1682"/>
      <c r="C1" s="1682"/>
      <c r="D1" s="1682"/>
      <c r="E1" s="1682"/>
      <c r="F1" s="1682"/>
      <c r="G1" s="1682"/>
    </row>
    <row r="2" spans="1:9" ht="18" customHeight="1">
      <c r="A2" s="1683" t="s">
        <v>574</v>
      </c>
      <c r="B2" s="1683"/>
      <c r="C2" s="1683"/>
      <c r="D2" s="1683"/>
      <c r="E2" s="1683"/>
      <c r="F2" s="1683"/>
      <c r="G2" s="1683"/>
      <c r="H2" s="1683"/>
      <c r="I2" s="1683"/>
    </row>
    <row r="3" spans="1:9" ht="15.75" customHeight="1">
      <c r="A3" s="1684" t="s">
        <v>102</v>
      </c>
      <c r="B3" s="1684"/>
      <c r="C3" s="1684"/>
      <c r="D3" s="1684"/>
      <c r="E3" s="1684"/>
      <c r="F3" s="1684"/>
      <c r="G3" s="1684"/>
      <c r="H3" s="1684"/>
      <c r="I3" s="1684"/>
    </row>
    <row r="4" spans="1:9" ht="15.75" customHeight="1">
      <c r="A4" s="1685" t="s">
        <v>603</v>
      </c>
      <c r="B4" s="1685"/>
      <c r="C4" s="1685"/>
      <c r="D4" s="1685"/>
      <c r="E4" s="1685"/>
      <c r="F4" s="1685"/>
      <c r="G4" s="1685"/>
      <c r="H4" s="1685"/>
      <c r="I4" s="1685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686" t="s">
        <v>536</v>
      </c>
      <c r="B6" s="1688" t="s">
        <v>2</v>
      </c>
      <c r="C6" s="1689"/>
      <c r="D6" s="1690" t="s">
        <v>3</v>
      </c>
      <c r="E6" s="1690"/>
      <c r="F6" s="1688" t="s">
        <v>524</v>
      </c>
      <c r="G6" s="1689"/>
      <c r="H6" s="13" t="s">
        <v>207</v>
      </c>
      <c r="I6" s="14"/>
      <c r="J6" s="12"/>
      <c r="K6" s="12"/>
      <c r="L6" s="12"/>
      <c r="M6" s="12"/>
    </row>
    <row r="7" spans="1:13" ht="24.75" customHeight="1">
      <c r="A7" s="1687"/>
      <c r="B7" s="355" t="s">
        <v>535</v>
      </c>
      <c r="C7" s="356" t="s">
        <v>360</v>
      </c>
      <c r="D7" s="357" t="s">
        <v>535</v>
      </c>
      <c r="E7" s="358" t="s">
        <v>360</v>
      </c>
      <c r="F7" s="355" t="s">
        <v>535</v>
      </c>
      <c r="G7" s="356" t="s">
        <v>360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3" t="s">
        <v>354</v>
      </c>
      <c r="B8" s="66">
        <v>161.9</v>
      </c>
      <c r="C8" s="60">
        <v>5.7478772044415365</v>
      </c>
      <c r="D8" s="59">
        <v>174.3</v>
      </c>
      <c r="E8" s="68">
        <v>7.65904879555282</v>
      </c>
      <c r="F8" s="66">
        <v>185.1</v>
      </c>
      <c r="G8" s="60">
        <v>6.196213425129088</v>
      </c>
    </row>
    <row r="9" spans="1:7" ht="24.75" customHeight="1">
      <c r="A9" s="63" t="s">
        <v>355</v>
      </c>
      <c r="B9" s="66">
        <v>163.1</v>
      </c>
      <c r="C9" s="60">
        <v>5.840363400389364</v>
      </c>
      <c r="D9" s="59">
        <v>176</v>
      </c>
      <c r="E9" s="68">
        <v>7.9092581238503925</v>
      </c>
      <c r="F9" s="66">
        <v>185.9</v>
      </c>
      <c r="G9" s="60">
        <v>5.625000000000014</v>
      </c>
    </row>
    <row r="10" spans="1:7" ht="24.75" customHeight="1">
      <c r="A10" s="63" t="s">
        <v>356</v>
      </c>
      <c r="B10" s="66">
        <v>164</v>
      </c>
      <c r="C10" s="60">
        <v>6.424399740428299</v>
      </c>
      <c r="D10" s="59">
        <v>179</v>
      </c>
      <c r="E10" s="68">
        <v>9.146341463414643</v>
      </c>
      <c r="F10" s="66">
        <v>187.3</v>
      </c>
      <c r="G10" s="60">
        <v>4.6368715083798975</v>
      </c>
    </row>
    <row r="11" spans="1:7" ht="24.75" customHeight="1">
      <c r="A11" s="63" t="s">
        <v>357</v>
      </c>
      <c r="B11" s="66">
        <v>164.6</v>
      </c>
      <c r="C11" s="60">
        <v>6.193548387096783</v>
      </c>
      <c r="D11" s="59">
        <v>179.6</v>
      </c>
      <c r="E11" s="68">
        <v>9.113001215066816</v>
      </c>
      <c r="F11" s="66">
        <v>187.6</v>
      </c>
      <c r="G11" s="60">
        <v>4.454342984409806</v>
      </c>
    </row>
    <row r="12" spans="1:7" ht="24.75" customHeight="1">
      <c r="A12" s="63" t="s">
        <v>358</v>
      </c>
      <c r="B12" s="66">
        <v>166.8</v>
      </c>
      <c r="C12" s="60">
        <v>6.649616368286445</v>
      </c>
      <c r="D12" s="59">
        <v>180.6</v>
      </c>
      <c r="E12" s="68">
        <v>8.273381294964025</v>
      </c>
      <c r="F12" s="66">
        <v>189.8</v>
      </c>
      <c r="G12" s="60">
        <v>5.094130675526046</v>
      </c>
    </row>
    <row r="13" spans="1:7" ht="24.75" customHeight="1">
      <c r="A13" s="63" t="s">
        <v>5</v>
      </c>
      <c r="B13" s="66">
        <v>170.7</v>
      </c>
      <c r="C13" s="60">
        <v>7.29101194217472</v>
      </c>
      <c r="D13" s="59">
        <v>183.1</v>
      </c>
      <c r="E13" s="68">
        <v>7.2642062097246765</v>
      </c>
      <c r="F13" s="66">
        <v>194.7</v>
      </c>
      <c r="G13" s="60">
        <v>6.335335882031671</v>
      </c>
    </row>
    <row r="14" spans="1:7" ht="24.75" customHeight="1">
      <c r="A14" s="63" t="s">
        <v>348</v>
      </c>
      <c r="B14" s="66">
        <v>173.3</v>
      </c>
      <c r="C14" s="60">
        <v>8.177278401997512</v>
      </c>
      <c r="D14" s="59">
        <v>184.8</v>
      </c>
      <c r="E14" s="68">
        <v>6.635891517599532</v>
      </c>
      <c r="F14" s="66">
        <v>197.8</v>
      </c>
      <c r="G14" s="60">
        <v>7.03463203463204</v>
      </c>
    </row>
    <row r="15" spans="1:7" ht="24.75" customHeight="1">
      <c r="A15" s="63" t="s">
        <v>349</v>
      </c>
      <c r="B15" s="66">
        <v>173.8</v>
      </c>
      <c r="C15" s="60">
        <v>7.816377171215905</v>
      </c>
      <c r="D15" s="59">
        <v>186.9</v>
      </c>
      <c r="E15" s="68">
        <v>7.537399309551191</v>
      </c>
      <c r="F15" s="66">
        <v>198.7</v>
      </c>
      <c r="G15" s="60">
        <v>6.313536650615291</v>
      </c>
    </row>
    <row r="16" spans="1:7" ht="24.75" customHeight="1">
      <c r="A16" s="63" t="s">
        <v>350</v>
      </c>
      <c r="B16" s="66">
        <v>174.5</v>
      </c>
      <c r="C16" s="60">
        <v>8.519900497512438</v>
      </c>
      <c r="D16" s="59">
        <v>186.9</v>
      </c>
      <c r="E16" s="68">
        <v>7.106017191977074</v>
      </c>
      <c r="F16" s="66">
        <v>198.7</v>
      </c>
      <c r="G16" s="60">
        <v>6.313536650615291</v>
      </c>
    </row>
    <row r="17" spans="1:7" ht="24.75" customHeight="1">
      <c r="A17" s="63" t="s">
        <v>351</v>
      </c>
      <c r="B17" s="66">
        <v>173</v>
      </c>
      <c r="C17" s="60">
        <v>8.80503144654088</v>
      </c>
      <c r="D17" s="59">
        <v>185.6</v>
      </c>
      <c r="E17" s="68">
        <v>7.283236994219649</v>
      </c>
      <c r="F17" s="66">
        <v>196.1</v>
      </c>
      <c r="G17" s="60">
        <v>5.65732758620689</v>
      </c>
    </row>
    <row r="18" spans="1:7" ht="24.75" customHeight="1">
      <c r="A18" s="63" t="s">
        <v>352</v>
      </c>
      <c r="B18" s="66">
        <v>170.6</v>
      </c>
      <c r="C18" s="60">
        <v>6.959247648902817</v>
      </c>
      <c r="D18" s="59">
        <v>183.6</v>
      </c>
      <c r="E18" s="68">
        <v>7.620164126611954</v>
      </c>
      <c r="F18" s="66">
        <v>194.2</v>
      </c>
      <c r="G18" s="60">
        <v>5.773420479302828</v>
      </c>
    </row>
    <row r="19" spans="1:7" ht="24.75" customHeight="1">
      <c r="A19" s="63" t="s">
        <v>353</v>
      </c>
      <c r="B19" s="66">
        <v>170.8</v>
      </c>
      <c r="C19" s="60">
        <v>5.824039653035925</v>
      </c>
      <c r="D19" s="59">
        <v>184.5</v>
      </c>
      <c r="E19" s="68">
        <v>8.021077283372364</v>
      </c>
      <c r="F19" s="70">
        <v>196.3</v>
      </c>
      <c r="G19" s="61">
        <v>6.395663956639581</v>
      </c>
    </row>
    <row r="20" spans="1:7" ht="24.75" customHeight="1" thickBot="1">
      <c r="A20" s="64" t="s">
        <v>210</v>
      </c>
      <c r="B20" s="67">
        <v>168.9</v>
      </c>
      <c r="C20" s="62">
        <v>7</v>
      </c>
      <c r="D20" s="65">
        <v>182.1</v>
      </c>
      <c r="E20" s="69">
        <v>7.8</v>
      </c>
      <c r="F20" s="67">
        <v>192.7</v>
      </c>
      <c r="G20" s="62">
        <v>5.8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691" t="s">
        <v>213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</row>
    <row r="2" spans="1:14" s="21" customFormat="1" ht="20.25" customHeight="1" hidden="1">
      <c r="A2" s="1692" t="s">
        <v>214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</row>
    <row r="3" spans="1:14" s="21" customFormat="1" ht="22.5" customHeight="1" hidden="1">
      <c r="A3" s="1693" t="s">
        <v>215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</row>
    <row r="4" spans="1:14" s="21" customFormat="1" ht="14.25" customHeight="1">
      <c r="A4" s="22"/>
      <c r="B4" s="1633" t="s">
        <v>824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1633"/>
    </row>
    <row r="5" spans="1:14" s="21" customFormat="1" ht="15.75">
      <c r="A5" s="1632" t="s">
        <v>464</v>
      </c>
      <c r="B5" s="1632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</row>
    <row r="6" spans="1:14" s="21" customFormat="1" ht="12.75">
      <c r="A6" s="1694" t="s">
        <v>217</v>
      </c>
      <c r="B6" s="1694"/>
      <c r="C6" s="1694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</row>
    <row r="7" spans="1:14" s="21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8" customFormat="1" ht="16.5" thickBot="1">
      <c r="A8" s="1632" t="str">
        <f>CPI!E5</f>
        <v>MID-FEBRUARY 2008 (MAGH 2064)</v>
      </c>
      <c r="B8" s="1632"/>
      <c r="C8" s="1632"/>
      <c r="D8" s="1632"/>
      <c r="E8" s="1632"/>
      <c r="F8" s="1632"/>
      <c r="G8" s="1632"/>
      <c r="H8" s="1632"/>
      <c r="I8" s="1632"/>
      <c r="J8" s="1632"/>
      <c r="K8" s="1632"/>
      <c r="L8" s="1632"/>
      <c r="M8" s="1632"/>
      <c r="N8" s="1632"/>
    </row>
    <row r="9" spans="1:14" s="24" customFormat="1" ht="13.5" thickTop="1">
      <c r="A9" s="23" t="s">
        <v>218</v>
      </c>
      <c r="B9" s="1678" t="s">
        <v>220</v>
      </c>
      <c r="C9" s="1695" t="s">
        <v>221</v>
      </c>
      <c r="D9" s="762" t="s">
        <v>2</v>
      </c>
      <c r="E9" s="1696" t="s">
        <v>3</v>
      </c>
      <c r="F9" s="1655"/>
      <c r="G9" s="1696" t="s">
        <v>524</v>
      </c>
      <c r="H9" s="1655"/>
      <c r="I9" s="1697"/>
      <c r="J9" s="1655" t="s">
        <v>360</v>
      </c>
      <c r="K9" s="1655"/>
      <c r="L9" s="1655"/>
      <c r="M9" s="1655"/>
      <c r="N9" s="349"/>
    </row>
    <row r="10" spans="1:14" s="24" customFormat="1" ht="12.75">
      <c r="A10" s="25" t="s">
        <v>219</v>
      </c>
      <c r="B10" s="1643"/>
      <c r="C10" s="1571"/>
      <c r="D10" s="934" t="s">
        <v>840</v>
      </c>
      <c r="E10" s="773" t="s">
        <v>844</v>
      </c>
      <c r="F10" s="783" t="s">
        <v>840</v>
      </c>
      <c r="G10" s="773" t="s">
        <v>826</v>
      </c>
      <c r="H10" s="943" t="s">
        <v>844</v>
      </c>
      <c r="I10" s="936" t="s">
        <v>840</v>
      </c>
      <c r="J10" s="773" t="s">
        <v>106</v>
      </c>
      <c r="K10" s="774" t="s">
        <v>106</v>
      </c>
      <c r="L10" s="774" t="s">
        <v>107</v>
      </c>
      <c r="M10" s="783" t="s">
        <v>107</v>
      </c>
      <c r="N10" s="361"/>
    </row>
    <row r="11" spans="1:14" s="24" customFormat="1" ht="12.75">
      <c r="A11" s="25">
        <v>1</v>
      </c>
      <c r="B11" s="441">
        <v>1</v>
      </c>
      <c r="C11" s="157">
        <v>2</v>
      </c>
      <c r="D11" s="351">
        <v>3</v>
      </c>
      <c r="E11" s="775">
        <v>4</v>
      </c>
      <c r="F11" s="784">
        <v>5</v>
      </c>
      <c r="G11" s="775">
        <v>6</v>
      </c>
      <c r="H11" s="943">
        <v>7</v>
      </c>
      <c r="I11" s="264">
        <v>8</v>
      </c>
      <c r="J11" s="775" t="s">
        <v>109</v>
      </c>
      <c r="K11" s="776" t="s">
        <v>110</v>
      </c>
      <c r="L11" s="776" t="s">
        <v>111</v>
      </c>
      <c r="M11" s="784" t="s">
        <v>112</v>
      </c>
      <c r="N11" s="360"/>
    </row>
    <row r="12" spans="1:30" s="78" customFormat="1" ht="30" customHeight="1">
      <c r="A12" s="77">
        <v>1</v>
      </c>
      <c r="B12" s="552" t="s">
        <v>222</v>
      </c>
      <c r="C12" s="555">
        <v>100</v>
      </c>
      <c r="D12" s="541">
        <v>128.9</v>
      </c>
      <c r="E12" s="777">
        <v>143</v>
      </c>
      <c r="F12" s="937">
        <v>145.1</v>
      </c>
      <c r="G12" s="777">
        <v>155.2</v>
      </c>
      <c r="H12" s="944">
        <v>150.8</v>
      </c>
      <c r="I12" s="542">
        <v>151.3</v>
      </c>
      <c r="J12" s="26">
        <v>12.56788207913111</v>
      </c>
      <c r="K12" s="26">
        <v>1.4685314685314808</v>
      </c>
      <c r="L12" s="26">
        <v>4.27291523087527</v>
      </c>
      <c r="M12" s="26">
        <v>0.33156498673740487</v>
      </c>
      <c r="N12" s="7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21" customFormat="1" ht="29.25" customHeight="1">
      <c r="A13" s="27">
        <v>1.1</v>
      </c>
      <c r="B13" s="553" t="s">
        <v>223</v>
      </c>
      <c r="C13" s="556">
        <v>49.593021995747016</v>
      </c>
      <c r="D13" s="543">
        <v>120.9</v>
      </c>
      <c r="E13" s="778">
        <v>138.5</v>
      </c>
      <c r="F13" s="938">
        <v>142.1</v>
      </c>
      <c r="G13" s="778">
        <v>153.3</v>
      </c>
      <c r="H13" s="945">
        <v>144.1</v>
      </c>
      <c r="I13" s="544">
        <v>144.5</v>
      </c>
      <c r="J13" s="28">
        <v>17.53515301902398</v>
      </c>
      <c r="K13" s="28">
        <v>2.5992779783393445</v>
      </c>
      <c r="L13" s="28">
        <v>1.6889514426460295</v>
      </c>
      <c r="M13" s="28">
        <v>0.27758501040943884</v>
      </c>
      <c r="N13" s="72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31" customFormat="1" ht="24.75" customHeight="1">
      <c r="A14" s="29" t="s">
        <v>224</v>
      </c>
      <c r="B14" s="329" t="s">
        <v>225</v>
      </c>
      <c r="C14" s="557">
        <v>16.575694084141823</v>
      </c>
      <c r="D14" s="545">
        <v>116.4</v>
      </c>
      <c r="E14" s="779">
        <v>134.2</v>
      </c>
      <c r="F14" s="939">
        <v>133.9</v>
      </c>
      <c r="G14" s="779">
        <v>142.6</v>
      </c>
      <c r="H14" s="946">
        <v>143.4</v>
      </c>
      <c r="I14" s="546">
        <v>147.3</v>
      </c>
      <c r="J14" s="30">
        <v>15.034364261168378</v>
      </c>
      <c r="K14" s="30">
        <v>-0.22354694485841264</v>
      </c>
      <c r="L14" s="30">
        <v>10.007468259895447</v>
      </c>
      <c r="M14" s="30">
        <v>2.7196652719665195</v>
      </c>
      <c r="N14" s="73"/>
      <c r="P14" s="32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31" customFormat="1" ht="24.75" customHeight="1">
      <c r="A15" s="29" t="s">
        <v>226</v>
      </c>
      <c r="B15" s="329" t="s">
        <v>227</v>
      </c>
      <c r="C15" s="557">
        <v>6.086031204033311</v>
      </c>
      <c r="D15" s="545">
        <v>130.2</v>
      </c>
      <c r="E15" s="779">
        <v>131.6</v>
      </c>
      <c r="F15" s="939">
        <v>134</v>
      </c>
      <c r="G15" s="779">
        <v>198.7</v>
      </c>
      <c r="H15" s="946">
        <v>164.3</v>
      </c>
      <c r="I15" s="546">
        <v>150.6</v>
      </c>
      <c r="J15" s="30">
        <v>2.9185867895545385</v>
      </c>
      <c r="K15" s="30">
        <v>1.8237082066869306</v>
      </c>
      <c r="L15" s="30">
        <v>12.388059701492523</v>
      </c>
      <c r="M15" s="30">
        <v>-8.338405356056</v>
      </c>
      <c r="N15" s="73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31" customFormat="1" ht="24.75" customHeight="1">
      <c r="A16" s="29" t="s">
        <v>228</v>
      </c>
      <c r="B16" s="329" t="s">
        <v>229</v>
      </c>
      <c r="C16" s="557">
        <v>3.770519507075808</v>
      </c>
      <c r="D16" s="545">
        <v>130.4</v>
      </c>
      <c r="E16" s="779">
        <v>163.3</v>
      </c>
      <c r="F16" s="939">
        <v>162.5</v>
      </c>
      <c r="G16" s="779">
        <v>181</v>
      </c>
      <c r="H16" s="946">
        <v>178.6</v>
      </c>
      <c r="I16" s="546">
        <v>177.9</v>
      </c>
      <c r="J16" s="30">
        <v>24.616564417177898</v>
      </c>
      <c r="K16" s="30">
        <v>-0.489895897121869</v>
      </c>
      <c r="L16" s="30">
        <v>9.476923076923072</v>
      </c>
      <c r="M16" s="30">
        <v>-0.3919372900335816</v>
      </c>
      <c r="N16" s="73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31" customFormat="1" ht="24.75" customHeight="1">
      <c r="A17" s="29" t="s">
        <v>230</v>
      </c>
      <c r="B17" s="329" t="s">
        <v>231</v>
      </c>
      <c r="C17" s="557">
        <v>11.183012678383857</v>
      </c>
      <c r="D17" s="545">
        <v>100.4</v>
      </c>
      <c r="E17" s="779">
        <v>124.9</v>
      </c>
      <c r="F17" s="939">
        <v>139.1</v>
      </c>
      <c r="G17" s="779">
        <v>135.6</v>
      </c>
      <c r="H17" s="946">
        <v>112.2</v>
      </c>
      <c r="I17" s="546">
        <v>111.8</v>
      </c>
      <c r="J17" s="30">
        <v>38.54581673306771</v>
      </c>
      <c r="K17" s="30">
        <v>11.36909527622096</v>
      </c>
      <c r="L17" s="30">
        <v>-19.626168224299064</v>
      </c>
      <c r="M17" s="30">
        <v>-0.35650623885918264</v>
      </c>
      <c r="N17" s="73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31" customFormat="1" ht="24.75" customHeight="1">
      <c r="A18" s="29" t="s">
        <v>232</v>
      </c>
      <c r="B18" s="329" t="s">
        <v>233</v>
      </c>
      <c r="C18" s="557">
        <v>1.9487350779721184</v>
      </c>
      <c r="D18" s="545">
        <v>117.5</v>
      </c>
      <c r="E18" s="779">
        <v>143.9</v>
      </c>
      <c r="F18" s="939">
        <v>144.8</v>
      </c>
      <c r="G18" s="779">
        <v>129.3</v>
      </c>
      <c r="H18" s="946">
        <v>122</v>
      </c>
      <c r="I18" s="546">
        <v>121.8</v>
      </c>
      <c r="J18" s="30">
        <v>23.2340425531915</v>
      </c>
      <c r="K18" s="30">
        <v>0.6254343293954179</v>
      </c>
      <c r="L18" s="30">
        <v>-15.883977900552495</v>
      </c>
      <c r="M18" s="30">
        <v>-0.1639344262295026</v>
      </c>
      <c r="N18" s="73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31" customFormat="1" ht="24.75" customHeight="1">
      <c r="A19" s="29" t="s">
        <v>234</v>
      </c>
      <c r="B19" s="329" t="s">
        <v>235</v>
      </c>
      <c r="C19" s="557">
        <v>10.019129444140097</v>
      </c>
      <c r="D19" s="545">
        <v>142.6</v>
      </c>
      <c r="E19" s="779">
        <v>154.5</v>
      </c>
      <c r="F19" s="939">
        <v>155.7</v>
      </c>
      <c r="G19" s="779">
        <v>157.5</v>
      </c>
      <c r="H19" s="946">
        <v>160.1</v>
      </c>
      <c r="I19" s="546">
        <v>164.4</v>
      </c>
      <c r="J19" s="30">
        <v>9.186535764375876</v>
      </c>
      <c r="K19" s="30">
        <v>0.7766990291262061</v>
      </c>
      <c r="L19" s="30">
        <v>5.587668593448953</v>
      </c>
      <c r="M19" s="30">
        <v>2.685821361648962</v>
      </c>
      <c r="N19" s="7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21" customFormat="1" ht="30.75" customHeight="1">
      <c r="A20" s="27">
        <v>1.2</v>
      </c>
      <c r="B20" s="553" t="s">
        <v>236</v>
      </c>
      <c r="C20" s="556">
        <v>20.37273710722672</v>
      </c>
      <c r="D20" s="543">
        <v>124.9</v>
      </c>
      <c r="E20" s="778">
        <v>136.6</v>
      </c>
      <c r="F20" s="938">
        <v>137.2</v>
      </c>
      <c r="G20" s="778">
        <v>144.6</v>
      </c>
      <c r="H20" s="945">
        <v>144.7</v>
      </c>
      <c r="I20" s="544">
        <v>146.2</v>
      </c>
      <c r="J20" s="28">
        <v>9.847878302642116</v>
      </c>
      <c r="K20" s="28">
        <v>0.4392386530014676</v>
      </c>
      <c r="L20" s="28">
        <v>6.559766763848401</v>
      </c>
      <c r="M20" s="28">
        <v>1.0366275051831337</v>
      </c>
      <c r="N20" s="74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31" customFormat="1" ht="24.75" customHeight="1">
      <c r="A21" s="29" t="s">
        <v>237</v>
      </c>
      <c r="B21" s="329" t="s">
        <v>238</v>
      </c>
      <c r="C21" s="557">
        <v>6.117694570987977</v>
      </c>
      <c r="D21" s="545">
        <v>114.5</v>
      </c>
      <c r="E21" s="779">
        <v>124.9</v>
      </c>
      <c r="F21" s="939">
        <v>125.6</v>
      </c>
      <c r="G21" s="779">
        <v>132.6</v>
      </c>
      <c r="H21" s="946">
        <v>134.7</v>
      </c>
      <c r="I21" s="546">
        <v>135.6</v>
      </c>
      <c r="J21" s="30">
        <v>9.694323144104786</v>
      </c>
      <c r="K21" s="30">
        <v>0.5604483586869407</v>
      </c>
      <c r="L21" s="30">
        <v>7.9617834394904605</v>
      </c>
      <c r="M21" s="30">
        <v>0.6681514476614865</v>
      </c>
      <c r="N21" s="7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31" customFormat="1" ht="24.75" customHeight="1">
      <c r="A22" s="29" t="s">
        <v>239</v>
      </c>
      <c r="B22" s="329" t="s">
        <v>240</v>
      </c>
      <c r="C22" s="557">
        <v>5.683628753648385</v>
      </c>
      <c r="D22" s="545">
        <v>128.8</v>
      </c>
      <c r="E22" s="779">
        <v>135.3</v>
      </c>
      <c r="F22" s="939">
        <v>135.3</v>
      </c>
      <c r="G22" s="779">
        <v>142.5</v>
      </c>
      <c r="H22" s="946">
        <v>142.5</v>
      </c>
      <c r="I22" s="546">
        <v>142.5</v>
      </c>
      <c r="J22" s="30">
        <v>5.0465838509316825</v>
      </c>
      <c r="K22" s="30">
        <v>0</v>
      </c>
      <c r="L22" s="30">
        <v>5.321507760532157</v>
      </c>
      <c r="M22" s="30">
        <v>0</v>
      </c>
      <c r="N22" s="7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31" customFormat="1" ht="24.75" customHeight="1">
      <c r="A23" s="29" t="s">
        <v>241</v>
      </c>
      <c r="B23" s="329" t="s">
        <v>242</v>
      </c>
      <c r="C23" s="557">
        <v>4.4957766210627</v>
      </c>
      <c r="D23" s="545">
        <v>144.9</v>
      </c>
      <c r="E23" s="779">
        <v>171.6</v>
      </c>
      <c r="F23" s="939">
        <v>173.5</v>
      </c>
      <c r="G23" s="779">
        <v>187.9</v>
      </c>
      <c r="H23" s="946">
        <v>184.3</v>
      </c>
      <c r="I23" s="546">
        <v>189.9</v>
      </c>
      <c r="J23" s="30">
        <v>19.737750172532785</v>
      </c>
      <c r="K23" s="30">
        <v>1.1072261072261114</v>
      </c>
      <c r="L23" s="30">
        <v>9.452449567723349</v>
      </c>
      <c r="M23" s="30">
        <v>3.0385241454150815</v>
      </c>
      <c r="N23" s="73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31" customFormat="1" ht="24.75" customHeight="1">
      <c r="A24" s="29" t="s">
        <v>243</v>
      </c>
      <c r="B24" s="329" t="s">
        <v>244</v>
      </c>
      <c r="C24" s="557">
        <v>4.065637161527658</v>
      </c>
      <c r="D24" s="545">
        <v>113.2</v>
      </c>
      <c r="E24" s="779">
        <v>117.3</v>
      </c>
      <c r="F24" s="939">
        <v>117.1</v>
      </c>
      <c r="G24" s="779">
        <v>117.9</v>
      </c>
      <c r="H24" s="946">
        <v>118.9</v>
      </c>
      <c r="I24" s="546">
        <v>118.8</v>
      </c>
      <c r="J24" s="30">
        <v>3.4452296819788018</v>
      </c>
      <c r="K24" s="30">
        <v>-0.17050298380222273</v>
      </c>
      <c r="L24" s="30">
        <v>1.4517506404782239</v>
      </c>
      <c r="M24" s="30">
        <v>-0.08410428931875913</v>
      </c>
      <c r="N24" s="7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21" customFormat="1" ht="30.75" customHeight="1">
      <c r="A25" s="27">
        <v>1.3</v>
      </c>
      <c r="B25" s="553" t="s">
        <v>245</v>
      </c>
      <c r="C25" s="558">
        <v>30.044340897026256</v>
      </c>
      <c r="D25" s="547">
        <v>144.8</v>
      </c>
      <c r="E25" s="780">
        <v>154.7</v>
      </c>
      <c r="F25" s="940">
        <v>155.4</v>
      </c>
      <c r="G25" s="780">
        <v>165.5</v>
      </c>
      <c r="H25" s="947">
        <v>165.9</v>
      </c>
      <c r="I25" s="524">
        <v>166.1</v>
      </c>
      <c r="J25" s="28">
        <v>7.320441988950279</v>
      </c>
      <c r="K25" s="28">
        <v>0.45248868778283224</v>
      </c>
      <c r="L25" s="28">
        <v>6.885456885456875</v>
      </c>
      <c r="M25" s="28">
        <v>0.12055455093428691</v>
      </c>
      <c r="N25" s="74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31" customFormat="1" ht="24.75" customHeight="1">
      <c r="A26" s="29" t="s">
        <v>246</v>
      </c>
      <c r="B26" s="329" t="s">
        <v>247</v>
      </c>
      <c r="C26" s="559">
        <v>5.397977971447429</v>
      </c>
      <c r="D26" s="548">
        <v>234.6</v>
      </c>
      <c r="E26" s="781">
        <v>268.6</v>
      </c>
      <c r="F26" s="941">
        <v>268.6</v>
      </c>
      <c r="G26" s="781">
        <v>289.9</v>
      </c>
      <c r="H26" s="948">
        <v>295.2</v>
      </c>
      <c r="I26" s="549">
        <v>295</v>
      </c>
      <c r="J26" s="30">
        <v>14.49275362318842</v>
      </c>
      <c r="K26" s="30">
        <v>0</v>
      </c>
      <c r="L26" s="30">
        <v>9.82874162323155</v>
      </c>
      <c r="M26" s="30">
        <v>-0.06775067750677977</v>
      </c>
      <c r="N26" s="73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31" customFormat="1" ht="24.75" customHeight="1">
      <c r="A27" s="29" t="s">
        <v>248</v>
      </c>
      <c r="B27" s="329" t="s">
        <v>249</v>
      </c>
      <c r="C27" s="557">
        <v>2.4560330063653932</v>
      </c>
      <c r="D27" s="545">
        <v>159.9</v>
      </c>
      <c r="E27" s="779">
        <v>168</v>
      </c>
      <c r="F27" s="939">
        <v>168</v>
      </c>
      <c r="G27" s="779">
        <v>195.4</v>
      </c>
      <c r="H27" s="946">
        <v>195.4</v>
      </c>
      <c r="I27" s="546">
        <v>195.8</v>
      </c>
      <c r="J27" s="30">
        <v>5.06566604127579</v>
      </c>
      <c r="K27" s="30">
        <v>0</v>
      </c>
      <c r="L27" s="30">
        <v>16.54761904761905</v>
      </c>
      <c r="M27" s="30">
        <v>0.20470829068577245</v>
      </c>
      <c r="N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31" customFormat="1" ht="24.75" customHeight="1">
      <c r="A28" s="29" t="s">
        <v>250</v>
      </c>
      <c r="B28" s="329" t="s">
        <v>251</v>
      </c>
      <c r="C28" s="559">
        <v>6.973714820123034</v>
      </c>
      <c r="D28" s="548">
        <v>125.9</v>
      </c>
      <c r="E28" s="781">
        <v>128.4</v>
      </c>
      <c r="F28" s="941">
        <v>129.2</v>
      </c>
      <c r="G28" s="781">
        <v>132.9</v>
      </c>
      <c r="H28" s="948">
        <v>133.1</v>
      </c>
      <c r="I28" s="549">
        <v>133.5</v>
      </c>
      <c r="J28" s="30">
        <v>2.6211278792692525</v>
      </c>
      <c r="K28" s="30">
        <v>0.6230529595015355</v>
      </c>
      <c r="L28" s="30">
        <v>3.3281733746130158</v>
      </c>
      <c r="M28" s="30">
        <v>0.3005259203606272</v>
      </c>
      <c r="N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31" customFormat="1" ht="24.75" customHeight="1">
      <c r="A29" s="29"/>
      <c r="B29" s="329" t="s">
        <v>252</v>
      </c>
      <c r="C29" s="559">
        <v>1.8659527269142209</v>
      </c>
      <c r="D29" s="548">
        <v>95.2</v>
      </c>
      <c r="E29" s="781">
        <v>95.3</v>
      </c>
      <c r="F29" s="941">
        <v>96</v>
      </c>
      <c r="G29" s="781">
        <v>94.9</v>
      </c>
      <c r="H29" s="948">
        <v>94.9</v>
      </c>
      <c r="I29" s="549">
        <v>94.7</v>
      </c>
      <c r="J29" s="30">
        <v>0.8403361344537785</v>
      </c>
      <c r="K29" s="30">
        <v>0.7345225603357903</v>
      </c>
      <c r="L29" s="30">
        <v>-1.3541666666666714</v>
      </c>
      <c r="M29" s="30">
        <v>-0.21074815595363816</v>
      </c>
      <c r="N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31" customFormat="1" ht="24.75" customHeight="1">
      <c r="A30" s="29"/>
      <c r="B30" s="329" t="s">
        <v>253</v>
      </c>
      <c r="C30" s="559">
        <v>2.731641690470963</v>
      </c>
      <c r="D30" s="548">
        <v>111.7</v>
      </c>
      <c r="E30" s="781">
        <v>112.8</v>
      </c>
      <c r="F30" s="941">
        <v>112.8</v>
      </c>
      <c r="G30" s="781">
        <v>117.1</v>
      </c>
      <c r="H30" s="948">
        <v>117.8</v>
      </c>
      <c r="I30" s="549">
        <v>117.8</v>
      </c>
      <c r="J30" s="30">
        <v>0.984780662488788</v>
      </c>
      <c r="K30" s="30">
        <v>0</v>
      </c>
      <c r="L30" s="30">
        <v>4.432624113475185</v>
      </c>
      <c r="M30" s="30">
        <v>0</v>
      </c>
      <c r="N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31" customFormat="1" ht="24.75" customHeight="1">
      <c r="A31" s="29"/>
      <c r="B31" s="329" t="s">
        <v>254</v>
      </c>
      <c r="C31" s="559">
        <v>3.1001290737979397</v>
      </c>
      <c r="D31" s="548">
        <v>110.7</v>
      </c>
      <c r="E31" s="781">
        <v>111.7</v>
      </c>
      <c r="F31" s="941">
        <v>112.1</v>
      </c>
      <c r="G31" s="781">
        <v>107.5</v>
      </c>
      <c r="H31" s="948">
        <v>106.9</v>
      </c>
      <c r="I31" s="549">
        <v>107.3</v>
      </c>
      <c r="J31" s="30">
        <v>1.2646793134597942</v>
      </c>
      <c r="K31" s="30">
        <v>0.3581020590868462</v>
      </c>
      <c r="L31" s="30">
        <v>-4.281891168599458</v>
      </c>
      <c r="M31" s="30">
        <v>0.37418147801682267</v>
      </c>
      <c r="N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31" customFormat="1" ht="24.75" customHeight="1">
      <c r="A32" s="29" t="s">
        <v>255</v>
      </c>
      <c r="B32" s="329" t="s">
        <v>256</v>
      </c>
      <c r="C32" s="559">
        <v>7.508891607907275</v>
      </c>
      <c r="D32" s="548">
        <v>131.3</v>
      </c>
      <c r="E32" s="781">
        <v>140.7</v>
      </c>
      <c r="F32" s="941">
        <v>142.5</v>
      </c>
      <c r="G32" s="781">
        <v>155.8</v>
      </c>
      <c r="H32" s="948">
        <v>153.3</v>
      </c>
      <c r="I32" s="549">
        <v>153.5</v>
      </c>
      <c r="J32" s="30">
        <v>8.53008377760851</v>
      </c>
      <c r="K32" s="30">
        <v>1.2793176972281515</v>
      </c>
      <c r="L32" s="30">
        <v>7.719298245614041</v>
      </c>
      <c r="M32" s="30">
        <v>0.13046314416176585</v>
      </c>
      <c r="N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14" s="31" customFormat="1" ht="9" customHeight="1" thickBot="1">
      <c r="A33" s="33"/>
      <c r="B33" s="554"/>
      <c r="C33" s="560"/>
      <c r="D33" s="550"/>
      <c r="E33" s="782"/>
      <c r="F33" s="942"/>
      <c r="G33" s="782"/>
      <c r="H33" s="949"/>
      <c r="I33" s="551"/>
      <c r="J33" s="75"/>
      <c r="K33" s="75"/>
      <c r="L33" s="75"/>
      <c r="M33" s="75"/>
      <c r="N33" s="76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2">
    <mergeCell ref="A5:N5"/>
    <mergeCell ref="A6:N6"/>
    <mergeCell ref="A8:N8"/>
    <mergeCell ref="J9:M9"/>
    <mergeCell ref="B9:B10"/>
    <mergeCell ref="C9:C10"/>
    <mergeCell ref="E9:F9"/>
    <mergeCell ref="G9:I9"/>
    <mergeCell ref="A1:N1"/>
    <mergeCell ref="A2:N2"/>
    <mergeCell ref="A3:N3"/>
    <mergeCell ref="B4:N4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698" t="s">
        <v>993</v>
      </c>
      <c r="B1" s="1698"/>
      <c r="C1" s="1698"/>
      <c r="D1" s="1698"/>
      <c r="E1" s="1698"/>
      <c r="F1" s="1698"/>
      <c r="G1" s="1698"/>
      <c r="H1" s="362"/>
      <c r="I1" s="362"/>
    </row>
    <row r="2" spans="1:9" ht="19.5" customHeight="1">
      <c r="A2" s="1699" t="s">
        <v>464</v>
      </c>
      <c r="B2" s="1699"/>
      <c r="C2" s="1699"/>
      <c r="D2" s="1699"/>
      <c r="E2" s="1699"/>
      <c r="F2" s="1699"/>
      <c r="G2" s="1699"/>
      <c r="H2" s="1699"/>
      <c r="I2" s="1699"/>
    </row>
    <row r="3" spans="1:9" ht="14.25" customHeight="1">
      <c r="A3" s="1700" t="s">
        <v>217</v>
      </c>
      <c r="B3" s="1700"/>
      <c r="C3" s="1700"/>
      <c r="D3" s="1700"/>
      <c r="E3" s="1700"/>
      <c r="F3" s="1700"/>
      <c r="G3" s="1700"/>
      <c r="H3" s="1700"/>
      <c r="I3" s="1700"/>
    </row>
    <row r="4" spans="1:9" ht="15.75" customHeight="1">
      <c r="A4" s="1701" t="str">
        <f>'CPI YOY'!A4:I4</f>
        <v>(Y-o-Y Changes)</v>
      </c>
      <c r="B4" s="1701"/>
      <c r="C4" s="1701"/>
      <c r="D4" s="1701"/>
      <c r="E4" s="1701"/>
      <c r="F4" s="1701"/>
      <c r="G4" s="1701"/>
      <c r="H4" s="1701"/>
      <c r="I4" s="1701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02" t="s">
        <v>563</v>
      </c>
      <c r="B6" s="1690" t="str">
        <f>'CPI YOY'!B6:C6</f>
        <v>2005/06</v>
      </c>
      <c r="C6" s="1690"/>
      <c r="D6" s="1688" t="str">
        <f>'CPI YOY'!D6:E6</f>
        <v>2006/07</v>
      </c>
      <c r="E6" s="1689"/>
      <c r="F6" s="1690" t="str">
        <f>'CPI YOY'!F6:G6</f>
        <v>2007/08P</v>
      </c>
      <c r="G6" s="1689"/>
      <c r="H6" s="13" t="s">
        <v>207</v>
      </c>
      <c r="I6" s="14"/>
      <c r="J6" s="17"/>
      <c r="K6" s="17"/>
      <c r="L6" s="17"/>
      <c r="M6" s="17"/>
    </row>
    <row r="7" spans="1:13" ht="24.75" customHeight="1">
      <c r="A7" s="1703"/>
      <c r="B7" s="561" t="s">
        <v>535</v>
      </c>
      <c r="C7" s="358" t="s">
        <v>360</v>
      </c>
      <c r="D7" s="563" t="s">
        <v>535</v>
      </c>
      <c r="E7" s="564" t="s">
        <v>360</v>
      </c>
      <c r="F7" s="561" t="s">
        <v>535</v>
      </c>
      <c r="G7" s="356" t="s">
        <v>360</v>
      </c>
      <c r="H7" s="15" t="s">
        <v>208</v>
      </c>
      <c r="I7" s="15" t="s">
        <v>209</v>
      </c>
      <c r="J7" s="17"/>
      <c r="K7" s="17"/>
      <c r="L7" s="17"/>
      <c r="M7" s="17"/>
    </row>
    <row r="8" spans="1:16" ht="24.75" customHeight="1">
      <c r="A8" s="84" t="s">
        <v>354</v>
      </c>
      <c r="B8" s="562">
        <v>123.2</v>
      </c>
      <c r="C8" s="363">
        <v>8.54625550660792</v>
      </c>
      <c r="D8" s="364">
        <v>130.8</v>
      </c>
      <c r="E8" s="565">
        <v>6.168831168831176</v>
      </c>
      <c r="F8" s="66">
        <v>146.7</v>
      </c>
      <c r="G8" s="365">
        <v>12.155963302752284</v>
      </c>
      <c r="H8" s="35"/>
      <c r="I8" s="35"/>
      <c r="J8" s="17"/>
      <c r="K8" s="17"/>
      <c r="L8" s="17"/>
      <c r="M8" s="17"/>
      <c r="N8" s="17"/>
      <c r="O8" s="17"/>
      <c r="P8" s="17"/>
    </row>
    <row r="9" spans="1:16" ht="24.75" customHeight="1">
      <c r="A9" s="84" t="s">
        <v>355</v>
      </c>
      <c r="B9" s="562">
        <v>123.7</v>
      </c>
      <c r="C9" s="363">
        <v>8.318739054290731</v>
      </c>
      <c r="D9" s="364">
        <v>133.1</v>
      </c>
      <c r="E9" s="565">
        <v>7.599029911075178</v>
      </c>
      <c r="F9" s="66">
        <v>143.2</v>
      </c>
      <c r="G9" s="365">
        <v>7.588279489105943</v>
      </c>
      <c r="H9" s="35"/>
      <c r="I9" s="35"/>
      <c r="J9" s="17"/>
      <c r="K9" s="17"/>
      <c r="L9" s="17"/>
      <c r="M9" s="17"/>
      <c r="N9" s="17"/>
      <c r="O9" s="17"/>
      <c r="P9" s="17"/>
    </row>
    <row r="10" spans="1:16" ht="24.75" customHeight="1">
      <c r="A10" s="84" t="s">
        <v>356</v>
      </c>
      <c r="B10" s="562">
        <v>125.2</v>
      </c>
      <c r="C10" s="363">
        <v>9.536307961504818</v>
      </c>
      <c r="D10" s="364">
        <v>136.9</v>
      </c>
      <c r="E10" s="565">
        <v>9.345047923322696</v>
      </c>
      <c r="F10" s="66">
        <v>145.4</v>
      </c>
      <c r="G10" s="365">
        <v>6.2089116143170315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4" t="s">
        <v>357</v>
      </c>
      <c r="B11" s="562">
        <v>126.5</v>
      </c>
      <c r="C11" s="363">
        <v>8.864027538726333</v>
      </c>
      <c r="D11" s="364">
        <v>138.2</v>
      </c>
      <c r="E11" s="565">
        <v>9.249011857707501</v>
      </c>
      <c r="F11" s="66">
        <v>145.8</v>
      </c>
      <c r="G11" s="365">
        <v>5.4992764109985615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4" t="s">
        <v>358</v>
      </c>
      <c r="B12" s="562">
        <v>129.9</v>
      </c>
      <c r="C12" s="363">
        <v>9.991532599491975</v>
      </c>
      <c r="D12" s="364">
        <v>139.9</v>
      </c>
      <c r="E12" s="565">
        <v>7.69822940723634</v>
      </c>
      <c r="F12" s="66">
        <v>151.8</v>
      </c>
      <c r="G12" s="365">
        <v>8.506075768406006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4" t="s">
        <v>5</v>
      </c>
      <c r="B13" s="562">
        <v>133.5</v>
      </c>
      <c r="C13" s="363">
        <v>9.336609336609342</v>
      </c>
      <c r="D13" s="364">
        <v>142.4</v>
      </c>
      <c r="E13" s="565">
        <v>6.666666666666671</v>
      </c>
      <c r="F13" s="66">
        <v>160</v>
      </c>
      <c r="G13" s="365">
        <v>12.359550561797732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4" t="s">
        <v>348</v>
      </c>
      <c r="B14" s="562">
        <v>134.8</v>
      </c>
      <c r="C14" s="363">
        <v>9.504467912266463</v>
      </c>
      <c r="D14" s="364">
        <v>147.1</v>
      </c>
      <c r="E14" s="565">
        <v>9.12462908011868</v>
      </c>
      <c r="F14" s="66">
        <v>163.5</v>
      </c>
      <c r="G14" s="365">
        <v>11.148878314072078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4" t="s">
        <v>349</v>
      </c>
      <c r="B15" s="562">
        <v>135</v>
      </c>
      <c r="C15" s="363">
        <v>9.400324149108584</v>
      </c>
      <c r="D15" s="364">
        <v>149</v>
      </c>
      <c r="E15" s="565">
        <v>10.370370370370367</v>
      </c>
      <c r="F15" s="66">
        <v>164.3</v>
      </c>
      <c r="G15" s="365">
        <v>10.268456375838923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4" t="s">
        <v>350</v>
      </c>
      <c r="B16" s="562">
        <v>136.4</v>
      </c>
      <c r="C16" s="363">
        <v>11.256117455138678</v>
      </c>
      <c r="D16" s="364">
        <v>150.5</v>
      </c>
      <c r="E16" s="565">
        <v>10.337243401759522</v>
      </c>
      <c r="F16" s="66">
        <v>161.3</v>
      </c>
      <c r="G16" s="365">
        <v>7.176079734219272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4.75" customHeight="1">
      <c r="A17" s="84" t="s">
        <v>351</v>
      </c>
      <c r="B17" s="562">
        <v>134.3</v>
      </c>
      <c r="C17" s="363">
        <v>12.857142857142861</v>
      </c>
      <c r="D17" s="364">
        <v>146.3</v>
      </c>
      <c r="E17" s="565">
        <v>8.935219657483245</v>
      </c>
      <c r="F17" s="66">
        <v>155.2</v>
      </c>
      <c r="G17" s="365">
        <v>6.083390293916608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4.75" customHeight="1">
      <c r="A18" s="84" t="s">
        <v>352</v>
      </c>
      <c r="B18" s="562">
        <v>129.5</v>
      </c>
      <c r="C18" s="363">
        <v>8.187134502923968</v>
      </c>
      <c r="D18" s="364">
        <v>143</v>
      </c>
      <c r="E18" s="565">
        <v>10.424710424710426</v>
      </c>
      <c r="F18" s="66">
        <v>150.8</v>
      </c>
      <c r="G18" s="365">
        <v>5.4545454545454675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84" t="s">
        <v>353</v>
      </c>
      <c r="B19" s="66">
        <v>128.9</v>
      </c>
      <c r="C19" s="363">
        <v>6.528925619834709</v>
      </c>
      <c r="D19" s="364">
        <v>145.1</v>
      </c>
      <c r="E19" s="565">
        <v>12.56788207913111</v>
      </c>
      <c r="F19" s="66">
        <v>151.3</v>
      </c>
      <c r="G19" s="365">
        <v>4.27291523087527</v>
      </c>
      <c r="K19" s="17"/>
      <c r="L19" s="17"/>
      <c r="M19" s="17"/>
      <c r="N19" s="17"/>
      <c r="O19" s="17"/>
      <c r="P19" s="17"/>
    </row>
    <row r="20" spans="1:7" ht="24.75" customHeight="1" thickBot="1">
      <c r="A20" s="85" t="s">
        <v>210</v>
      </c>
      <c r="B20" s="67">
        <v>130.1</v>
      </c>
      <c r="C20" s="82">
        <v>9.4</v>
      </c>
      <c r="D20" s="83">
        <v>141.9</v>
      </c>
      <c r="E20" s="62">
        <v>9</v>
      </c>
      <c r="F20" s="67">
        <v>153.3</v>
      </c>
      <c r="G20" s="566">
        <v>8.1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66"/>
      <c r="B24" s="366"/>
    </row>
    <row r="25" spans="1:2" ht="12.75">
      <c r="A25" s="36"/>
      <c r="B25" s="366"/>
    </row>
    <row r="26" spans="1:2" ht="12.75">
      <c r="A26" s="36"/>
      <c r="B26" s="366"/>
    </row>
    <row r="27" spans="1:2" ht="12.75">
      <c r="A27" s="36"/>
      <c r="B27" s="366"/>
    </row>
    <row r="28" spans="1:2" ht="12.75">
      <c r="A28" s="366"/>
      <c r="B28" s="366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560" t="s">
        <v>1208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</row>
    <row r="2" spans="1:13" ht="18.75" customHeight="1">
      <c r="A2" s="1596" t="s">
        <v>468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</row>
    <row r="3" spans="1:13" ht="15" customHeight="1">
      <c r="A3" s="1560" t="s">
        <v>263</v>
      </c>
      <c r="B3" s="1560"/>
      <c r="C3" s="1560"/>
      <c r="D3" s="1560"/>
      <c r="E3" s="1560"/>
      <c r="F3" s="1560"/>
      <c r="G3" s="1560"/>
      <c r="H3" s="1560"/>
      <c r="I3" s="1560"/>
      <c r="J3" s="1560"/>
      <c r="K3" s="1560"/>
      <c r="L3" s="1560"/>
      <c r="M3" s="1560"/>
    </row>
    <row r="4" spans="1:13" ht="13.5" thickBot="1">
      <c r="A4" s="1718" t="str">
        <f>CPI!E5</f>
        <v>MID-FEBRUARY 2008 (MAGH 2064)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</row>
    <row r="5" spans="1:13" ht="12.75">
      <c r="A5" s="1707" t="s">
        <v>264</v>
      </c>
      <c r="B5" s="1709" t="s">
        <v>265</v>
      </c>
      <c r="C5" s="567" t="s">
        <v>103</v>
      </c>
      <c r="D5" s="763" t="str">
        <f>WPI!D9</f>
        <v>2005/06</v>
      </c>
      <c r="E5" s="1704" t="str">
        <f>WPI!E9</f>
        <v>2006/07</v>
      </c>
      <c r="F5" s="1705"/>
      <c r="G5" s="1704" t="str">
        <f>WPI!G9</f>
        <v>2007/08P</v>
      </c>
      <c r="H5" s="1705"/>
      <c r="I5" s="1706"/>
      <c r="J5" s="1711" t="s">
        <v>360</v>
      </c>
      <c r="K5" s="1705"/>
      <c r="L5" s="1705"/>
      <c r="M5" s="1706"/>
    </row>
    <row r="6" spans="1:13" ht="12.75">
      <c r="A6" s="1708"/>
      <c r="B6" s="1710"/>
      <c r="C6" s="568" t="s">
        <v>105</v>
      </c>
      <c r="D6" s="950" t="s">
        <v>840</v>
      </c>
      <c r="E6" s="950" t="s">
        <v>844</v>
      </c>
      <c r="F6" s="190" t="s">
        <v>840</v>
      </c>
      <c r="G6" s="951" t="s">
        <v>826</v>
      </c>
      <c r="H6" s="960" t="s">
        <v>844</v>
      </c>
      <c r="I6" s="191" t="s">
        <v>840</v>
      </c>
      <c r="J6" s="1712" t="s">
        <v>267</v>
      </c>
      <c r="K6" s="1714" t="s">
        <v>268</v>
      </c>
      <c r="L6" s="1714" t="s">
        <v>269</v>
      </c>
      <c r="M6" s="1716" t="s">
        <v>270</v>
      </c>
    </row>
    <row r="7" spans="1:13" ht="12.75">
      <c r="A7" s="389"/>
      <c r="B7" s="390">
        <v>1</v>
      </c>
      <c r="C7" s="391">
        <v>2</v>
      </c>
      <c r="D7" s="785">
        <v>3</v>
      </c>
      <c r="E7" s="792">
        <v>4</v>
      </c>
      <c r="F7" s="952">
        <v>5</v>
      </c>
      <c r="G7" s="792">
        <v>6</v>
      </c>
      <c r="H7" s="961">
        <v>7</v>
      </c>
      <c r="I7" s="794">
        <v>8</v>
      </c>
      <c r="J7" s="1713"/>
      <c r="K7" s="1715"/>
      <c r="L7" s="1715"/>
      <c r="M7" s="1717"/>
    </row>
    <row r="8" spans="1:13" ht="8.25" customHeight="1">
      <c r="A8" s="368"/>
      <c r="B8" s="369"/>
      <c r="C8" s="370"/>
      <c r="D8" s="575"/>
      <c r="E8" s="793"/>
      <c r="F8" s="953"/>
      <c r="G8" s="969"/>
      <c r="H8" s="962"/>
      <c r="I8" s="369"/>
      <c r="J8" s="387"/>
      <c r="K8" s="49"/>
      <c r="L8" s="367"/>
      <c r="M8" s="371"/>
    </row>
    <row r="9" spans="1:13" ht="12" customHeight="1">
      <c r="A9" s="372"/>
      <c r="B9" s="373" t="s">
        <v>271</v>
      </c>
      <c r="C9" s="569">
        <v>100</v>
      </c>
      <c r="D9" s="786">
        <v>104.3</v>
      </c>
      <c r="E9" s="576">
        <v>114.4</v>
      </c>
      <c r="F9" s="954">
        <v>114.6</v>
      </c>
      <c r="G9" s="576">
        <v>123.3</v>
      </c>
      <c r="H9" s="963">
        <v>124.8</v>
      </c>
      <c r="I9" s="795">
        <v>124.7</v>
      </c>
      <c r="J9" s="93">
        <v>9.87535953978906</v>
      </c>
      <c r="K9" s="37">
        <v>0.17482517482517324</v>
      </c>
      <c r="L9" s="37">
        <v>8.81326352530543</v>
      </c>
      <c r="M9" s="86">
        <v>-0.0801282051282044</v>
      </c>
    </row>
    <row r="10" spans="1:13" ht="6" customHeight="1">
      <c r="A10" s="374"/>
      <c r="B10" s="375"/>
      <c r="C10" s="570"/>
      <c r="D10" s="787"/>
      <c r="E10" s="577"/>
      <c r="F10" s="955"/>
      <c r="G10" s="577"/>
      <c r="H10" s="964"/>
      <c r="I10" s="796"/>
      <c r="J10" s="94"/>
      <c r="K10" s="38"/>
      <c r="L10" s="38"/>
      <c r="M10" s="87"/>
    </row>
    <row r="11" spans="1:13" ht="12" customHeight="1">
      <c r="A11" s="376">
        <v>1</v>
      </c>
      <c r="B11" s="373" t="s">
        <v>272</v>
      </c>
      <c r="C11" s="569">
        <v>26.97</v>
      </c>
      <c r="D11" s="786">
        <v>100.4</v>
      </c>
      <c r="E11" s="576">
        <v>106.6</v>
      </c>
      <c r="F11" s="954">
        <v>106.6</v>
      </c>
      <c r="G11" s="576">
        <v>118.2</v>
      </c>
      <c r="H11" s="963">
        <v>118.2</v>
      </c>
      <c r="I11" s="795">
        <v>118.2</v>
      </c>
      <c r="J11" s="93">
        <v>6.175298804780866</v>
      </c>
      <c r="K11" s="37">
        <v>0</v>
      </c>
      <c r="L11" s="37">
        <v>10.88180112570359</v>
      </c>
      <c r="M11" s="86">
        <v>0</v>
      </c>
    </row>
    <row r="12" spans="1:13" ht="7.5" customHeight="1">
      <c r="A12" s="376"/>
      <c r="B12" s="377"/>
      <c r="C12" s="569"/>
      <c r="D12" s="786"/>
      <c r="E12" s="576"/>
      <c r="F12" s="954"/>
      <c r="G12" s="576"/>
      <c r="H12" s="963"/>
      <c r="I12" s="795"/>
      <c r="J12" s="93"/>
      <c r="K12" s="37"/>
      <c r="L12" s="37"/>
      <c r="M12" s="86"/>
    </row>
    <row r="13" spans="1:13" ht="15" customHeight="1">
      <c r="A13" s="378"/>
      <c r="B13" s="377" t="s">
        <v>273</v>
      </c>
      <c r="C13" s="571">
        <v>9.8</v>
      </c>
      <c r="D13" s="788">
        <v>100.3</v>
      </c>
      <c r="E13" s="578">
        <v>105.8</v>
      </c>
      <c r="F13" s="956">
        <v>105.8</v>
      </c>
      <c r="G13" s="578">
        <v>121</v>
      </c>
      <c r="H13" s="965">
        <v>121</v>
      </c>
      <c r="I13" s="797">
        <v>121</v>
      </c>
      <c r="J13" s="95">
        <v>5.483549351944177</v>
      </c>
      <c r="K13" s="39">
        <v>0</v>
      </c>
      <c r="L13" s="39">
        <v>14.366729678638947</v>
      </c>
      <c r="M13" s="88">
        <v>0</v>
      </c>
    </row>
    <row r="14" spans="1:13" ht="15" customHeight="1">
      <c r="A14" s="379"/>
      <c r="B14" s="380" t="s">
        <v>274</v>
      </c>
      <c r="C14" s="572">
        <v>17.17</v>
      </c>
      <c r="D14" s="789">
        <v>100.4</v>
      </c>
      <c r="E14" s="579">
        <v>107.1</v>
      </c>
      <c r="F14" s="957">
        <v>107.1</v>
      </c>
      <c r="G14" s="579">
        <v>116.6</v>
      </c>
      <c r="H14" s="966">
        <v>116.6</v>
      </c>
      <c r="I14" s="798">
        <v>116.6</v>
      </c>
      <c r="J14" s="96">
        <v>6.6733067729083615</v>
      </c>
      <c r="K14" s="40">
        <v>0</v>
      </c>
      <c r="L14" s="40">
        <v>8.87021475256769</v>
      </c>
      <c r="M14" s="89">
        <v>0</v>
      </c>
    </row>
    <row r="15" spans="1:13" ht="10.5" customHeight="1">
      <c r="A15" s="378"/>
      <c r="B15" s="377"/>
      <c r="C15" s="569"/>
      <c r="D15" s="786"/>
      <c r="E15" s="576"/>
      <c r="F15" s="956"/>
      <c r="G15" s="578"/>
      <c r="H15" s="963"/>
      <c r="I15" s="795"/>
      <c r="J15" s="93"/>
      <c r="K15" s="37"/>
      <c r="L15" s="37"/>
      <c r="M15" s="86"/>
    </row>
    <row r="16" spans="1:13" ht="15" customHeight="1">
      <c r="A16" s="376">
        <v>1.1</v>
      </c>
      <c r="B16" s="373" t="s">
        <v>275</v>
      </c>
      <c r="C16" s="569">
        <v>2.82</v>
      </c>
      <c r="D16" s="786">
        <v>100</v>
      </c>
      <c r="E16" s="576">
        <v>110</v>
      </c>
      <c r="F16" s="954">
        <v>110</v>
      </c>
      <c r="G16" s="576">
        <v>135.8</v>
      </c>
      <c r="H16" s="963">
        <v>135.8</v>
      </c>
      <c r="I16" s="795">
        <v>135.8</v>
      </c>
      <c r="J16" s="93">
        <v>10</v>
      </c>
      <c r="K16" s="37">
        <v>0</v>
      </c>
      <c r="L16" s="37">
        <v>23.454545454545467</v>
      </c>
      <c r="M16" s="86">
        <v>0</v>
      </c>
    </row>
    <row r="17" spans="1:13" ht="13.5" customHeight="1">
      <c r="A17" s="376"/>
      <c r="B17" s="377" t="s">
        <v>273</v>
      </c>
      <c r="C17" s="571">
        <v>0.31</v>
      </c>
      <c r="D17" s="788">
        <v>100</v>
      </c>
      <c r="E17" s="578">
        <v>110</v>
      </c>
      <c r="F17" s="956">
        <v>110</v>
      </c>
      <c r="G17" s="578">
        <v>137.3</v>
      </c>
      <c r="H17" s="965">
        <v>137.3</v>
      </c>
      <c r="I17" s="797">
        <v>137.3</v>
      </c>
      <c r="J17" s="95">
        <v>10</v>
      </c>
      <c r="K17" s="39">
        <v>0</v>
      </c>
      <c r="L17" s="39">
        <v>24.818181818181827</v>
      </c>
      <c r="M17" s="88">
        <v>0</v>
      </c>
    </row>
    <row r="18" spans="1:13" ht="15" customHeight="1">
      <c r="A18" s="378"/>
      <c r="B18" s="377" t="s">
        <v>274</v>
      </c>
      <c r="C18" s="571">
        <v>2.51</v>
      </c>
      <c r="D18" s="788">
        <v>100</v>
      </c>
      <c r="E18" s="578">
        <v>110</v>
      </c>
      <c r="F18" s="956">
        <v>110</v>
      </c>
      <c r="G18" s="578">
        <v>135.6</v>
      </c>
      <c r="H18" s="965">
        <v>135.6</v>
      </c>
      <c r="I18" s="797">
        <v>135.6</v>
      </c>
      <c r="J18" s="95">
        <v>10</v>
      </c>
      <c r="K18" s="39">
        <v>0</v>
      </c>
      <c r="L18" s="39">
        <v>23.272727272727266</v>
      </c>
      <c r="M18" s="88">
        <v>0</v>
      </c>
    </row>
    <row r="19" spans="1:13" ht="15" customHeight="1">
      <c r="A19" s="376">
        <v>1.2</v>
      </c>
      <c r="B19" s="373" t="s">
        <v>276</v>
      </c>
      <c r="C19" s="569">
        <v>1.14</v>
      </c>
      <c r="D19" s="786">
        <v>104.4</v>
      </c>
      <c r="E19" s="576">
        <v>111.4</v>
      </c>
      <c r="F19" s="954">
        <v>111.4</v>
      </c>
      <c r="G19" s="576">
        <v>121.2</v>
      </c>
      <c r="H19" s="963">
        <v>121.2</v>
      </c>
      <c r="I19" s="795">
        <v>121.2</v>
      </c>
      <c r="J19" s="93">
        <v>6.704980842911866</v>
      </c>
      <c r="K19" s="37">
        <v>0</v>
      </c>
      <c r="L19" s="37">
        <v>8.797127468581678</v>
      </c>
      <c r="M19" s="86">
        <v>0</v>
      </c>
    </row>
    <row r="20" spans="1:13" ht="15" customHeight="1">
      <c r="A20" s="378"/>
      <c r="B20" s="377" t="s">
        <v>273</v>
      </c>
      <c r="C20" s="571">
        <v>0.19</v>
      </c>
      <c r="D20" s="788">
        <v>106.4</v>
      </c>
      <c r="E20" s="578">
        <v>114.2</v>
      </c>
      <c r="F20" s="956">
        <v>114.2</v>
      </c>
      <c r="G20" s="578">
        <v>132.1</v>
      </c>
      <c r="H20" s="965">
        <v>132.1</v>
      </c>
      <c r="I20" s="797">
        <v>132.1</v>
      </c>
      <c r="J20" s="95">
        <v>7.330827067669162</v>
      </c>
      <c r="K20" s="39">
        <v>0</v>
      </c>
      <c r="L20" s="39">
        <v>15.674255691768806</v>
      </c>
      <c r="M20" s="88">
        <v>0</v>
      </c>
    </row>
    <row r="21" spans="1:13" ht="15" customHeight="1">
      <c r="A21" s="378"/>
      <c r="B21" s="377" t="s">
        <v>274</v>
      </c>
      <c r="C21" s="571">
        <v>0.95</v>
      </c>
      <c r="D21" s="788">
        <v>104</v>
      </c>
      <c r="E21" s="578">
        <v>110.8</v>
      </c>
      <c r="F21" s="956">
        <v>110.8</v>
      </c>
      <c r="G21" s="578">
        <v>119</v>
      </c>
      <c r="H21" s="965">
        <v>119</v>
      </c>
      <c r="I21" s="797">
        <v>119</v>
      </c>
      <c r="J21" s="95">
        <v>6.538461538461533</v>
      </c>
      <c r="K21" s="39">
        <v>0</v>
      </c>
      <c r="L21" s="39">
        <v>7.400722021660641</v>
      </c>
      <c r="M21" s="88">
        <v>0</v>
      </c>
    </row>
    <row r="22" spans="1:13" ht="15" customHeight="1">
      <c r="A22" s="376">
        <v>1.3</v>
      </c>
      <c r="B22" s="373" t="s">
        <v>277</v>
      </c>
      <c r="C22" s="569">
        <v>0.55</v>
      </c>
      <c r="D22" s="786">
        <v>110</v>
      </c>
      <c r="E22" s="576">
        <v>113.3</v>
      </c>
      <c r="F22" s="954">
        <v>113.3</v>
      </c>
      <c r="G22" s="576">
        <v>170.5</v>
      </c>
      <c r="H22" s="963">
        <v>170.5</v>
      </c>
      <c r="I22" s="795">
        <v>170.5</v>
      </c>
      <c r="J22" s="93">
        <v>3</v>
      </c>
      <c r="K22" s="37">
        <v>0</v>
      </c>
      <c r="L22" s="37">
        <v>50.48543689320388</v>
      </c>
      <c r="M22" s="86">
        <v>0</v>
      </c>
    </row>
    <row r="23" spans="1:13" ht="15" customHeight="1">
      <c r="A23" s="376"/>
      <c r="B23" s="377" t="s">
        <v>273</v>
      </c>
      <c r="C23" s="571">
        <v>0.1</v>
      </c>
      <c r="D23" s="788">
        <v>112.6</v>
      </c>
      <c r="E23" s="578">
        <v>117.6</v>
      </c>
      <c r="F23" s="956">
        <v>117.6</v>
      </c>
      <c r="G23" s="578">
        <v>167.7</v>
      </c>
      <c r="H23" s="965">
        <v>167.7</v>
      </c>
      <c r="I23" s="797">
        <v>167.7</v>
      </c>
      <c r="J23" s="95">
        <v>4.440497335701593</v>
      </c>
      <c r="K23" s="39">
        <v>0</v>
      </c>
      <c r="L23" s="39">
        <v>42.602040816326536</v>
      </c>
      <c r="M23" s="88">
        <v>0</v>
      </c>
    </row>
    <row r="24" spans="1:13" ht="15" customHeight="1">
      <c r="A24" s="376"/>
      <c r="B24" s="377" t="s">
        <v>274</v>
      </c>
      <c r="C24" s="571">
        <v>0.45</v>
      </c>
      <c r="D24" s="788">
        <v>109.4</v>
      </c>
      <c r="E24" s="578">
        <v>112.3</v>
      </c>
      <c r="F24" s="956">
        <v>112.3</v>
      </c>
      <c r="G24" s="578">
        <v>171.2</v>
      </c>
      <c r="H24" s="965">
        <v>171.2</v>
      </c>
      <c r="I24" s="797">
        <v>171.2</v>
      </c>
      <c r="J24" s="95">
        <v>2.650822669104187</v>
      </c>
      <c r="K24" s="39">
        <v>0</v>
      </c>
      <c r="L24" s="39">
        <v>52.44879786286731</v>
      </c>
      <c r="M24" s="88">
        <v>0</v>
      </c>
    </row>
    <row r="25" spans="1:13" s="107" customFormat="1" ht="15" customHeight="1">
      <c r="A25" s="376">
        <v>1.4</v>
      </c>
      <c r="B25" s="373" t="s">
        <v>278</v>
      </c>
      <c r="C25" s="569">
        <v>4.01</v>
      </c>
      <c r="D25" s="786">
        <v>100</v>
      </c>
      <c r="E25" s="576">
        <v>111.4</v>
      </c>
      <c r="F25" s="954">
        <v>111.4</v>
      </c>
      <c r="G25" s="576">
        <v>121.8</v>
      </c>
      <c r="H25" s="963">
        <v>121.8</v>
      </c>
      <c r="I25" s="795">
        <v>121.8</v>
      </c>
      <c r="J25" s="93">
        <v>11.4</v>
      </c>
      <c r="K25" s="37">
        <v>0</v>
      </c>
      <c r="L25" s="37">
        <v>9.335727109515247</v>
      </c>
      <c r="M25" s="86">
        <v>0</v>
      </c>
    </row>
    <row r="26" spans="1:13" ht="15" customHeight="1">
      <c r="A26" s="378"/>
      <c r="B26" s="377" t="s">
        <v>273</v>
      </c>
      <c r="C26" s="571">
        <v>0.17</v>
      </c>
      <c r="D26" s="788">
        <v>100</v>
      </c>
      <c r="E26" s="578">
        <v>109.9</v>
      </c>
      <c r="F26" s="956">
        <v>109.9</v>
      </c>
      <c r="G26" s="578">
        <v>127.5</v>
      </c>
      <c r="H26" s="965">
        <v>127.5</v>
      </c>
      <c r="I26" s="797">
        <v>127.5</v>
      </c>
      <c r="J26" s="95">
        <v>9.899999999999991</v>
      </c>
      <c r="K26" s="39">
        <v>0</v>
      </c>
      <c r="L26" s="39">
        <v>16.01455868971793</v>
      </c>
      <c r="M26" s="88">
        <v>0</v>
      </c>
    </row>
    <row r="27" spans="1:15" ht="15" customHeight="1">
      <c r="A27" s="378"/>
      <c r="B27" s="377" t="s">
        <v>274</v>
      </c>
      <c r="C27" s="571">
        <v>3.84</v>
      </c>
      <c r="D27" s="788">
        <v>100</v>
      </c>
      <c r="E27" s="578">
        <v>111.5</v>
      </c>
      <c r="F27" s="956">
        <v>111.5</v>
      </c>
      <c r="G27" s="578">
        <v>121.5</v>
      </c>
      <c r="H27" s="965">
        <v>121.5</v>
      </c>
      <c r="I27" s="797">
        <v>121.5</v>
      </c>
      <c r="J27" s="95">
        <v>11.5</v>
      </c>
      <c r="K27" s="39">
        <v>0</v>
      </c>
      <c r="L27" s="39">
        <v>8.968609865470853</v>
      </c>
      <c r="M27" s="88">
        <v>0</v>
      </c>
      <c r="O27" s="381"/>
    </row>
    <row r="28" spans="1:13" s="107" customFormat="1" ht="15" customHeight="1">
      <c r="A28" s="376">
        <v>1.5</v>
      </c>
      <c r="B28" s="373" t="s">
        <v>279</v>
      </c>
      <c r="C28" s="569">
        <v>10.55</v>
      </c>
      <c r="D28" s="786">
        <v>100</v>
      </c>
      <c r="E28" s="576">
        <v>107</v>
      </c>
      <c r="F28" s="954">
        <v>107</v>
      </c>
      <c r="G28" s="576">
        <v>122.8</v>
      </c>
      <c r="H28" s="963">
        <v>122.8</v>
      </c>
      <c r="I28" s="795">
        <v>122.8</v>
      </c>
      <c r="J28" s="93">
        <v>7</v>
      </c>
      <c r="K28" s="37">
        <v>0</v>
      </c>
      <c r="L28" s="37">
        <v>14.766355140186917</v>
      </c>
      <c r="M28" s="86">
        <v>0</v>
      </c>
    </row>
    <row r="29" spans="1:13" ht="15" customHeight="1">
      <c r="A29" s="378"/>
      <c r="B29" s="377" t="s">
        <v>273</v>
      </c>
      <c r="C29" s="571">
        <v>6.8</v>
      </c>
      <c r="D29" s="788">
        <v>100</v>
      </c>
      <c r="E29" s="578">
        <v>106.5</v>
      </c>
      <c r="F29" s="956">
        <v>106.5</v>
      </c>
      <c r="G29" s="578">
        <v>125.7</v>
      </c>
      <c r="H29" s="965">
        <v>125.7</v>
      </c>
      <c r="I29" s="797">
        <v>125.7</v>
      </c>
      <c r="J29" s="95">
        <v>6.5</v>
      </c>
      <c r="K29" s="39">
        <v>0</v>
      </c>
      <c r="L29" s="39">
        <v>18.02816901408451</v>
      </c>
      <c r="M29" s="88">
        <v>0</v>
      </c>
    </row>
    <row r="30" spans="1:13" ht="15" customHeight="1">
      <c r="A30" s="378"/>
      <c r="B30" s="377" t="s">
        <v>274</v>
      </c>
      <c r="C30" s="571">
        <v>3.75</v>
      </c>
      <c r="D30" s="788">
        <v>100</v>
      </c>
      <c r="E30" s="578">
        <v>108</v>
      </c>
      <c r="F30" s="956">
        <v>108</v>
      </c>
      <c r="G30" s="578">
        <v>117.6</v>
      </c>
      <c r="H30" s="965">
        <v>117.6</v>
      </c>
      <c r="I30" s="797">
        <v>117.6</v>
      </c>
      <c r="J30" s="95">
        <v>8</v>
      </c>
      <c r="K30" s="39">
        <v>0</v>
      </c>
      <c r="L30" s="39">
        <v>8.888888888888886</v>
      </c>
      <c r="M30" s="88">
        <v>0</v>
      </c>
    </row>
    <row r="31" spans="1:13" s="107" customFormat="1" ht="15" customHeight="1">
      <c r="A31" s="376">
        <v>1.6</v>
      </c>
      <c r="B31" s="373" t="s">
        <v>280</v>
      </c>
      <c r="C31" s="569">
        <v>7.9</v>
      </c>
      <c r="D31" s="786">
        <v>100</v>
      </c>
      <c r="E31" s="576">
        <v>101.3</v>
      </c>
      <c r="F31" s="954">
        <v>101.3</v>
      </c>
      <c r="G31" s="576">
        <v>99.8</v>
      </c>
      <c r="H31" s="963">
        <v>99.8</v>
      </c>
      <c r="I31" s="795">
        <v>99.8</v>
      </c>
      <c r="J31" s="93">
        <v>1.299999999999983</v>
      </c>
      <c r="K31" s="37">
        <v>0</v>
      </c>
      <c r="L31" s="37">
        <v>-1.4807502467917004</v>
      </c>
      <c r="M31" s="86">
        <v>0</v>
      </c>
    </row>
    <row r="32" spans="1:13" ht="15" customHeight="1">
      <c r="A32" s="378"/>
      <c r="B32" s="377" t="s">
        <v>273</v>
      </c>
      <c r="C32" s="571">
        <v>2.24</v>
      </c>
      <c r="D32" s="788">
        <v>100</v>
      </c>
      <c r="E32" s="578">
        <v>101.5</v>
      </c>
      <c r="F32" s="956">
        <v>101.5</v>
      </c>
      <c r="G32" s="578">
        <v>100.6</v>
      </c>
      <c r="H32" s="965">
        <v>100.6</v>
      </c>
      <c r="I32" s="797">
        <v>100.6</v>
      </c>
      <c r="J32" s="95">
        <v>1.4999999999999858</v>
      </c>
      <c r="K32" s="39">
        <v>0</v>
      </c>
      <c r="L32" s="39">
        <v>-0.8866995073891673</v>
      </c>
      <c r="M32" s="88">
        <v>0</v>
      </c>
    </row>
    <row r="33" spans="1:13" ht="15" customHeight="1">
      <c r="A33" s="378"/>
      <c r="B33" s="377" t="s">
        <v>274</v>
      </c>
      <c r="C33" s="571">
        <v>5.66</v>
      </c>
      <c r="D33" s="788">
        <v>100</v>
      </c>
      <c r="E33" s="578">
        <v>101.3</v>
      </c>
      <c r="F33" s="956">
        <v>101.3</v>
      </c>
      <c r="G33" s="578">
        <v>99.5</v>
      </c>
      <c r="H33" s="965">
        <v>99.5</v>
      </c>
      <c r="I33" s="797">
        <v>99.5</v>
      </c>
      <c r="J33" s="95">
        <v>1.299999999999983</v>
      </c>
      <c r="K33" s="39">
        <v>0</v>
      </c>
      <c r="L33" s="39">
        <v>-1.7769002961500462</v>
      </c>
      <c r="M33" s="88">
        <v>0</v>
      </c>
    </row>
    <row r="34" spans="1:13" ht="6" customHeight="1">
      <c r="A34" s="378"/>
      <c r="B34" s="117"/>
      <c r="C34" s="571"/>
      <c r="D34" s="788"/>
      <c r="E34" s="578"/>
      <c r="F34" s="956"/>
      <c r="G34" s="578"/>
      <c r="H34" s="965"/>
      <c r="I34" s="797"/>
      <c r="J34" s="95"/>
      <c r="K34" s="39"/>
      <c r="L34" s="39"/>
      <c r="M34" s="88"/>
    </row>
    <row r="35" spans="1:13" ht="12.75">
      <c r="A35" s="382">
        <v>2</v>
      </c>
      <c r="B35" s="383" t="s">
        <v>281</v>
      </c>
      <c r="C35" s="573">
        <v>73.03</v>
      </c>
      <c r="D35" s="790">
        <v>105.7</v>
      </c>
      <c r="E35" s="580">
        <v>117.2</v>
      </c>
      <c r="F35" s="958">
        <v>117.5</v>
      </c>
      <c r="G35" s="580">
        <v>125.1</v>
      </c>
      <c r="H35" s="967">
        <v>127.2</v>
      </c>
      <c r="I35" s="799">
        <v>127.1</v>
      </c>
      <c r="J35" s="97">
        <v>11.163670766319768</v>
      </c>
      <c r="K35" s="41">
        <v>0.2559726962457347</v>
      </c>
      <c r="L35" s="41">
        <v>8.170212765957444</v>
      </c>
      <c r="M35" s="90">
        <v>-0.07861635220126573</v>
      </c>
    </row>
    <row r="36" spans="1:13" ht="9.75" customHeight="1">
      <c r="A36" s="378"/>
      <c r="B36" s="117"/>
      <c r="C36" s="571"/>
      <c r="D36" s="788"/>
      <c r="E36" s="578"/>
      <c r="F36" s="956"/>
      <c r="G36" s="578"/>
      <c r="H36" s="965"/>
      <c r="I36" s="797"/>
      <c r="J36" s="95"/>
      <c r="K36" s="39"/>
      <c r="L36" s="39"/>
      <c r="M36" s="88"/>
    </row>
    <row r="37" spans="1:13" ht="12.75">
      <c r="A37" s="376">
        <v>2.1</v>
      </c>
      <c r="B37" s="384" t="s">
        <v>282</v>
      </c>
      <c r="C37" s="569">
        <v>39.49</v>
      </c>
      <c r="D37" s="786">
        <v>107.3</v>
      </c>
      <c r="E37" s="576">
        <v>118.7</v>
      </c>
      <c r="F37" s="954">
        <v>118.6</v>
      </c>
      <c r="G37" s="576">
        <v>122.7</v>
      </c>
      <c r="H37" s="963">
        <v>126.4</v>
      </c>
      <c r="I37" s="795">
        <v>126.1</v>
      </c>
      <c r="J37" s="93">
        <v>10.531220876048451</v>
      </c>
      <c r="K37" s="37">
        <v>-0.08424599831509738</v>
      </c>
      <c r="L37" s="37">
        <v>6.323777403035422</v>
      </c>
      <c r="M37" s="86">
        <v>-0.23734177215190755</v>
      </c>
    </row>
    <row r="38" spans="1:13" ht="12.75">
      <c r="A38" s="378"/>
      <c r="B38" s="117" t="s">
        <v>283</v>
      </c>
      <c r="C38" s="571">
        <v>20.49</v>
      </c>
      <c r="D38" s="788">
        <v>105.4</v>
      </c>
      <c r="E38" s="578">
        <v>116.7</v>
      </c>
      <c r="F38" s="956">
        <v>116.6</v>
      </c>
      <c r="G38" s="578">
        <v>121</v>
      </c>
      <c r="H38" s="965">
        <v>124.8</v>
      </c>
      <c r="I38" s="797">
        <v>124.6</v>
      </c>
      <c r="J38" s="95">
        <v>10.626185958254268</v>
      </c>
      <c r="K38" s="39">
        <v>-0.08568980291346406</v>
      </c>
      <c r="L38" s="39">
        <v>6.861063464837059</v>
      </c>
      <c r="M38" s="88">
        <v>-0.1602564102564088</v>
      </c>
    </row>
    <row r="39" spans="1:13" ht="12.75">
      <c r="A39" s="378"/>
      <c r="B39" s="117" t="s">
        <v>284</v>
      </c>
      <c r="C39" s="571">
        <v>19</v>
      </c>
      <c r="D39" s="788">
        <v>109.4</v>
      </c>
      <c r="E39" s="578">
        <v>120.9</v>
      </c>
      <c r="F39" s="956">
        <v>120.8</v>
      </c>
      <c r="G39" s="578">
        <v>124.6</v>
      </c>
      <c r="H39" s="965">
        <v>128.2</v>
      </c>
      <c r="I39" s="797">
        <v>127.8</v>
      </c>
      <c r="J39" s="95">
        <v>10.420475319926865</v>
      </c>
      <c r="K39" s="39">
        <v>-0.08271298593879806</v>
      </c>
      <c r="L39" s="39">
        <v>5.7947019867549585</v>
      </c>
      <c r="M39" s="88">
        <v>-0.31201248049922015</v>
      </c>
    </row>
    <row r="40" spans="1:13" ht="12.75">
      <c r="A40" s="376">
        <v>2.2</v>
      </c>
      <c r="B40" s="384" t="s">
        <v>285</v>
      </c>
      <c r="C40" s="569">
        <v>25.25</v>
      </c>
      <c r="D40" s="786">
        <v>105.1</v>
      </c>
      <c r="E40" s="576">
        <v>117.8</v>
      </c>
      <c r="F40" s="954">
        <v>118.9</v>
      </c>
      <c r="G40" s="576">
        <v>130.9</v>
      </c>
      <c r="H40" s="963">
        <v>130.9</v>
      </c>
      <c r="I40" s="795">
        <v>131</v>
      </c>
      <c r="J40" s="93">
        <v>13.130352045670818</v>
      </c>
      <c r="K40" s="37">
        <v>0.9337860780984926</v>
      </c>
      <c r="L40" s="37">
        <v>10.176619007569386</v>
      </c>
      <c r="M40" s="86">
        <v>0.07639419404124226</v>
      </c>
    </row>
    <row r="41" spans="1:13" ht="12.75">
      <c r="A41" s="378"/>
      <c r="B41" s="117" t="s">
        <v>286</v>
      </c>
      <c r="C41" s="571">
        <v>6.31</v>
      </c>
      <c r="D41" s="788">
        <v>103.5</v>
      </c>
      <c r="E41" s="578">
        <v>110.7</v>
      </c>
      <c r="F41" s="956">
        <v>111.9</v>
      </c>
      <c r="G41" s="578">
        <v>121.7</v>
      </c>
      <c r="H41" s="965">
        <v>121.7</v>
      </c>
      <c r="I41" s="797">
        <v>121.8</v>
      </c>
      <c r="J41" s="95">
        <v>8.115942028985515</v>
      </c>
      <c r="K41" s="39">
        <v>1.0840108401084052</v>
      </c>
      <c r="L41" s="39">
        <v>8.847184986595153</v>
      </c>
      <c r="M41" s="88">
        <v>0.08216926869350516</v>
      </c>
    </row>
    <row r="42" spans="1:13" ht="12.75">
      <c r="A42" s="378"/>
      <c r="B42" s="117" t="s">
        <v>287</v>
      </c>
      <c r="C42" s="571">
        <v>6.31</v>
      </c>
      <c r="D42" s="788">
        <v>105.3</v>
      </c>
      <c r="E42" s="578">
        <v>115.8</v>
      </c>
      <c r="F42" s="956">
        <v>116.9</v>
      </c>
      <c r="G42" s="578">
        <v>128.3</v>
      </c>
      <c r="H42" s="965">
        <v>128.3</v>
      </c>
      <c r="I42" s="797">
        <v>128.4</v>
      </c>
      <c r="J42" s="95">
        <v>11.016144349477685</v>
      </c>
      <c r="K42" s="39">
        <v>0.9499136442141776</v>
      </c>
      <c r="L42" s="39">
        <v>9.837467921300245</v>
      </c>
      <c r="M42" s="88">
        <v>0.07794232268120993</v>
      </c>
    </row>
    <row r="43" spans="1:13" ht="12.75">
      <c r="A43" s="378"/>
      <c r="B43" s="117" t="s">
        <v>288</v>
      </c>
      <c r="C43" s="571">
        <v>6.31</v>
      </c>
      <c r="D43" s="788">
        <v>105.9</v>
      </c>
      <c r="E43" s="578">
        <v>121.1</v>
      </c>
      <c r="F43" s="956">
        <v>122.1</v>
      </c>
      <c r="G43" s="578">
        <v>132.3</v>
      </c>
      <c r="H43" s="965">
        <v>132.3</v>
      </c>
      <c r="I43" s="797">
        <v>132.5</v>
      </c>
      <c r="J43" s="95">
        <v>15.297450424929167</v>
      </c>
      <c r="K43" s="39">
        <v>0.8257638315441795</v>
      </c>
      <c r="L43" s="39">
        <v>8.517608517608522</v>
      </c>
      <c r="M43" s="88">
        <v>0.1511715797430071</v>
      </c>
    </row>
    <row r="44" spans="1:13" ht="12.75">
      <c r="A44" s="378"/>
      <c r="B44" s="117" t="s">
        <v>289</v>
      </c>
      <c r="C44" s="571">
        <v>6.32</v>
      </c>
      <c r="D44" s="788">
        <v>105.8</v>
      </c>
      <c r="E44" s="578">
        <v>123.7</v>
      </c>
      <c r="F44" s="956">
        <v>124.9</v>
      </c>
      <c r="G44" s="578">
        <v>141.4</v>
      </c>
      <c r="H44" s="965">
        <v>141.4</v>
      </c>
      <c r="I44" s="797">
        <v>141.5</v>
      </c>
      <c r="J44" s="95">
        <v>18.052930056710778</v>
      </c>
      <c r="K44" s="39">
        <v>0.9700889248181142</v>
      </c>
      <c r="L44" s="39">
        <v>13.290632506004798</v>
      </c>
      <c r="M44" s="88">
        <v>0.0707213578500614</v>
      </c>
    </row>
    <row r="45" spans="1:13" ht="12.75">
      <c r="A45" s="376">
        <v>2.3</v>
      </c>
      <c r="B45" s="384" t="s">
        <v>290</v>
      </c>
      <c r="C45" s="569">
        <v>8.29</v>
      </c>
      <c r="D45" s="786">
        <v>100.3</v>
      </c>
      <c r="E45" s="576">
        <v>108.2</v>
      </c>
      <c r="F45" s="954">
        <v>107.7</v>
      </c>
      <c r="G45" s="576">
        <v>118.8</v>
      </c>
      <c r="H45" s="963">
        <v>119.4</v>
      </c>
      <c r="I45" s="795">
        <v>119.7</v>
      </c>
      <c r="J45" s="93">
        <v>7.3778664007976005</v>
      </c>
      <c r="K45" s="37">
        <v>-0.46210720887245316</v>
      </c>
      <c r="L45" s="37">
        <v>11.14206128133705</v>
      </c>
      <c r="M45" s="86">
        <v>0.2512562814070236</v>
      </c>
    </row>
    <row r="46" spans="1:13" ht="12.75">
      <c r="A46" s="378"/>
      <c r="B46" s="384" t="s">
        <v>291</v>
      </c>
      <c r="C46" s="569">
        <v>2.76</v>
      </c>
      <c r="D46" s="786">
        <v>101.2</v>
      </c>
      <c r="E46" s="576">
        <v>108.6</v>
      </c>
      <c r="F46" s="954">
        <v>108.6</v>
      </c>
      <c r="G46" s="576">
        <v>118.7</v>
      </c>
      <c r="H46" s="963">
        <v>118.9</v>
      </c>
      <c r="I46" s="795">
        <v>119.1</v>
      </c>
      <c r="J46" s="93">
        <v>7.312252964426875</v>
      </c>
      <c r="K46" s="37">
        <v>0</v>
      </c>
      <c r="L46" s="37">
        <v>9.668508287292823</v>
      </c>
      <c r="M46" s="86">
        <v>0.16820857863750405</v>
      </c>
    </row>
    <row r="47" spans="1:13" ht="12.75">
      <c r="A47" s="378"/>
      <c r="B47" s="117" t="s">
        <v>287</v>
      </c>
      <c r="C47" s="571">
        <v>1.38</v>
      </c>
      <c r="D47" s="788">
        <v>101</v>
      </c>
      <c r="E47" s="578">
        <v>108.5</v>
      </c>
      <c r="F47" s="956">
        <v>108.5</v>
      </c>
      <c r="G47" s="578">
        <v>117.6</v>
      </c>
      <c r="H47" s="965">
        <v>117.6</v>
      </c>
      <c r="I47" s="797">
        <v>118.1</v>
      </c>
      <c r="J47" s="95">
        <v>7.425742574257427</v>
      </c>
      <c r="K47" s="39">
        <v>0</v>
      </c>
      <c r="L47" s="39">
        <v>8.84792626728111</v>
      </c>
      <c r="M47" s="88">
        <v>0.4251700680271995</v>
      </c>
    </row>
    <row r="48" spans="1:13" ht="12.75">
      <c r="A48" s="378"/>
      <c r="B48" s="117" t="s">
        <v>289</v>
      </c>
      <c r="C48" s="571">
        <v>1.38</v>
      </c>
      <c r="D48" s="788">
        <v>101.4</v>
      </c>
      <c r="E48" s="578">
        <v>108.7</v>
      </c>
      <c r="F48" s="956">
        <v>108.7</v>
      </c>
      <c r="G48" s="578">
        <v>119.8</v>
      </c>
      <c r="H48" s="965">
        <v>120.2</v>
      </c>
      <c r="I48" s="797">
        <v>120.2</v>
      </c>
      <c r="J48" s="95">
        <v>7.1992110453648905</v>
      </c>
      <c r="K48" s="39">
        <v>0</v>
      </c>
      <c r="L48" s="39">
        <v>10.579576816927315</v>
      </c>
      <c r="M48" s="88">
        <v>0</v>
      </c>
    </row>
    <row r="49" spans="1:13" ht="12.75">
      <c r="A49" s="378"/>
      <c r="B49" s="384" t="s">
        <v>292</v>
      </c>
      <c r="C49" s="569">
        <v>2.76</v>
      </c>
      <c r="D49" s="786">
        <v>100.6</v>
      </c>
      <c r="E49" s="576">
        <v>106.1</v>
      </c>
      <c r="F49" s="954">
        <v>106.1</v>
      </c>
      <c r="G49" s="576">
        <v>113.9</v>
      </c>
      <c r="H49" s="963">
        <v>114.1</v>
      </c>
      <c r="I49" s="795">
        <v>114.3</v>
      </c>
      <c r="J49" s="93">
        <v>5.467196819085501</v>
      </c>
      <c r="K49" s="37">
        <v>0</v>
      </c>
      <c r="L49" s="37">
        <v>7.728557964184716</v>
      </c>
      <c r="M49" s="86">
        <v>0.1752848378615397</v>
      </c>
    </row>
    <row r="50" spans="1:13" ht="12.75">
      <c r="A50" s="378"/>
      <c r="B50" s="117" t="s">
        <v>287</v>
      </c>
      <c r="C50" s="571">
        <v>1.38</v>
      </c>
      <c r="D50" s="788">
        <v>100.3</v>
      </c>
      <c r="E50" s="578">
        <v>107.3</v>
      </c>
      <c r="F50" s="956">
        <v>107.3</v>
      </c>
      <c r="G50" s="578">
        <v>113.7</v>
      </c>
      <c r="H50" s="965">
        <v>113.7</v>
      </c>
      <c r="I50" s="797">
        <v>114.2</v>
      </c>
      <c r="J50" s="95">
        <v>6.9790628115653135</v>
      </c>
      <c r="K50" s="39">
        <v>0</v>
      </c>
      <c r="L50" s="39">
        <v>6.430568499534033</v>
      </c>
      <c r="M50" s="88">
        <v>0.43975373790676997</v>
      </c>
    </row>
    <row r="51" spans="1:13" ht="12.75">
      <c r="A51" s="378"/>
      <c r="B51" s="117" t="s">
        <v>289</v>
      </c>
      <c r="C51" s="571">
        <v>1.38</v>
      </c>
      <c r="D51" s="788">
        <v>100.9</v>
      </c>
      <c r="E51" s="578">
        <v>105</v>
      </c>
      <c r="F51" s="956">
        <v>105</v>
      </c>
      <c r="G51" s="578">
        <v>114.1</v>
      </c>
      <c r="H51" s="965">
        <v>114.4</v>
      </c>
      <c r="I51" s="797">
        <v>114.4</v>
      </c>
      <c r="J51" s="95">
        <v>4.063429137760139</v>
      </c>
      <c r="K51" s="39">
        <v>0</v>
      </c>
      <c r="L51" s="39">
        <v>8.952380952380963</v>
      </c>
      <c r="M51" s="88">
        <v>0</v>
      </c>
    </row>
    <row r="52" spans="1:13" ht="12.75">
      <c r="A52" s="378"/>
      <c r="B52" s="384" t="s">
        <v>293</v>
      </c>
      <c r="C52" s="569">
        <v>2.77</v>
      </c>
      <c r="D52" s="786">
        <v>99.1</v>
      </c>
      <c r="E52" s="576">
        <v>110</v>
      </c>
      <c r="F52" s="954">
        <v>108.4</v>
      </c>
      <c r="G52" s="576">
        <v>123.8</v>
      </c>
      <c r="H52" s="963">
        <v>125.1</v>
      </c>
      <c r="I52" s="795">
        <v>125.6</v>
      </c>
      <c r="J52" s="93">
        <v>9.384460141271461</v>
      </c>
      <c r="K52" s="37">
        <v>-1.4545454545454533</v>
      </c>
      <c r="L52" s="37">
        <v>15.867158671586708</v>
      </c>
      <c r="M52" s="86">
        <v>0.39968025579536004</v>
      </c>
    </row>
    <row r="53" spans="1:13" ht="12.75">
      <c r="A53" s="378"/>
      <c r="B53" s="117" t="s">
        <v>283</v>
      </c>
      <c r="C53" s="571">
        <v>1.38</v>
      </c>
      <c r="D53" s="788">
        <v>99</v>
      </c>
      <c r="E53" s="578">
        <v>109.4</v>
      </c>
      <c r="F53" s="956">
        <v>107.8</v>
      </c>
      <c r="G53" s="578">
        <v>120.9</v>
      </c>
      <c r="H53" s="965">
        <v>121.2</v>
      </c>
      <c r="I53" s="797">
        <v>121.8</v>
      </c>
      <c r="J53" s="95">
        <v>8.888888888888886</v>
      </c>
      <c r="K53" s="39">
        <v>-1.462522851919573</v>
      </c>
      <c r="L53" s="39">
        <v>12.987012987012989</v>
      </c>
      <c r="M53" s="88">
        <v>0.4950495049505008</v>
      </c>
    </row>
    <row r="54" spans="1:13" ht="13.5" thickBot="1">
      <c r="A54" s="385"/>
      <c r="B54" s="120" t="s">
        <v>284</v>
      </c>
      <c r="C54" s="574">
        <v>1.39</v>
      </c>
      <c r="D54" s="791">
        <v>99.3</v>
      </c>
      <c r="E54" s="581">
        <v>110.6</v>
      </c>
      <c r="F54" s="959">
        <v>109</v>
      </c>
      <c r="G54" s="581">
        <v>126.7</v>
      </c>
      <c r="H54" s="968">
        <v>129.1</v>
      </c>
      <c r="I54" s="800">
        <v>129.4</v>
      </c>
      <c r="J54" s="98">
        <v>9.768378650553885</v>
      </c>
      <c r="K54" s="91">
        <v>-1.4466546112115708</v>
      </c>
      <c r="L54" s="91">
        <v>18.715596330275247</v>
      </c>
      <c r="M54" s="92">
        <v>0.23237800154920762</v>
      </c>
    </row>
    <row r="55" ht="12.75">
      <c r="B55" s="386" t="s">
        <v>294</v>
      </c>
    </row>
  </sheetData>
  <mergeCells count="13"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  <mergeCell ref="L6:L7"/>
    <mergeCell ref="M6:M7"/>
    <mergeCell ref="E5:F5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554" t="s">
        <v>1209</v>
      </c>
      <c r="B1" s="1554"/>
      <c r="C1" s="1554"/>
      <c r="D1" s="1554"/>
      <c r="E1" s="1554"/>
      <c r="F1" s="1554"/>
    </row>
    <row r="2" spans="1:6" s="392" customFormat="1" ht="20.25" customHeight="1">
      <c r="A2" s="1724" t="s">
        <v>537</v>
      </c>
      <c r="B2" s="1724"/>
      <c r="C2" s="1724"/>
      <c r="D2" s="1724"/>
      <c r="E2" s="1724"/>
      <c r="F2" s="1724"/>
    </row>
    <row r="3" spans="1:20" s="394" customFormat="1" ht="15" customHeight="1">
      <c r="A3" s="1596" t="s">
        <v>297</v>
      </c>
      <c r="B3" s="1596"/>
      <c r="C3" s="1596"/>
      <c r="D3" s="1596"/>
      <c r="E3" s="1596"/>
      <c r="F3" s="1596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</row>
    <row r="4" spans="1:6" s="395" customFormat="1" ht="16.5" customHeight="1">
      <c r="A4" s="1554" t="s">
        <v>841</v>
      </c>
      <c r="B4" s="1554"/>
      <c r="C4" s="1554"/>
      <c r="D4" s="1554"/>
      <c r="E4" s="1554"/>
      <c r="F4" s="1554"/>
    </row>
    <row r="5" spans="1:6" ht="12" customHeight="1" thickBot="1">
      <c r="A5" s="396"/>
      <c r="B5" s="396"/>
      <c r="C5" s="396"/>
      <c r="D5" s="396"/>
      <c r="E5" s="396"/>
      <c r="F5" s="397" t="s">
        <v>29</v>
      </c>
    </row>
    <row r="6" spans="1:6" s="398" customFormat="1" ht="12" customHeight="1">
      <c r="A6" s="594"/>
      <c r="B6" s="1719" t="s">
        <v>7</v>
      </c>
      <c r="C6" s="1720"/>
      <c r="D6" s="1721"/>
      <c r="E6" s="1722" t="s">
        <v>360</v>
      </c>
      <c r="F6" s="1723"/>
    </row>
    <row r="7" spans="1:6" s="400" customFormat="1" ht="12" customHeight="1">
      <c r="A7" s="595" t="s">
        <v>298</v>
      </c>
      <c r="B7" s="602" t="s">
        <v>2</v>
      </c>
      <c r="C7" s="399" t="s">
        <v>3</v>
      </c>
      <c r="D7" s="582" t="s">
        <v>542</v>
      </c>
      <c r="E7" s="399" t="s">
        <v>3</v>
      </c>
      <c r="F7" s="582" t="s">
        <v>542</v>
      </c>
    </row>
    <row r="8" spans="1:6" s="21" customFormat="1" ht="14.25" customHeight="1">
      <c r="A8" s="596" t="s">
        <v>299</v>
      </c>
      <c r="B8" s="603">
        <v>55750.9</v>
      </c>
      <c r="C8" s="401">
        <v>61492.6</v>
      </c>
      <c r="D8" s="604">
        <v>78959.1</v>
      </c>
      <c r="E8" s="402">
        <v>10.298847193498247</v>
      </c>
      <c r="F8" s="583">
        <v>28.40423075296863</v>
      </c>
    </row>
    <row r="9" spans="1:6" s="31" customFormat="1" ht="12" customHeight="1">
      <c r="A9" s="597" t="s">
        <v>300</v>
      </c>
      <c r="B9" s="605">
        <v>39226.6</v>
      </c>
      <c r="C9" s="403">
        <v>43047.4</v>
      </c>
      <c r="D9" s="606">
        <v>51208.9</v>
      </c>
      <c r="E9" s="405">
        <v>9.740329266365194</v>
      </c>
      <c r="F9" s="584">
        <v>18.959333200146816</v>
      </c>
    </row>
    <row r="10" spans="1:6" s="31" customFormat="1" ht="12.75" customHeight="1">
      <c r="A10" s="597" t="s">
        <v>301</v>
      </c>
      <c r="B10" s="605">
        <v>8008.9</v>
      </c>
      <c r="C10" s="403">
        <v>10207.9</v>
      </c>
      <c r="D10" s="606">
        <v>17021</v>
      </c>
      <c r="E10" s="405">
        <v>27.4569541385209</v>
      </c>
      <c r="F10" s="584">
        <v>66.74340461799196</v>
      </c>
    </row>
    <row r="11" spans="1:6" s="408" customFormat="1" ht="11.25" customHeight="1">
      <c r="A11" s="598" t="s">
        <v>302</v>
      </c>
      <c r="B11" s="607">
        <v>6877.7</v>
      </c>
      <c r="C11" s="406">
        <v>8670</v>
      </c>
      <c r="D11" s="608">
        <v>15470</v>
      </c>
      <c r="E11" s="407">
        <v>26.059583872515518</v>
      </c>
      <c r="F11" s="585">
        <v>78.43137254901961</v>
      </c>
    </row>
    <row r="12" spans="1:6" s="408" customFormat="1" ht="14.25" customHeight="1">
      <c r="A12" s="598" t="s">
        <v>303</v>
      </c>
      <c r="B12" s="607">
        <v>1131.2</v>
      </c>
      <c r="C12" s="406">
        <v>1537.9</v>
      </c>
      <c r="D12" s="608">
        <v>1551</v>
      </c>
      <c r="E12" s="404">
        <v>35.95297029702974</v>
      </c>
      <c r="F12" s="586">
        <v>0.8518109109824934</v>
      </c>
    </row>
    <row r="13" spans="1:6" s="408" customFormat="1" ht="14.25" customHeight="1">
      <c r="A13" s="597" t="s">
        <v>304</v>
      </c>
      <c r="B13" s="607">
        <v>6208.7</v>
      </c>
      <c r="C13" s="406">
        <v>6117.9</v>
      </c>
      <c r="D13" s="608">
        <v>8351.3</v>
      </c>
      <c r="E13" s="407">
        <v>-1.4624639618599673</v>
      </c>
      <c r="F13" s="585">
        <v>36.5059906176956</v>
      </c>
    </row>
    <row r="14" spans="1:6" s="31" customFormat="1" ht="18" customHeight="1">
      <c r="A14" s="599" t="s">
        <v>305</v>
      </c>
      <c r="B14" s="609">
        <v>2306.7</v>
      </c>
      <c r="C14" s="409">
        <v>2119.4</v>
      </c>
      <c r="D14" s="610">
        <v>2377.9</v>
      </c>
      <c r="E14" s="410">
        <v>-8.11982485802227</v>
      </c>
      <c r="F14" s="587">
        <v>12.196848164574874</v>
      </c>
    </row>
    <row r="15" spans="1:6" s="21" customFormat="1" ht="21" customHeight="1">
      <c r="A15" s="596" t="s">
        <v>306</v>
      </c>
      <c r="B15" s="611">
        <v>9766.8</v>
      </c>
      <c r="C15" s="411">
        <v>9535.3</v>
      </c>
      <c r="D15" s="612">
        <v>10837.8</v>
      </c>
      <c r="E15" s="412">
        <v>-2.3702748085350294</v>
      </c>
      <c r="F15" s="588">
        <v>13.659769488112602</v>
      </c>
    </row>
    <row r="16" spans="1:6" s="31" customFormat="1" ht="18" customHeight="1">
      <c r="A16" s="597" t="s">
        <v>300</v>
      </c>
      <c r="B16" s="605">
        <v>5909.8</v>
      </c>
      <c r="C16" s="403">
        <v>6348.7</v>
      </c>
      <c r="D16" s="606">
        <v>6937.6</v>
      </c>
      <c r="E16" s="405">
        <v>7.426647263866798</v>
      </c>
      <c r="F16" s="584">
        <v>9.275914754201665</v>
      </c>
    </row>
    <row r="17" spans="1:6" s="31" customFormat="1" ht="18" customHeight="1">
      <c r="A17" s="597" t="s">
        <v>301</v>
      </c>
      <c r="B17" s="605">
        <v>2034.7</v>
      </c>
      <c r="C17" s="403">
        <v>2430.1</v>
      </c>
      <c r="D17" s="606">
        <v>3087.3</v>
      </c>
      <c r="E17" s="405">
        <v>19.432840222145757</v>
      </c>
      <c r="F17" s="584">
        <v>27.04415456154068</v>
      </c>
    </row>
    <row r="18" spans="1:6" s="31" customFormat="1" ht="12.75" customHeight="1">
      <c r="A18" s="599" t="s">
        <v>304</v>
      </c>
      <c r="B18" s="609">
        <v>1822.3</v>
      </c>
      <c r="C18" s="409">
        <v>756.5</v>
      </c>
      <c r="D18" s="610">
        <v>812.9</v>
      </c>
      <c r="E18" s="410">
        <v>-58.486528014048176</v>
      </c>
      <c r="F18" s="587">
        <v>7.4553866490416425</v>
      </c>
    </row>
    <row r="19" spans="1:6" s="21" customFormat="1" ht="18.75" customHeight="1">
      <c r="A19" s="596" t="s">
        <v>307</v>
      </c>
      <c r="B19" s="611">
        <v>45984.1</v>
      </c>
      <c r="C19" s="411">
        <v>51957.3</v>
      </c>
      <c r="D19" s="612">
        <v>68121.3</v>
      </c>
      <c r="E19" s="412">
        <v>12.989707311875208</v>
      </c>
      <c r="F19" s="588">
        <v>31.110161613478738</v>
      </c>
    </row>
    <row r="20" spans="1:6" s="31" customFormat="1" ht="18" customHeight="1">
      <c r="A20" s="597" t="s">
        <v>300</v>
      </c>
      <c r="B20" s="605">
        <v>33316.8</v>
      </c>
      <c r="C20" s="403">
        <v>36698.7</v>
      </c>
      <c r="D20" s="606">
        <v>44271.3</v>
      </c>
      <c r="E20" s="405">
        <v>10.150734764443172</v>
      </c>
      <c r="F20" s="584">
        <v>20.63451838893475</v>
      </c>
    </row>
    <row r="21" spans="1:6" s="31" customFormat="1" ht="18" customHeight="1">
      <c r="A21" s="597" t="s">
        <v>301</v>
      </c>
      <c r="B21" s="605">
        <v>5974.2</v>
      </c>
      <c r="C21" s="403">
        <v>7777.8</v>
      </c>
      <c r="D21" s="606">
        <v>13933.7</v>
      </c>
      <c r="E21" s="405">
        <v>30.189816209701718</v>
      </c>
      <c r="F21" s="584">
        <v>79.1470595798298</v>
      </c>
    </row>
    <row r="22" spans="1:6" s="31" customFormat="1" ht="18" customHeight="1">
      <c r="A22" s="597" t="s">
        <v>304</v>
      </c>
      <c r="B22" s="605">
        <v>4386.4</v>
      </c>
      <c r="C22" s="403">
        <v>5361.4</v>
      </c>
      <c r="D22" s="606">
        <v>7538.4</v>
      </c>
      <c r="E22" s="405">
        <v>22.227795002735732</v>
      </c>
      <c r="F22" s="584">
        <v>40.60506584101168</v>
      </c>
    </row>
    <row r="23" spans="1:6" s="31" customFormat="1" ht="18" customHeight="1">
      <c r="A23" s="599" t="s">
        <v>570</v>
      </c>
      <c r="B23" s="609">
        <v>2306.7</v>
      </c>
      <c r="C23" s="409">
        <v>2119.4</v>
      </c>
      <c r="D23" s="610">
        <v>2377.9</v>
      </c>
      <c r="E23" s="410">
        <v>-8.11982485802227</v>
      </c>
      <c r="F23" s="587">
        <v>12.196848164574874</v>
      </c>
    </row>
    <row r="24" spans="1:6" s="21" customFormat="1" ht="20.25" customHeight="1">
      <c r="A24" s="596" t="s">
        <v>538</v>
      </c>
      <c r="B24" s="611">
        <v>46158.8</v>
      </c>
      <c r="C24" s="411">
        <v>53782.2</v>
      </c>
      <c r="D24" s="612">
        <v>61943.5</v>
      </c>
      <c r="E24" s="412">
        <v>16.51559399291142</v>
      </c>
      <c r="F24" s="588">
        <v>15.174723235568635</v>
      </c>
    </row>
    <row r="25" spans="1:6" s="31" customFormat="1" ht="12.75" customHeight="1">
      <c r="A25" s="597" t="s">
        <v>308</v>
      </c>
      <c r="B25" s="605">
        <v>35824.8</v>
      </c>
      <c r="C25" s="403">
        <v>42249.4</v>
      </c>
      <c r="D25" s="606">
        <v>54516.6</v>
      </c>
      <c r="E25" s="405">
        <v>17.933386927491554</v>
      </c>
      <c r="F25" s="584">
        <v>29.035205233683797</v>
      </c>
    </row>
    <row r="26" spans="1:6" s="31" customFormat="1" ht="15.75" customHeight="1">
      <c r="A26" s="597" t="s">
        <v>309</v>
      </c>
      <c r="B26" s="605">
        <v>5869</v>
      </c>
      <c r="C26" s="403">
        <v>8014.2</v>
      </c>
      <c r="D26" s="606">
        <v>5429.2</v>
      </c>
      <c r="E26" s="405">
        <v>36.55137161356279</v>
      </c>
      <c r="F26" s="584">
        <v>-32.25524693668737</v>
      </c>
    </row>
    <row r="27" spans="1:6" s="31" customFormat="1" ht="15" customHeight="1">
      <c r="A27" s="597" t="s">
        <v>310</v>
      </c>
      <c r="B27" s="605">
        <v>1420.7</v>
      </c>
      <c r="C27" s="403">
        <v>1709.5</v>
      </c>
      <c r="D27" s="606">
        <v>1150</v>
      </c>
      <c r="E27" s="405">
        <v>20.32800732033506</v>
      </c>
      <c r="F27" s="584">
        <v>-32.728868090084816</v>
      </c>
    </row>
    <row r="28" spans="1:6" s="31" customFormat="1" ht="14.25" customHeight="1">
      <c r="A28" s="597" t="s">
        <v>311</v>
      </c>
      <c r="B28" s="605">
        <v>-569.9</v>
      </c>
      <c r="C28" s="403">
        <v>-1.1</v>
      </c>
      <c r="D28" s="606">
        <v>-33.6</v>
      </c>
      <c r="E28" s="405">
        <v>-99.8069836813476</v>
      </c>
      <c r="F28" s="584">
        <v>2954.545454545451</v>
      </c>
    </row>
    <row r="29" spans="1:6" s="31" customFormat="1" ht="14.25" customHeight="1">
      <c r="A29" s="597" t="s">
        <v>312</v>
      </c>
      <c r="B29" s="605">
        <v>224.9</v>
      </c>
      <c r="C29" s="403">
        <v>248.8</v>
      </c>
      <c r="D29" s="606">
        <v>219.5</v>
      </c>
      <c r="E29" s="405">
        <v>10.62694530902624</v>
      </c>
      <c r="F29" s="584">
        <v>-11.776527331189712</v>
      </c>
    </row>
    <row r="30" spans="1:6" s="31" customFormat="1" ht="17.25" customHeight="1">
      <c r="A30" s="599" t="s">
        <v>994</v>
      </c>
      <c r="B30" s="613">
        <v>3389.3</v>
      </c>
      <c r="C30" s="409">
        <v>1561.4</v>
      </c>
      <c r="D30" s="610">
        <v>661.8</v>
      </c>
      <c r="E30" s="413">
        <v>-53.931490278228544</v>
      </c>
      <c r="F30" s="587">
        <v>-57.61496093249649</v>
      </c>
    </row>
    <row r="31" spans="1:6" s="21" customFormat="1" ht="15.75" customHeight="1">
      <c r="A31" s="600" t="s">
        <v>313</v>
      </c>
      <c r="B31" s="614">
        <v>174.70000000000437</v>
      </c>
      <c r="C31" s="414">
        <v>1824.9</v>
      </c>
      <c r="D31" s="615">
        <v>-6177.799999999988</v>
      </c>
      <c r="E31" s="415">
        <v>944.5907269604784</v>
      </c>
      <c r="F31" s="589">
        <v>-438.5281385281376</v>
      </c>
    </row>
    <row r="32" spans="1:6" s="21" customFormat="1" ht="21" customHeight="1">
      <c r="A32" s="596" t="s">
        <v>314</v>
      </c>
      <c r="B32" s="616">
        <v>-174.7</v>
      </c>
      <c r="C32" s="416">
        <v>-1824.9</v>
      </c>
      <c r="D32" s="617">
        <v>6177.8</v>
      </c>
      <c r="E32" s="417">
        <v>944.5907269605045</v>
      </c>
      <c r="F32" s="590">
        <v>-438.5281385281386</v>
      </c>
    </row>
    <row r="33" spans="1:6" s="31" customFormat="1" ht="14.25" customHeight="1">
      <c r="A33" s="597" t="s">
        <v>315</v>
      </c>
      <c r="B33" s="605">
        <v>-2596.4</v>
      </c>
      <c r="C33" s="403">
        <v>-3797</v>
      </c>
      <c r="D33" s="606">
        <v>3724.7</v>
      </c>
      <c r="E33" s="405">
        <v>46.24094900631644</v>
      </c>
      <c r="F33" s="584">
        <v>-198.09586515670267</v>
      </c>
    </row>
    <row r="34" spans="1:6" s="31" customFormat="1" ht="14.25" customHeight="1">
      <c r="A34" s="597" t="s">
        <v>316</v>
      </c>
      <c r="B34" s="605">
        <v>3135</v>
      </c>
      <c r="C34" s="403">
        <v>5020.2</v>
      </c>
      <c r="D34" s="606">
        <v>9200</v>
      </c>
      <c r="E34" s="405">
        <v>11.004784688995215</v>
      </c>
      <c r="F34" s="584">
        <v>307.56958381479456</v>
      </c>
    </row>
    <row r="35" spans="1:6" s="408" customFormat="1" ht="14.25" customHeight="1">
      <c r="A35" s="598" t="s">
        <v>317</v>
      </c>
      <c r="B35" s="607">
        <v>3135</v>
      </c>
      <c r="C35" s="406">
        <v>3480</v>
      </c>
      <c r="D35" s="608">
        <v>6000</v>
      </c>
      <c r="E35" s="404">
        <v>11.004784688995215</v>
      </c>
      <c r="F35" s="586">
        <v>72.41379310344826</v>
      </c>
    </row>
    <row r="36" spans="1:6" s="408" customFormat="1" ht="14.25" customHeight="1">
      <c r="A36" s="598" t="s">
        <v>318</v>
      </c>
      <c r="B36" s="607">
        <v>0</v>
      </c>
      <c r="C36" s="406">
        <v>1200</v>
      </c>
      <c r="D36" s="608">
        <v>2400</v>
      </c>
      <c r="E36" s="405">
        <v>0</v>
      </c>
      <c r="F36" s="586">
        <v>100</v>
      </c>
    </row>
    <row r="37" spans="1:6" s="408" customFormat="1" ht="15.75" customHeight="1">
      <c r="A37" s="598" t="s">
        <v>319</v>
      </c>
      <c r="B37" s="607">
        <v>0</v>
      </c>
      <c r="C37" s="406">
        <v>0</v>
      </c>
      <c r="D37" s="608">
        <v>0</v>
      </c>
      <c r="E37" s="405">
        <v>0</v>
      </c>
      <c r="F37" s="584">
        <v>0</v>
      </c>
    </row>
    <row r="38" spans="1:6" s="408" customFormat="1" ht="16.5" customHeight="1">
      <c r="A38" s="598" t="s">
        <v>320</v>
      </c>
      <c r="B38" s="607">
        <v>0</v>
      </c>
      <c r="C38" s="406">
        <v>340.2</v>
      </c>
      <c r="D38" s="608">
        <v>800</v>
      </c>
      <c r="E38" s="405">
        <v>0</v>
      </c>
      <c r="F38" s="584">
        <v>135.15579071134627</v>
      </c>
    </row>
    <row r="39" spans="1:6" s="408" customFormat="1" ht="15" customHeight="1">
      <c r="A39" s="598" t="s">
        <v>539</v>
      </c>
      <c r="B39" s="605">
        <v>-5630.7</v>
      </c>
      <c r="C39" s="418">
        <v>-8798.3</v>
      </c>
      <c r="D39" s="618">
        <v>-5170.9</v>
      </c>
      <c r="E39" s="404">
        <v>56.25588292752232</v>
      </c>
      <c r="F39" s="586">
        <v>-41.228419126422146</v>
      </c>
    </row>
    <row r="40" spans="1:6" s="408" customFormat="1" ht="18" customHeight="1">
      <c r="A40" s="598" t="s">
        <v>321</v>
      </c>
      <c r="B40" s="607">
        <v>-100.7</v>
      </c>
      <c r="C40" s="406">
        <v>-18.9</v>
      </c>
      <c r="D40" s="608">
        <v>-304.4</v>
      </c>
      <c r="E40" s="407">
        <v>-81.23138033763655</v>
      </c>
      <c r="F40" s="585">
        <v>1510.5820105820105</v>
      </c>
    </row>
    <row r="41" spans="1:6" s="31" customFormat="1" ht="16.5" customHeight="1" thickBot="1">
      <c r="A41" s="601" t="s">
        <v>322</v>
      </c>
      <c r="B41" s="619">
        <v>2421.7</v>
      </c>
      <c r="C41" s="591">
        <v>1972.1</v>
      </c>
      <c r="D41" s="620">
        <v>2453.1</v>
      </c>
      <c r="E41" s="592">
        <v>-18.56547053722592</v>
      </c>
      <c r="F41" s="593">
        <v>24.390243902439025</v>
      </c>
    </row>
    <row r="42" spans="1:6" ht="15.75" customHeight="1">
      <c r="A42" s="419"/>
      <c r="B42" s="421"/>
      <c r="C42" s="421"/>
      <c r="D42" s="421"/>
      <c r="E42" s="422"/>
      <c r="F42" s="423"/>
    </row>
    <row r="43" spans="1:6" ht="13.5" customHeight="1">
      <c r="A43" s="424" t="s">
        <v>323</v>
      </c>
      <c r="B43" s="396"/>
      <c r="C43" s="396"/>
      <c r="D43" s="396"/>
      <c r="E43" s="396"/>
      <c r="F43" s="396"/>
    </row>
    <row r="44" spans="1:6" ht="13.5" customHeight="1">
      <c r="A44" s="424" t="s">
        <v>540</v>
      </c>
      <c r="B44" s="396"/>
      <c r="C44" s="396"/>
      <c r="D44" s="396"/>
      <c r="E44" s="396"/>
      <c r="F44" s="396"/>
    </row>
    <row r="45" spans="1:6" ht="15.75" customHeight="1">
      <c r="A45" s="424" t="s">
        <v>324</v>
      </c>
      <c r="B45" s="396"/>
      <c r="C45" s="396"/>
      <c r="D45" s="396"/>
      <c r="E45" s="396"/>
      <c r="F45" s="396"/>
    </row>
    <row r="46" spans="1:6" ht="15.75" customHeight="1">
      <c r="A46" s="424" t="s">
        <v>580</v>
      </c>
      <c r="B46" s="396"/>
      <c r="C46" s="396"/>
      <c r="D46" s="396"/>
      <c r="E46" s="396"/>
      <c r="F46" s="396"/>
    </row>
    <row r="47" spans="1:8" ht="15" customHeight="1">
      <c r="A47" s="425" t="s">
        <v>541</v>
      </c>
      <c r="B47" s="396"/>
      <c r="C47" s="396"/>
      <c r="D47" s="396"/>
      <c r="E47" s="396"/>
      <c r="F47" s="396"/>
      <c r="G47" s="42"/>
      <c r="H47" s="42"/>
    </row>
    <row r="48" spans="1:6" ht="15.75" customHeight="1">
      <c r="A48" s="396"/>
      <c r="B48" s="396"/>
      <c r="C48" s="396"/>
      <c r="D48" s="396"/>
      <c r="E48" s="396"/>
      <c r="F48" s="396"/>
    </row>
    <row r="49" spans="1:6" ht="12.75">
      <c r="A49" s="396"/>
      <c r="B49" s="396"/>
      <c r="C49" s="396"/>
      <c r="D49" s="396"/>
      <c r="E49" s="396"/>
      <c r="F49" s="396"/>
    </row>
    <row r="50" ht="16.5" customHeight="1"/>
    <row r="51" ht="17.25" customHeight="1"/>
    <row r="52" ht="16.5" customHeight="1"/>
  </sheetData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2" sqref="A2:H2"/>
    </sheetView>
  </sheetViews>
  <sheetFormatPr defaultColWidth="9.140625" defaultRowHeight="12.75"/>
  <cols>
    <col min="1" max="1" width="4.00390625" style="300" customWidth="1"/>
    <col min="2" max="2" width="23.7109375" style="300" customWidth="1"/>
    <col min="3" max="4" width="10.28125" style="300" customWidth="1"/>
    <col min="5" max="6" width="10.57421875" style="300" customWidth="1"/>
    <col min="7" max="7" width="8.28125" style="300" customWidth="1"/>
    <col min="8" max="8" width="8.140625" style="300" customWidth="1"/>
    <col min="9" max="16384" width="9.140625" style="300" customWidth="1"/>
  </cols>
  <sheetData>
    <row r="1" ht="15.75">
      <c r="D1" s="426" t="s">
        <v>1210</v>
      </c>
    </row>
    <row r="2" spans="1:8" ht="15.75">
      <c r="A2" s="1596" t="s">
        <v>543</v>
      </c>
      <c r="B2" s="1596"/>
      <c r="C2" s="1596"/>
      <c r="D2" s="1596"/>
      <c r="E2" s="1596"/>
      <c r="F2" s="1596"/>
      <c r="G2" s="1596"/>
      <c r="H2" s="1596"/>
    </row>
    <row r="3" spans="1:8" ht="15.75">
      <c r="A3" s="156"/>
      <c r="B3" s="156"/>
      <c r="C3" s="18"/>
      <c r="D3" s="18"/>
      <c r="E3" s="156"/>
      <c r="F3" s="156"/>
      <c r="G3" s="18"/>
      <c r="H3" s="18"/>
    </row>
    <row r="4" spans="1:8" ht="12.75" thickBot="1">
      <c r="A4" s="427"/>
      <c r="G4" s="428"/>
      <c r="H4" s="428" t="s">
        <v>29</v>
      </c>
    </row>
    <row r="5" spans="1:8" ht="14.25" customHeight="1">
      <c r="A5" s="1727" t="s">
        <v>326</v>
      </c>
      <c r="B5" s="1730" t="s">
        <v>327</v>
      </c>
      <c r="C5" s="1082"/>
      <c r="D5" s="1077"/>
      <c r="E5" s="1083"/>
      <c r="F5" s="1079"/>
      <c r="G5" s="1733" t="s">
        <v>544</v>
      </c>
      <c r="H5" s="1734"/>
    </row>
    <row r="6" spans="1:8" ht="12.75" customHeight="1">
      <c r="A6" s="1728"/>
      <c r="B6" s="1731"/>
      <c r="C6" s="1084">
        <v>2006</v>
      </c>
      <c r="D6" s="1078">
        <v>2007</v>
      </c>
      <c r="E6" s="305">
        <v>2007</v>
      </c>
      <c r="F6" s="1076">
        <v>2008</v>
      </c>
      <c r="G6" s="1725" t="s">
        <v>995</v>
      </c>
      <c r="H6" s="1726"/>
    </row>
    <row r="7" spans="1:8" ht="13.5" customHeight="1">
      <c r="A7" s="1729"/>
      <c r="B7" s="1732"/>
      <c r="C7" s="641" t="s">
        <v>266</v>
      </c>
      <c r="D7" s="429" t="s">
        <v>842</v>
      </c>
      <c r="E7" s="429" t="s">
        <v>266</v>
      </c>
      <c r="F7" s="661" t="s">
        <v>842</v>
      </c>
      <c r="G7" s="651" t="s">
        <v>3</v>
      </c>
      <c r="H7" s="508" t="s">
        <v>469</v>
      </c>
    </row>
    <row r="8" spans="1:8" ht="13.5" customHeight="1">
      <c r="A8" s="621">
        <v>1</v>
      </c>
      <c r="B8" s="637" t="s">
        <v>328</v>
      </c>
      <c r="C8" s="642">
        <v>62970.282</v>
      </c>
      <c r="D8" s="430">
        <v>66450.282</v>
      </c>
      <c r="E8" s="430">
        <v>74445.344</v>
      </c>
      <c r="F8" s="1085">
        <v>80443.026</v>
      </c>
      <c r="G8" s="652">
        <f aca="true" t="shared" si="0" ref="G8:G39">D8-C8</f>
        <v>3480.0000000000073</v>
      </c>
      <c r="H8" s="622">
        <f aca="true" t="shared" si="1" ref="H8:H39">F8-E8</f>
        <v>5997.682000000001</v>
      </c>
    </row>
    <row r="9" spans="1:8" ht="13.5" customHeight="1">
      <c r="A9" s="623"/>
      <c r="B9" s="638" t="s">
        <v>329</v>
      </c>
      <c r="C9" s="643">
        <v>60855.106999999996</v>
      </c>
      <c r="D9" s="431">
        <v>63795.107</v>
      </c>
      <c r="E9" s="431">
        <v>72380.344</v>
      </c>
      <c r="F9" s="624">
        <v>78435.526</v>
      </c>
      <c r="G9" s="653">
        <f t="shared" si="0"/>
        <v>2940.0000000000073</v>
      </c>
      <c r="H9" s="624">
        <f t="shared" si="1"/>
        <v>6055.182000000001</v>
      </c>
    </row>
    <row r="10" spans="1:8" ht="13.5" customHeight="1">
      <c r="A10" s="625"/>
      <c r="B10" s="639" t="s">
        <v>330</v>
      </c>
      <c r="C10" s="644">
        <v>9209.282</v>
      </c>
      <c r="D10" s="432">
        <v>13659.282</v>
      </c>
      <c r="E10" s="432">
        <v>13768.844</v>
      </c>
      <c r="F10" s="626">
        <v>21836.526</v>
      </c>
      <c r="G10" s="654">
        <f t="shared" si="0"/>
        <v>4450</v>
      </c>
      <c r="H10" s="626">
        <f t="shared" si="1"/>
        <v>8067.6820000000025</v>
      </c>
    </row>
    <row r="11" spans="1:8" ht="13.5" customHeight="1">
      <c r="A11" s="625"/>
      <c r="B11" s="639" t="s">
        <v>331</v>
      </c>
      <c r="C11" s="644">
        <v>51645.825</v>
      </c>
      <c r="D11" s="432">
        <v>50135.825000000004</v>
      </c>
      <c r="E11" s="432">
        <v>58611.5</v>
      </c>
      <c r="F11" s="626">
        <v>56599</v>
      </c>
      <c r="G11" s="654">
        <f t="shared" si="0"/>
        <v>-1509.9999999999927</v>
      </c>
      <c r="H11" s="626">
        <f t="shared" si="1"/>
        <v>-2012.5</v>
      </c>
    </row>
    <row r="12" spans="1:8" ht="13.5" customHeight="1">
      <c r="A12" s="623"/>
      <c r="B12" s="638" t="s">
        <v>332</v>
      </c>
      <c r="C12" s="644">
        <v>2115.175</v>
      </c>
      <c r="D12" s="432">
        <v>2655.175</v>
      </c>
      <c r="E12" s="432">
        <v>2065</v>
      </c>
      <c r="F12" s="626">
        <v>2007.5</v>
      </c>
      <c r="G12" s="654">
        <f t="shared" si="0"/>
        <v>540</v>
      </c>
      <c r="H12" s="626">
        <f t="shared" si="1"/>
        <v>-57.5</v>
      </c>
    </row>
    <row r="13" spans="1:8" ht="13.5" customHeight="1" hidden="1">
      <c r="A13" s="625"/>
      <c r="B13" s="639" t="s">
        <v>333</v>
      </c>
      <c r="C13" s="644">
        <v>400</v>
      </c>
      <c r="D13" s="432">
        <v>0</v>
      </c>
      <c r="E13" s="432">
        <v>0</v>
      </c>
      <c r="F13" s="626" t="e">
        <v>#REF!</v>
      </c>
      <c r="G13" s="654">
        <f t="shared" si="0"/>
        <v>-400</v>
      </c>
      <c r="H13" s="626" t="e">
        <f t="shared" si="1"/>
        <v>#REF!</v>
      </c>
    </row>
    <row r="14" spans="1:8" ht="13.5" customHeight="1">
      <c r="A14" s="621">
        <v>2</v>
      </c>
      <c r="B14" s="637" t="s">
        <v>334</v>
      </c>
      <c r="C14" s="642">
        <v>17959.214</v>
      </c>
      <c r="D14" s="430">
        <v>18077.121</v>
      </c>
      <c r="E14" s="430">
        <v>19177.121</v>
      </c>
      <c r="F14" s="622">
        <v>18065.433</v>
      </c>
      <c r="G14" s="652">
        <f t="shared" si="0"/>
        <v>117.90699999999924</v>
      </c>
      <c r="H14" s="622">
        <f t="shared" si="1"/>
        <v>-1111.6879999999983</v>
      </c>
    </row>
    <row r="15" spans="1:8" ht="13.5" customHeight="1">
      <c r="A15" s="623"/>
      <c r="B15" s="638" t="s">
        <v>329</v>
      </c>
      <c r="C15" s="643">
        <v>7789.646000000001</v>
      </c>
      <c r="D15" s="431">
        <v>8109.646000000001</v>
      </c>
      <c r="E15" s="431">
        <v>7798.9220000000005</v>
      </c>
      <c r="F15" s="624">
        <v>5521.1</v>
      </c>
      <c r="G15" s="653">
        <f t="shared" si="0"/>
        <v>320</v>
      </c>
      <c r="H15" s="624">
        <f t="shared" si="1"/>
        <v>-2277.822</v>
      </c>
    </row>
    <row r="16" spans="1:8" ht="13.5" customHeight="1">
      <c r="A16" s="625"/>
      <c r="B16" s="639" t="s">
        <v>335</v>
      </c>
      <c r="C16" s="644">
        <v>1518.622</v>
      </c>
      <c r="D16" s="432">
        <v>1518.622</v>
      </c>
      <c r="E16" s="432">
        <v>1518.622</v>
      </c>
      <c r="F16" s="626">
        <v>0</v>
      </c>
      <c r="G16" s="654">
        <f t="shared" si="0"/>
        <v>0</v>
      </c>
      <c r="H16" s="626">
        <f t="shared" si="1"/>
        <v>-1518.622</v>
      </c>
    </row>
    <row r="17" spans="1:8" ht="13.5" customHeight="1">
      <c r="A17" s="625"/>
      <c r="B17" s="639" t="s">
        <v>331</v>
      </c>
      <c r="C17" s="644">
        <v>6271.024</v>
      </c>
      <c r="D17" s="432">
        <v>6591.024</v>
      </c>
      <c r="E17" s="432">
        <v>6280.3</v>
      </c>
      <c r="F17" s="626">
        <v>5521.1</v>
      </c>
      <c r="G17" s="654">
        <f t="shared" si="0"/>
        <v>320</v>
      </c>
      <c r="H17" s="626">
        <f t="shared" si="1"/>
        <v>-759.1999999999998</v>
      </c>
    </row>
    <row r="18" spans="1:8" ht="13.5" customHeight="1">
      <c r="A18" s="623"/>
      <c r="B18" s="638" t="s">
        <v>336</v>
      </c>
      <c r="C18" s="644">
        <v>10169.568</v>
      </c>
      <c r="D18" s="432">
        <v>9967.474999999999</v>
      </c>
      <c r="E18" s="432">
        <v>11378.199</v>
      </c>
      <c r="F18" s="626">
        <v>12544.333</v>
      </c>
      <c r="G18" s="654">
        <f t="shared" si="0"/>
        <v>-202.09300000000076</v>
      </c>
      <c r="H18" s="626">
        <f t="shared" si="1"/>
        <v>1166.134</v>
      </c>
    </row>
    <row r="19" spans="1:8" ht="13.5" customHeight="1">
      <c r="A19" s="621">
        <v>3</v>
      </c>
      <c r="B19" s="637" t="s">
        <v>337</v>
      </c>
      <c r="C19" s="642">
        <v>3876.759</v>
      </c>
      <c r="D19" s="430">
        <v>3876.759</v>
      </c>
      <c r="E19" s="430">
        <v>1516.915</v>
      </c>
      <c r="F19" s="622">
        <v>1516.915</v>
      </c>
      <c r="G19" s="652">
        <f t="shared" si="0"/>
        <v>0</v>
      </c>
      <c r="H19" s="622">
        <f t="shared" si="1"/>
        <v>0</v>
      </c>
    </row>
    <row r="20" spans="1:8" ht="13.5" customHeight="1">
      <c r="A20" s="623"/>
      <c r="B20" s="638" t="s">
        <v>329</v>
      </c>
      <c r="C20" s="645">
        <v>254.384</v>
      </c>
      <c r="D20" s="433">
        <v>254.384</v>
      </c>
      <c r="E20" s="433">
        <v>279.501</v>
      </c>
      <c r="F20" s="627">
        <v>320.638</v>
      </c>
      <c r="G20" s="655">
        <f t="shared" si="0"/>
        <v>0</v>
      </c>
      <c r="H20" s="627">
        <f t="shared" si="1"/>
        <v>41.137</v>
      </c>
    </row>
    <row r="21" spans="1:8" ht="13.5" customHeight="1">
      <c r="A21" s="625"/>
      <c r="B21" s="639" t="s">
        <v>330</v>
      </c>
      <c r="C21" s="644">
        <v>254.384</v>
      </c>
      <c r="D21" s="432">
        <v>254.384</v>
      </c>
      <c r="E21" s="432">
        <v>279.501</v>
      </c>
      <c r="F21" s="626">
        <v>320.638</v>
      </c>
      <c r="G21" s="654">
        <f t="shared" si="0"/>
        <v>0</v>
      </c>
      <c r="H21" s="626">
        <f t="shared" si="1"/>
        <v>41.137</v>
      </c>
    </row>
    <row r="22" spans="1:8" ht="13.5" customHeight="1">
      <c r="A22" s="625"/>
      <c r="B22" s="639" t="s">
        <v>331</v>
      </c>
      <c r="C22" s="644">
        <v>0</v>
      </c>
      <c r="D22" s="432">
        <v>0</v>
      </c>
      <c r="E22" s="432">
        <v>0</v>
      </c>
      <c r="F22" s="626">
        <v>0</v>
      </c>
      <c r="G22" s="654">
        <f t="shared" si="0"/>
        <v>0</v>
      </c>
      <c r="H22" s="626">
        <f t="shared" si="1"/>
        <v>0</v>
      </c>
    </row>
    <row r="23" spans="1:8" ht="13.5" customHeight="1">
      <c r="A23" s="623"/>
      <c r="B23" s="638" t="s">
        <v>336</v>
      </c>
      <c r="C23" s="644">
        <v>3622.375</v>
      </c>
      <c r="D23" s="432">
        <v>3622.375</v>
      </c>
      <c r="E23" s="432">
        <v>1237.414</v>
      </c>
      <c r="F23" s="626">
        <v>1196.277</v>
      </c>
      <c r="G23" s="654">
        <f t="shared" si="0"/>
        <v>0</v>
      </c>
      <c r="H23" s="626">
        <f t="shared" si="1"/>
        <v>-41.136999999999944</v>
      </c>
    </row>
    <row r="24" spans="1:8" ht="13.5" customHeight="1">
      <c r="A24" s="621">
        <v>4</v>
      </c>
      <c r="B24" s="637" t="s">
        <v>338</v>
      </c>
      <c r="C24" s="646">
        <v>1678.879</v>
      </c>
      <c r="D24" s="434">
        <v>1601.152</v>
      </c>
      <c r="E24" s="434">
        <v>1390.996</v>
      </c>
      <c r="F24" s="628">
        <v>1887.958</v>
      </c>
      <c r="G24" s="656">
        <f t="shared" si="0"/>
        <v>-77.72699999999986</v>
      </c>
      <c r="H24" s="628">
        <f t="shared" si="1"/>
        <v>496.962</v>
      </c>
    </row>
    <row r="25" spans="1:8" ht="13.5" customHeight="1">
      <c r="A25" s="623"/>
      <c r="B25" s="638" t="s">
        <v>329</v>
      </c>
      <c r="C25" s="645">
        <v>55.322</v>
      </c>
      <c r="D25" s="433">
        <v>52.352</v>
      </c>
      <c r="E25" s="433">
        <v>62.695</v>
      </c>
      <c r="F25" s="627">
        <v>133.45</v>
      </c>
      <c r="G25" s="655">
        <f t="shared" si="0"/>
        <v>-2.970000000000006</v>
      </c>
      <c r="H25" s="627">
        <f t="shared" si="1"/>
        <v>70.755</v>
      </c>
    </row>
    <row r="26" spans="1:8" ht="13.5" customHeight="1">
      <c r="A26" s="625"/>
      <c r="B26" s="639" t="s">
        <v>330</v>
      </c>
      <c r="C26" s="644">
        <v>55.322</v>
      </c>
      <c r="D26" s="432">
        <v>52.352</v>
      </c>
      <c r="E26" s="432">
        <v>62.695</v>
      </c>
      <c r="F26" s="626">
        <v>133.45</v>
      </c>
      <c r="G26" s="654">
        <f t="shared" si="0"/>
        <v>-2.970000000000006</v>
      </c>
      <c r="H26" s="626">
        <f t="shared" si="1"/>
        <v>70.755</v>
      </c>
    </row>
    <row r="27" spans="1:8" ht="13.5" customHeight="1">
      <c r="A27" s="623"/>
      <c r="B27" s="638" t="s">
        <v>336</v>
      </c>
      <c r="C27" s="644">
        <v>1623.557</v>
      </c>
      <c r="D27" s="432">
        <v>1548.8</v>
      </c>
      <c r="E27" s="432">
        <v>1328.3010000000002</v>
      </c>
      <c r="F27" s="626">
        <v>1754.508</v>
      </c>
      <c r="G27" s="654">
        <f t="shared" si="0"/>
        <v>-74.75700000000006</v>
      </c>
      <c r="H27" s="626">
        <f t="shared" si="1"/>
        <v>426.2069999999999</v>
      </c>
    </row>
    <row r="28" spans="1:8" ht="13.5" customHeight="1">
      <c r="A28" s="621">
        <v>5</v>
      </c>
      <c r="B28" s="637" t="s">
        <v>339</v>
      </c>
      <c r="C28" s="646">
        <v>3469.774</v>
      </c>
      <c r="D28" s="434">
        <v>3277.621</v>
      </c>
      <c r="E28" s="434">
        <v>2773.491</v>
      </c>
      <c r="F28" s="628">
        <v>2773.491</v>
      </c>
      <c r="G28" s="656">
        <f t="shared" si="0"/>
        <v>-192.1529999999998</v>
      </c>
      <c r="H28" s="628">
        <f t="shared" si="1"/>
        <v>0</v>
      </c>
    </row>
    <row r="29" spans="1:8" ht="13.5" customHeight="1">
      <c r="A29" s="623"/>
      <c r="B29" s="638" t="s">
        <v>329</v>
      </c>
      <c r="C29" s="645">
        <v>944.6</v>
      </c>
      <c r="D29" s="433">
        <v>944.6</v>
      </c>
      <c r="E29" s="433">
        <v>944.6</v>
      </c>
      <c r="F29" s="627">
        <v>944.6</v>
      </c>
      <c r="G29" s="655">
        <f t="shared" si="0"/>
        <v>0</v>
      </c>
      <c r="H29" s="627">
        <f t="shared" si="1"/>
        <v>0</v>
      </c>
    </row>
    <row r="30" spans="1:8" ht="13.5" customHeight="1">
      <c r="A30" s="625"/>
      <c r="B30" s="639" t="s">
        <v>340</v>
      </c>
      <c r="C30" s="644">
        <v>944.6</v>
      </c>
      <c r="D30" s="432">
        <v>944.6</v>
      </c>
      <c r="E30" s="432">
        <v>944.6</v>
      </c>
      <c r="F30" s="626">
        <v>944.6</v>
      </c>
      <c r="G30" s="654">
        <f t="shared" si="0"/>
        <v>0</v>
      </c>
      <c r="H30" s="626">
        <f t="shared" si="1"/>
        <v>0</v>
      </c>
    </row>
    <row r="31" spans="1:8" ht="13.5" customHeight="1">
      <c r="A31" s="623"/>
      <c r="B31" s="638" t="s">
        <v>341</v>
      </c>
      <c r="C31" s="644">
        <v>2525.174</v>
      </c>
      <c r="D31" s="432">
        <v>2333.021</v>
      </c>
      <c r="E31" s="432">
        <v>1828.891</v>
      </c>
      <c r="F31" s="626">
        <v>1828.891</v>
      </c>
      <c r="G31" s="654">
        <f t="shared" si="0"/>
        <v>-192.1529999999998</v>
      </c>
      <c r="H31" s="626">
        <f t="shared" si="1"/>
        <v>0</v>
      </c>
    </row>
    <row r="32" spans="1:8" ht="13.5" customHeight="1">
      <c r="A32" s="623"/>
      <c r="B32" s="638" t="s">
        <v>342</v>
      </c>
      <c r="C32" s="644">
        <v>1051.8</v>
      </c>
      <c r="D32" s="432">
        <v>859.523</v>
      </c>
      <c r="E32" s="432">
        <v>355.393</v>
      </c>
      <c r="F32" s="626">
        <v>356.393</v>
      </c>
      <c r="G32" s="654">
        <f t="shared" si="0"/>
        <v>-192.27699999999993</v>
      </c>
      <c r="H32" s="626">
        <f t="shared" si="1"/>
        <v>1</v>
      </c>
    </row>
    <row r="33" spans="1:8" ht="13.5" customHeight="1">
      <c r="A33" s="621">
        <v>6</v>
      </c>
      <c r="B33" s="637" t="s">
        <v>343</v>
      </c>
      <c r="C33" s="647">
        <v>1071</v>
      </c>
      <c r="D33" s="435">
        <v>-7727.3</v>
      </c>
      <c r="E33" s="435">
        <v>-3122.5</v>
      </c>
      <c r="F33" s="629">
        <v>-8293.4</v>
      </c>
      <c r="G33" s="657">
        <f t="shared" si="0"/>
        <v>-8798.3</v>
      </c>
      <c r="H33" s="629">
        <f t="shared" si="1"/>
        <v>-5170.9</v>
      </c>
    </row>
    <row r="34" spans="1:8" ht="13.5" customHeight="1">
      <c r="A34" s="621"/>
      <c r="B34" s="638" t="s">
        <v>213</v>
      </c>
      <c r="C34" s="644">
        <v>1071</v>
      </c>
      <c r="D34" s="432">
        <v>-7727.3</v>
      </c>
      <c r="E34" s="432">
        <v>-3122.5</v>
      </c>
      <c r="F34" s="626">
        <v>-8293.4</v>
      </c>
      <c r="G34" s="654">
        <f t="shared" si="0"/>
        <v>-8798.3</v>
      </c>
      <c r="H34" s="626">
        <f t="shared" si="1"/>
        <v>-5170.9</v>
      </c>
    </row>
    <row r="35" spans="1:10" ht="13.5" customHeight="1">
      <c r="A35" s="621">
        <v>7</v>
      </c>
      <c r="B35" s="637" t="s">
        <v>344</v>
      </c>
      <c r="C35" s="642">
        <v>91025.908</v>
      </c>
      <c r="D35" s="430">
        <v>85555.635</v>
      </c>
      <c r="E35" s="430">
        <v>96181.367</v>
      </c>
      <c r="F35" s="622">
        <v>96393.42300000001</v>
      </c>
      <c r="G35" s="652">
        <f t="shared" si="0"/>
        <v>-5470.273000000001</v>
      </c>
      <c r="H35" s="622">
        <f t="shared" si="1"/>
        <v>212.0560000000114</v>
      </c>
      <c r="J35" s="847"/>
    </row>
    <row r="36" spans="1:8" ht="13.5" customHeight="1">
      <c r="A36" s="621"/>
      <c r="B36" s="637" t="s">
        <v>345</v>
      </c>
      <c r="C36" s="642">
        <v>70970.059</v>
      </c>
      <c r="D36" s="430">
        <v>65428.789</v>
      </c>
      <c r="E36" s="430">
        <v>78343.562</v>
      </c>
      <c r="F36" s="622">
        <v>77061.914</v>
      </c>
      <c r="G36" s="652">
        <f t="shared" si="0"/>
        <v>-5541.269999999997</v>
      </c>
      <c r="H36" s="622">
        <f t="shared" si="1"/>
        <v>-1281.648000000001</v>
      </c>
    </row>
    <row r="37" spans="1:8" ht="13.5" customHeight="1">
      <c r="A37" s="630"/>
      <c r="B37" s="639" t="s">
        <v>346</v>
      </c>
      <c r="C37" s="648">
        <v>12108.61</v>
      </c>
      <c r="D37" s="436">
        <v>7757.34</v>
      </c>
      <c r="E37" s="436">
        <v>12507.161999999998</v>
      </c>
      <c r="F37" s="631">
        <v>13997.214000000002</v>
      </c>
      <c r="G37" s="658">
        <f t="shared" si="0"/>
        <v>-4351.27</v>
      </c>
      <c r="H37" s="631">
        <f t="shared" si="1"/>
        <v>1490.0520000000033</v>
      </c>
    </row>
    <row r="38" spans="1:8" ht="13.5" customHeight="1">
      <c r="A38" s="632"/>
      <c r="B38" s="639" t="s">
        <v>545</v>
      </c>
      <c r="C38" s="649">
        <v>58861.44899999999</v>
      </c>
      <c r="D38" s="437">
        <v>57671.449</v>
      </c>
      <c r="E38" s="437">
        <v>65836.4</v>
      </c>
      <c r="F38" s="633">
        <v>63064.7</v>
      </c>
      <c r="G38" s="659">
        <f t="shared" si="0"/>
        <v>-1189.9999999999927</v>
      </c>
      <c r="H38" s="633">
        <f>F38-E38</f>
        <v>-2771.699999999997</v>
      </c>
    </row>
    <row r="39" spans="1:8" ht="13.5" customHeight="1">
      <c r="A39" s="630"/>
      <c r="B39" s="637" t="s">
        <v>347</v>
      </c>
      <c r="C39" s="646">
        <v>20055.849</v>
      </c>
      <c r="D39" s="434">
        <v>20126.845999999998</v>
      </c>
      <c r="E39" s="434">
        <v>17837.805</v>
      </c>
      <c r="F39" s="628">
        <v>19331.509000000002</v>
      </c>
      <c r="G39" s="656">
        <f t="shared" si="0"/>
        <v>70.99699999999939</v>
      </c>
      <c r="H39" s="628">
        <f t="shared" si="1"/>
        <v>1493.7040000000015</v>
      </c>
    </row>
    <row r="40" spans="1:8" ht="13.5" customHeight="1" thickBot="1">
      <c r="A40" s="634"/>
      <c r="B40" s="640"/>
      <c r="C40" s="650"/>
      <c r="D40" s="635"/>
      <c r="E40" s="635"/>
      <c r="F40" s="636"/>
      <c r="G40" s="660"/>
      <c r="H40" s="636"/>
    </row>
    <row r="41" spans="1:8" ht="12">
      <c r="A41" s="438"/>
      <c r="B41" s="396"/>
      <c r="C41" s="439"/>
      <c r="D41" s="439"/>
      <c r="E41" s="439"/>
      <c r="F41" s="439"/>
      <c r="G41" s="439"/>
      <c r="H41" s="439"/>
    </row>
    <row r="42" ht="12">
      <c r="A42" s="427"/>
    </row>
    <row r="43" ht="12">
      <c r="A43" s="427"/>
    </row>
    <row r="44" ht="12">
      <c r="A44" s="427"/>
    </row>
    <row r="45" ht="12">
      <c r="H45" s="847"/>
    </row>
    <row r="46" ht="12.75">
      <c r="H46" s="931"/>
    </row>
    <row r="47" ht="12">
      <c r="F47" s="847"/>
    </row>
  </sheetData>
  <mergeCells count="5"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ht="12.75">
      <c r="B1" s="1735" t="s">
        <v>1211</v>
      </c>
      <c r="C1" s="1735"/>
      <c r="D1" s="1735"/>
      <c r="E1" s="1735"/>
      <c r="F1" s="1735"/>
      <c r="G1" s="1735"/>
      <c r="H1" s="1735"/>
      <c r="I1" s="1735"/>
    </row>
    <row r="2" spans="2:9" ht="12.75">
      <c r="B2" s="1735" t="s">
        <v>845</v>
      </c>
      <c r="C2" s="1735"/>
      <c r="D2" s="1735"/>
      <c r="E2" s="1735"/>
      <c r="F2" s="1735"/>
      <c r="G2" s="1735"/>
      <c r="H2" s="1735"/>
      <c r="I2" s="1735"/>
    </row>
    <row r="3" spans="2:9" ht="12.75">
      <c r="B3" s="1735" t="s">
        <v>841</v>
      </c>
      <c r="C3" s="1735"/>
      <c r="D3" s="1735"/>
      <c r="E3" s="1735"/>
      <c r="F3" s="1735"/>
      <c r="G3" s="1735"/>
      <c r="H3" s="1735"/>
      <c r="I3" s="1735"/>
    </row>
    <row r="4" spans="2:7" ht="13.5" thickBot="1">
      <c r="B4" s="1086"/>
      <c r="C4" s="1086"/>
      <c r="D4" s="1086"/>
      <c r="E4" s="1086"/>
      <c r="F4" s="1086"/>
      <c r="G4" s="1086"/>
    </row>
    <row r="5" spans="2:9" ht="19.5" customHeight="1">
      <c r="B5" s="1087"/>
      <c r="C5" s="1736" t="s">
        <v>846</v>
      </c>
      <c r="D5" s="1737"/>
      <c r="E5" s="1738"/>
      <c r="F5" s="1739" t="s">
        <v>360</v>
      </c>
      <c r="G5" s="1740"/>
      <c r="H5" s="1741" t="s">
        <v>847</v>
      </c>
      <c r="I5" s="1740"/>
    </row>
    <row r="6" spans="2:9" ht="19.5" customHeight="1" thickBot="1">
      <c r="B6" s="1088"/>
      <c r="C6" s="1089" t="s">
        <v>2</v>
      </c>
      <c r="D6" s="1090" t="s">
        <v>3</v>
      </c>
      <c r="E6" s="1091" t="s">
        <v>469</v>
      </c>
      <c r="F6" s="1090" t="str">
        <f>D6</f>
        <v>2006/07</v>
      </c>
      <c r="G6" s="1091" t="str">
        <f>E6</f>
        <v>2007/08</v>
      </c>
      <c r="H6" s="1092" t="str">
        <f>D6</f>
        <v>2006/07</v>
      </c>
      <c r="I6" s="1093" t="str">
        <f>E6</f>
        <v>2007/08</v>
      </c>
    </row>
    <row r="7" spans="2:9" ht="19.5" customHeight="1">
      <c r="B7" s="1094" t="s">
        <v>848</v>
      </c>
      <c r="C7" s="1095">
        <v>11979</v>
      </c>
      <c r="D7" s="1095">
        <v>13933.1</v>
      </c>
      <c r="E7" s="1096">
        <v>17307.1</v>
      </c>
      <c r="F7" s="1097">
        <f aca="true" t="shared" si="0" ref="F7:F13">D7/C7*100-100</f>
        <v>16.31271391601969</v>
      </c>
      <c r="G7" s="1098">
        <f aca="true" t="shared" si="1" ref="G7:G13">E7/D7*100-100</f>
        <v>24.21571653113807</v>
      </c>
      <c r="H7" s="1099">
        <f aca="true" t="shared" si="2" ref="H7:H13">D7/D$14%</f>
        <v>32.97829786529008</v>
      </c>
      <c r="I7" s="1100">
        <f aca="true" t="shared" si="3" ref="I7:I13">E7/E$14%</f>
        <v>31.746418987209427</v>
      </c>
    </row>
    <row r="8" spans="2:9" ht="19.5" customHeight="1">
      <c r="B8" s="1094" t="s">
        <v>849</v>
      </c>
      <c r="C8" s="1095">
        <v>7832.3</v>
      </c>
      <c r="D8" s="1095">
        <v>8824</v>
      </c>
      <c r="E8" s="1096">
        <v>11319.6</v>
      </c>
      <c r="F8" s="1097">
        <f t="shared" si="0"/>
        <v>12.661670262885735</v>
      </c>
      <c r="G8" s="1098">
        <f t="shared" si="1"/>
        <v>28.281958295557587</v>
      </c>
      <c r="H8" s="1099">
        <f t="shared" si="2"/>
        <v>20.8855531334247</v>
      </c>
      <c r="I8" s="1100">
        <f t="shared" si="3"/>
        <v>20.763545849253536</v>
      </c>
    </row>
    <row r="9" spans="2:9" ht="19.5" customHeight="1">
      <c r="B9" s="1094" t="s">
        <v>850</v>
      </c>
      <c r="C9" s="1095">
        <v>5282.9</v>
      </c>
      <c r="D9" s="1095">
        <v>6844.9</v>
      </c>
      <c r="E9" s="1096">
        <v>9626.8</v>
      </c>
      <c r="F9" s="1097">
        <f t="shared" si="0"/>
        <v>29.567093831039756</v>
      </c>
      <c r="G9" s="1098">
        <f t="shared" si="1"/>
        <v>40.64193779310145</v>
      </c>
      <c r="H9" s="1099">
        <f t="shared" si="2"/>
        <v>16.201215168061957</v>
      </c>
      <c r="I9" s="1100">
        <f t="shared" si="3"/>
        <v>17.65844227548623</v>
      </c>
    </row>
    <row r="10" spans="2:9" ht="19.5" customHeight="1">
      <c r="B10" s="1094" t="s">
        <v>851</v>
      </c>
      <c r="C10" s="1095">
        <v>3568.6</v>
      </c>
      <c r="D10" s="1095">
        <v>4335.8</v>
      </c>
      <c r="E10" s="1096">
        <v>5579.2</v>
      </c>
      <c r="F10" s="1097">
        <f t="shared" si="0"/>
        <v>21.498626912514723</v>
      </c>
      <c r="G10" s="1098">
        <f t="shared" si="1"/>
        <v>28.67752202592368</v>
      </c>
      <c r="H10" s="1099">
        <f t="shared" si="2"/>
        <v>10.262418548946375</v>
      </c>
      <c r="I10" s="1100">
        <f t="shared" si="3"/>
        <v>10.233928319212279</v>
      </c>
    </row>
    <row r="11" spans="2:9" ht="19.5" customHeight="1">
      <c r="B11" s="1094" t="s">
        <v>852</v>
      </c>
      <c r="C11" s="1095">
        <v>1018.2</v>
      </c>
      <c r="D11" s="1095">
        <v>1402.6</v>
      </c>
      <c r="E11" s="1096">
        <v>1648.7</v>
      </c>
      <c r="F11" s="1097">
        <f t="shared" si="0"/>
        <v>37.7528972696916</v>
      </c>
      <c r="G11" s="1098">
        <f t="shared" si="1"/>
        <v>17.545986025951805</v>
      </c>
      <c r="H11" s="1099">
        <f t="shared" si="2"/>
        <v>3.319818316516487</v>
      </c>
      <c r="I11" s="1100">
        <f t="shared" si="3"/>
        <v>3.0242109298618596</v>
      </c>
    </row>
    <row r="12" spans="2:9" ht="19.5" customHeight="1">
      <c r="B12" s="1094" t="s">
        <v>853</v>
      </c>
      <c r="C12" s="1095">
        <v>611.5</v>
      </c>
      <c r="D12" s="1095">
        <v>319.2</v>
      </c>
      <c r="E12" s="1096">
        <v>945.1</v>
      </c>
      <c r="F12" s="1097">
        <f t="shared" si="0"/>
        <v>-47.800490596892885</v>
      </c>
      <c r="G12" s="1098">
        <f t="shared" si="1"/>
        <v>196.0839598997494</v>
      </c>
      <c r="H12" s="1099">
        <f t="shared" si="2"/>
        <v>0.7555154759960521</v>
      </c>
      <c r="I12" s="1100">
        <f t="shared" si="3"/>
        <v>1.7335972280053638</v>
      </c>
    </row>
    <row r="13" spans="2:9" ht="19.5" customHeight="1">
      <c r="B13" s="1094" t="s">
        <v>854</v>
      </c>
      <c r="C13" s="1095">
        <v>5554.2</v>
      </c>
      <c r="D13" s="1095">
        <v>6589.7</v>
      </c>
      <c r="E13" s="1096">
        <v>8090.2</v>
      </c>
      <c r="F13" s="1097">
        <f t="shared" si="0"/>
        <v>18.64354902596233</v>
      </c>
      <c r="G13" s="1098">
        <f t="shared" si="1"/>
        <v>22.770384084252697</v>
      </c>
      <c r="H13" s="1099">
        <f t="shared" si="2"/>
        <v>15.597181491764362</v>
      </c>
      <c r="I13" s="1100">
        <f t="shared" si="3"/>
        <v>14.839856410971318</v>
      </c>
    </row>
    <row r="14" spans="2:9" ht="19.5" customHeight="1" thickBot="1">
      <c r="B14" s="1101" t="s">
        <v>855</v>
      </c>
      <c r="C14" s="1102">
        <f>SUM(C7:C13)</f>
        <v>35846.7</v>
      </c>
      <c r="D14" s="1102">
        <f>SUM(D7:D13)</f>
        <v>42249.299999999996</v>
      </c>
      <c r="E14" s="1103">
        <f>SUM(E7:E13)</f>
        <v>54516.69999999999</v>
      </c>
      <c r="F14" s="1104">
        <f>D14/C14*100-100</f>
        <v>17.861058340098253</v>
      </c>
      <c r="G14" s="1105">
        <f>E14/D14*100-100</f>
        <v>29.03574733782571</v>
      </c>
      <c r="H14" s="1106">
        <f>D14/D$14%</f>
        <v>100</v>
      </c>
      <c r="I14" s="1107">
        <f>E14/E$14%</f>
        <v>100</v>
      </c>
    </row>
    <row r="15" spans="3:8" ht="12.75">
      <c r="C15" s="1108"/>
      <c r="D15" s="1108"/>
      <c r="H15" s="1109"/>
    </row>
    <row r="16" ht="12.75">
      <c r="B16" t="s">
        <v>856</v>
      </c>
    </row>
  </sheetData>
  <mergeCells count="6">
    <mergeCell ref="B1:I1"/>
    <mergeCell ref="B2:I2"/>
    <mergeCell ref="B3:I3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6">
      <selection activeCell="H24" sqref="H24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00390625" style="1" customWidth="1"/>
    <col min="9" max="9" width="8.421875" style="1" customWidth="1"/>
    <col min="10" max="10" width="2.8515625" style="1" customWidth="1"/>
    <col min="11" max="11" width="6.421875" style="1" customWidth="1"/>
    <col min="12" max="16384" width="22.421875" style="1" customWidth="1"/>
  </cols>
  <sheetData>
    <row r="1" spans="1:11" ht="12.75">
      <c r="A1" s="1583" t="s">
        <v>100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</row>
    <row r="2" spans="1:11" ht="15.75">
      <c r="A2" s="1584" t="s">
        <v>523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</row>
    <row r="3" spans="1:11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29</v>
      </c>
    </row>
    <row r="4" spans="1:11" ht="12.75">
      <c r="A4" s="174"/>
      <c r="B4" s="174"/>
      <c r="C4" s="178"/>
      <c r="D4" s="178"/>
      <c r="E4" s="177"/>
      <c r="F4" s="178" t="str">
        <f>MS!F4</f>
        <v> Changes in the First Seven Months of </v>
      </c>
      <c r="G4" s="178"/>
      <c r="H4" s="178"/>
      <c r="I4" s="178"/>
      <c r="J4" s="178"/>
      <c r="K4" s="177"/>
    </row>
    <row r="5" spans="1:11" ht="12.75">
      <c r="A5" s="179"/>
      <c r="B5" s="180">
        <f>MS!B5</f>
        <v>2006</v>
      </c>
      <c r="C5" s="181">
        <f>MS!C5</f>
        <v>2007</v>
      </c>
      <c r="D5" s="181">
        <f>MS!D5</f>
        <v>2007</v>
      </c>
      <c r="E5" s="182">
        <f>MS!E5</f>
        <v>2008</v>
      </c>
      <c r="F5" s="1590" t="str">
        <f>MS!F5</f>
        <v>2006/07</v>
      </c>
      <c r="G5" s="1586">
        <f>MS!G5</f>
        <v>0</v>
      </c>
      <c r="H5" s="1589">
        <f>MS!H5</f>
        <v>0</v>
      </c>
      <c r="I5" s="1591" t="str">
        <f>MS!I5</f>
        <v>2007/08</v>
      </c>
      <c r="J5" s="1586">
        <f>MS!J5</f>
        <v>0</v>
      </c>
      <c r="K5" s="1587">
        <f>MS!K5</f>
        <v>0</v>
      </c>
    </row>
    <row r="6" spans="1:11" ht="12.75">
      <c r="A6" s="188"/>
      <c r="B6" s="189" t="s">
        <v>4</v>
      </c>
      <c r="C6" s="190" t="str">
        <f>MS!C6</f>
        <v>Feb</v>
      </c>
      <c r="D6" s="190" t="s">
        <v>6</v>
      </c>
      <c r="E6" s="191" t="str">
        <f>MS!E6</f>
        <v>Feb (e)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5" customHeight="1">
      <c r="A7" s="469" t="s">
        <v>30</v>
      </c>
      <c r="B7" s="461">
        <v>133036.2656141406</v>
      </c>
      <c r="C7" s="102">
        <v>137553.521195774</v>
      </c>
      <c r="D7" s="102">
        <v>130193.45455342921</v>
      </c>
      <c r="E7" s="142">
        <v>130372.409226</v>
      </c>
      <c r="F7" s="102">
        <v>4517.255581633392</v>
      </c>
      <c r="G7" s="102"/>
      <c r="H7" s="3">
        <v>3.3955069024075537</v>
      </c>
      <c r="I7" s="102">
        <v>178.95467257079144</v>
      </c>
      <c r="J7" s="102"/>
      <c r="K7" s="142">
        <v>0.13745289514332032</v>
      </c>
    </row>
    <row r="8" spans="1:11" ht="15" customHeight="1">
      <c r="A8" s="132" t="s">
        <v>31</v>
      </c>
      <c r="B8" s="50">
        <v>405.0048268206231</v>
      </c>
      <c r="C8" s="42">
        <v>0</v>
      </c>
      <c r="D8" s="42">
        <v>0</v>
      </c>
      <c r="E8" s="43">
        <v>0</v>
      </c>
      <c r="F8" s="817">
        <v>-405.0048268206231</v>
      </c>
      <c r="G8" s="817"/>
      <c r="H8" s="818">
        <v>-100</v>
      </c>
      <c r="I8" s="817">
        <v>0</v>
      </c>
      <c r="J8" s="42"/>
      <c r="K8" s="797" t="s">
        <v>859</v>
      </c>
    </row>
    <row r="9" spans="1:11" ht="15" customHeight="1">
      <c r="A9" s="132" t="s">
        <v>32</v>
      </c>
      <c r="B9" s="50">
        <v>663.68576432</v>
      </c>
      <c r="C9" s="42">
        <v>628.966456774</v>
      </c>
      <c r="D9" s="42">
        <v>587.4872204292</v>
      </c>
      <c r="E9" s="43">
        <v>572.394</v>
      </c>
      <c r="F9" s="42">
        <v>-34.71930754599998</v>
      </c>
      <c r="G9" s="42"/>
      <c r="H9" s="4">
        <v>-5.231287065735504</v>
      </c>
      <c r="I9" s="42">
        <v>-15.09322042919996</v>
      </c>
      <c r="J9" s="42"/>
      <c r="K9" s="43">
        <v>-2.5691146810263072</v>
      </c>
    </row>
    <row r="10" spans="1:11" ht="15" customHeight="1">
      <c r="A10" s="132" t="s">
        <v>33</v>
      </c>
      <c r="B10" s="50">
        <v>0</v>
      </c>
      <c r="C10" s="42">
        <v>0</v>
      </c>
      <c r="D10" s="42">
        <v>0</v>
      </c>
      <c r="E10" s="43">
        <v>0</v>
      </c>
      <c r="F10" s="42">
        <v>0</v>
      </c>
      <c r="G10" s="42"/>
      <c r="H10" s="159"/>
      <c r="I10" s="42">
        <v>0</v>
      </c>
      <c r="J10" s="42"/>
      <c r="K10" s="158"/>
    </row>
    <row r="11" spans="1:11" ht="15" customHeight="1">
      <c r="A11" s="133" t="s">
        <v>34</v>
      </c>
      <c r="B11" s="51">
        <v>131967.57502299998</v>
      </c>
      <c r="C11" s="2">
        <v>136924.55473899998</v>
      </c>
      <c r="D11" s="2">
        <v>129605.96733300001</v>
      </c>
      <c r="E11" s="44">
        <v>129800.015226</v>
      </c>
      <c r="F11" s="2">
        <v>4956.979716000002</v>
      </c>
      <c r="G11" s="2"/>
      <c r="H11" s="5">
        <v>3.7562103532902484</v>
      </c>
      <c r="I11" s="2">
        <v>194.04789299999538</v>
      </c>
      <c r="J11" s="2"/>
      <c r="K11" s="44">
        <v>0.1497214186916433</v>
      </c>
    </row>
    <row r="12" spans="1:11" ht="15" customHeight="1">
      <c r="A12" s="469" t="s">
        <v>35</v>
      </c>
      <c r="B12" s="461">
        <v>12108.665070000001</v>
      </c>
      <c r="C12" s="102">
        <v>15451.725818999998</v>
      </c>
      <c r="D12" s="102">
        <v>15616.165439</v>
      </c>
      <c r="E12" s="142">
        <v>22261.365573999996</v>
      </c>
      <c r="F12" s="102">
        <v>3343.0607489999966</v>
      </c>
      <c r="G12" s="102"/>
      <c r="H12" s="3">
        <v>27.608829955026547</v>
      </c>
      <c r="I12" s="102">
        <v>6645.2001349999955</v>
      </c>
      <c r="J12" s="102"/>
      <c r="K12" s="142">
        <v>42.55334102957306</v>
      </c>
    </row>
    <row r="13" spans="1:11" ht="15" customHeight="1">
      <c r="A13" s="132" t="s">
        <v>36</v>
      </c>
      <c r="B13" s="50">
        <v>9209.337</v>
      </c>
      <c r="C13" s="42">
        <v>13626.367749</v>
      </c>
      <c r="D13" s="42">
        <v>13749.485669</v>
      </c>
      <c r="E13" s="43">
        <v>21792.119729</v>
      </c>
      <c r="F13" s="42">
        <v>4417.030749</v>
      </c>
      <c r="G13" s="42"/>
      <c r="H13" s="4">
        <v>47.962527041848944</v>
      </c>
      <c r="I13" s="42">
        <v>8042.6340599999985</v>
      </c>
      <c r="J13" s="42"/>
      <c r="K13" s="43">
        <v>58.494072095606896</v>
      </c>
    </row>
    <row r="14" spans="1:11" ht="15" customHeight="1">
      <c r="A14" s="132" t="s">
        <v>37</v>
      </c>
      <c r="B14" s="50">
        <v>1518.62237</v>
      </c>
      <c r="C14" s="42">
        <v>1518.62237</v>
      </c>
      <c r="D14" s="42">
        <v>1518.62137</v>
      </c>
      <c r="E14" s="43">
        <v>6.932845</v>
      </c>
      <c r="F14" s="42">
        <v>0</v>
      </c>
      <c r="G14" s="42"/>
      <c r="H14" s="4">
        <v>0</v>
      </c>
      <c r="I14" s="42">
        <v>-1511.688525</v>
      </c>
      <c r="J14" s="42"/>
      <c r="K14" s="43">
        <v>-99.54347771360547</v>
      </c>
    </row>
    <row r="15" spans="1:11" ht="15" customHeight="1">
      <c r="A15" s="132" t="s">
        <v>38</v>
      </c>
      <c r="B15" s="50">
        <v>309.7057</v>
      </c>
      <c r="C15" s="42">
        <v>306.7357</v>
      </c>
      <c r="D15" s="42">
        <v>348.05839999999995</v>
      </c>
      <c r="E15" s="43">
        <v>462.313</v>
      </c>
      <c r="F15" s="42">
        <v>-2.9699999999999704</v>
      </c>
      <c r="G15" s="42"/>
      <c r="H15" s="4">
        <v>-0.958974923612956</v>
      </c>
      <c r="I15" s="42">
        <v>114.25460000000004</v>
      </c>
      <c r="J15" s="42"/>
      <c r="K15" s="43">
        <v>32.826272832375274</v>
      </c>
    </row>
    <row r="16" spans="1:11" ht="15" customHeight="1">
      <c r="A16" s="132" t="s">
        <v>39</v>
      </c>
      <c r="B16" s="50">
        <v>1071</v>
      </c>
      <c r="C16" s="42">
        <v>0</v>
      </c>
      <c r="D16" s="42">
        <v>0</v>
      </c>
      <c r="E16" s="43">
        <v>0</v>
      </c>
      <c r="F16" s="42">
        <v>-1071</v>
      </c>
      <c r="G16" s="42"/>
      <c r="H16" s="159">
        <v>-100</v>
      </c>
      <c r="I16" s="42">
        <v>0</v>
      </c>
      <c r="J16" s="42"/>
      <c r="K16" s="797" t="s">
        <v>859</v>
      </c>
    </row>
    <row r="17" spans="1:11" ht="15" customHeight="1">
      <c r="A17" s="131" t="s">
        <v>40</v>
      </c>
      <c r="B17" s="52">
        <v>8.5</v>
      </c>
      <c r="C17" s="6">
        <v>8.5</v>
      </c>
      <c r="D17" s="6">
        <v>8.5</v>
      </c>
      <c r="E17" s="45">
        <v>8.5</v>
      </c>
      <c r="F17" s="6">
        <v>0</v>
      </c>
      <c r="G17" s="6"/>
      <c r="H17" s="7">
        <v>0</v>
      </c>
      <c r="I17" s="6">
        <v>0</v>
      </c>
      <c r="J17" s="6"/>
      <c r="K17" s="45">
        <v>0</v>
      </c>
    </row>
    <row r="18" spans="1:11" ht="15" customHeight="1">
      <c r="A18" s="469" t="s">
        <v>41</v>
      </c>
      <c r="B18" s="461">
        <v>1038.45251</v>
      </c>
      <c r="C18" s="102">
        <v>746.1495</v>
      </c>
      <c r="D18" s="102">
        <v>696.9095</v>
      </c>
      <c r="E18" s="142">
        <v>534.4359999999999</v>
      </c>
      <c r="F18" s="102">
        <v>-292.3030100000001</v>
      </c>
      <c r="G18" s="102"/>
      <c r="H18" s="3">
        <v>-28.147941979551867</v>
      </c>
      <c r="I18" s="102">
        <v>-162.47350000000006</v>
      </c>
      <c r="J18" s="102"/>
      <c r="K18" s="142">
        <v>-23.31342878809947</v>
      </c>
    </row>
    <row r="19" spans="1:11" ht="15" customHeight="1">
      <c r="A19" s="132" t="s">
        <v>42</v>
      </c>
      <c r="B19" s="50">
        <v>979.1835100000001</v>
      </c>
      <c r="C19" s="42">
        <v>714.1495</v>
      </c>
      <c r="D19" s="42">
        <v>657.9095</v>
      </c>
      <c r="E19" s="43">
        <v>502.4359999999999</v>
      </c>
      <c r="F19" s="42">
        <v>-265.0340100000001</v>
      </c>
      <c r="G19" s="42"/>
      <c r="H19" s="4">
        <v>-27.06683755325905</v>
      </c>
      <c r="I19" s="42">
        <v>-155.47350000000006</v>
      </c>
      <c r="J19" s="42"/>
      <c r="K19" s="43">
        <v>-23.63144171044803</v>
      </c>
    </row>
    <row r="20" spans="1:11" ht="15" customHeight="1">
      <c r="A20" s="132" t="s">
        <v>43</v>
      </c>
      <c r="B20" s="50">
        <v>59.269</v>
      </c>
      <c r="C20" s="42">
        <v>32</v>
      </c>
      <c r="D20" s="42">
        <v>39</v>
      </c>
      <c r="E20" s="43">
        <v>32</v>
      </c>
      <c r="F20" s="42">
        <v>-27.269</v>
      </c>
      <c r="G20" s="42"/>
      <c r="H20" s="4">
        <v>-46.008874791206196</v>
      </c>
      <c r="I20" s="42">
        <v>-7</v>
      </c>
      <c r="J20" s="42"/>
      <c r="K20" s="43">
        <v>-17.94871794871795</v>
      </c>
    </row>
    <row r="21" spans="1:11" ht="15" customHeight="1">
      <c r="A21" s="469" t="s">
        <v>44</v>
      </c>
      <c r="B21" s="461">
        <v>329.165</v>
      </c>
      <c r="C21" s="102">
        <v>674.9</v>
      </c>
      <c r="D21" s="102">
        <v>1870.81</v>
      </c>
      <c r="E21" s="142">
        <v>5030</v>
      </c>
      <c r="F21" s="102">
        <v>345.735</v>
      </c>
      <c r="G21" s="102"/>
      <c r="H21" s="3">
        <v>105.033949538985</v>
      </c>
      <c r="I21" s="102">
        <v>3159.19</v>
      </c>
      <c r="J21" s="102"/>
      <c r="K21" s="142">
        <v>168.86749589749894</v>
      </c>
    </row>
    <row r="22" spans="1:11" ht="15" customHeight="1">
      <c r="A22" s="132" t="s">
        <v>45</v>
      </c>
      <c r="B22" s="50">
        <v>329.165</v>
      </c>
      <c r="C22" s="42">
        <v>674.9</v>
      </c>
      <c r="D22" s="42">
        <v>80.81</v>
      </c>
      <c r="E22" s="43">
        <v>30</v>
      </c>
      <c r="F22" s="42">
        <v>345.735</v>
      </c>
      <c r="G22" s="42"/>
      <c r="H22" s="159">
        <v>105.033949538985</v>
      </c>
      <c r="I22" s="42">
        <v>-50.81</v>
      </c>
      <c r="J22" s="42"/>
      <c r="K22" s="43">
        <v>-62.875881697809675</v>
      </c>
    </row>
    <row r="23" spans="1:11" ht="15" customHeight="1">
      <c r="A23" s="132" t="s">
        <v>46</v>
      </c>
      <c r="B23" s="50">
        <v>0</v>
      </c>
      <c r="C23" s="42">
        <v>0</v>
      </c>
      <c r="D23" s="42">
        <v>1790</v>
      </c>
      <c r="E23" s="43">
        <v>5000</v>
      </c>
      <c r="F23" s="42">
        <v>0</v>
      </c>
      <c r="G23" s="42"/>
      <c r="H23" s="159" t="s">
        <v>859</v>
      </c>
      <c r="I23" s="42">
        <v>3210</v>
      </c>
      <c r="J23" s="42"/>
      <c r="K23" s="158"/>
    </row>
    <row r="24" spans="1:11" ht="15" customHeight="1">
      <c r="A24" s="131" t="s">
        <v>47</v>
      </c>
      <c r="B24" s="52">
        <v>3208.52742</v>
      </c>
      <c r="C24" s="6">
        <v>4345.739466999999</v>
      </c>
      <c r="D24" s="6">
        <v>8116.784013</v>
      </c>
      <c r="E24" s="45">
        <v>3404.495</v>
      </c>
      <c r="F24" s="6">
        <v>1137.2120469999995</v>
      </c>
      <c r="G24" s="6"/>
      <c r="H24" s="7">
        <v>35.44342616214885</v>
      </c>
      <c r="I24" s="6">
        <v>-4712.2890130000005</v>
      </c>
      <c r="J24" s="6"/>
      <c r="K24" s="45">
        <v>-58.05610948194144</v>
      </c>
    </row>
    <row r="25" spans="1:11" ht="15" customHeight="1">
      <c r="A25" s="131" t="s">
        <v>48</v>
      </c>
      <c r="B25" s="52">
        <v>18244.798408859377</v>
      </c>
      <c r="C25" s="6">
        <v>21151.125511226</v>
      </c>
      <c r="D25" s="6">
        <v>17706.5157735708</v>
      </c>
      <c r="E25" s="45">
        <v>16307.254647000002</v>
      </c>
      <c r="F25" s="6">
        <v>2906.327102366624</v>
      </c>
      <c r="G25" s="6"/>
      <c r="H25" s="7">
        <v>15.929620252506375</v>
      </c>
      <c r="I25" s="6">
        <v>-1399.2611265708001</v>
      </c>
      <c r="J25" s="6"/>
      <c r="K25" s="45">
        <v>-7.90252099545961</v>
      </c>
    </row>
    <row r="26" spans="1:11" ht="15" customHeight="1">
      <c r="A26" s="132" t="s">
        <v>49</v>
      </c>
      <c r="B26" s="50">
        <v>167974.37402299998</v>
      </c>
      <c r="C26" s="42">
        <v>179931.661493</v>
      </c>
      <c r="D26" s="42">
        <v>174209.13927900002</v>
      </c>
      <c r="E26" s="43">
        <v>177918.460447</v>
      </c>
      <c r="F26" s="42">
        <v>11957.28747000001</v>
      </c>
      <c r="G26" s="42"/>
      <c r="H26" s="4">
        <v>7.118518845239305</v>
      </c>
      <c r="I26" s="42">
        <v>3709.321167999966</v>
      </c>
      <c r="J26" s="42"/>
      <c r="K26" s="43">
        <v>2.1292345415124294</v>
      </c>
    </row>
    <row r="27" spans="1:11" ht="15" customHeight="1">
      <c r="A27" s="469" t="s">
        <v>50</v>
      </c>
      <c r="B27" s="461">
        <v>110898.063129</v>
      </c>
      <c r="C27" s="102">
        <v>113038.417672</v>
      </c>
      <c r="D27" s="102">
        <v>119342.43801</v>
      </c>
      <c r="E27" s="142">
        <v>124066.09727500001</v>
      </c>
      <c r="F27" s="102">
        <v>2140.354542999994</v>
      </c>
      <c r="G27" s="102"/>
      <c r="H27" s="3">
        <v>1.9300197700570014</v>
      </c>
      <c r="I27" s="102">
        <v>4723.659265000009</v>
      </c>
      <c r="J27" s="102"/>
      <c r="K27" s="142">
        <v>3.958071700030296</v>
      </c>
    </row>
    <row r="28" spans="1:11" ht="15" customHeight="1">
      <c r="A28" s="132" t="s">
        <v>51</v>
      </c>
      <c r="B28" s="50">
        <v>77780.428465</v>
      </c>
      <c r="C28" s="42">
        <v>80354.161932</v>
      </c>
      <c r="D28" s="42">
        <v>83515.844045</v>
      </c>
      <c r="E28" s="43">
        <v>90403.513675</v>
      </c>
      <c r="F28" s="42">
        <v>2573.733466999998</v>
      </c>
      <c r="G28" s="42"/>
      <c r="H28" s="4">
        <v>3.3089731154645654</v>
      </c>
      <c r="I28" s="42">
        <v>6887.669629999989</v>
      </c>
      <c r="J28" s="42"/>
      <c r="K28" s="43">
        <v>8.247141256560582</v>
      </c>
    </row>
    <row r="29" spans="1:11" ht="15" customHeight="1">
      <c r="A29" s="132" t="s">
        <v>52</v>
      </c>
      <c r="B29" s="50">
        <v>6054.434</v>
      </c>
      <c r="C29" s="42">
        <v>5753.813</v>
      </c>
      <c r="D29" s="42">
        <v>7359.764</v>
      </c>
      <c r="E29" s="43">
        <v>7549.733</v>
      </c>
      <c r="F29" s="42">
        <v>-300.6210000000001</v>
      </c>
      <c r="G29" s="42"/>
      <c r="H29" s="4">
        <v>-4.965303115039326</v>
      </c>
      <c r="I29" s="42">
        <v>189.96900000000005</v>
      </c>
      <c r="J29" s="42"/>
      <c r="K29" s="43">
        <v>2.5811833096822134</v>
      </c>
    </row>
    <row r="30" spans="1:11" ht="15" customHeight="1">
      <c r="A30" s="132" t="s">
        <v>53</v>
      </c>
      <c r="B30" s="50">
        <v>22907.3</v>
      </c>
      <c r="C30" s="42">
        <v>21152.16884</v>
      </c>
      <c r="D30" s="42">
        <v>22868.335599</v>
      </c>
      <c r="E30" s="43">
        <v>21333.7605</v>
      </c>
      <c r="F30" s="42">
        <v>-1755.1311600000008</v>
      </c>
      <c r="G30" s="42"/>
      <c r="H30" s="4">
        <v>-7.661885774403797</v>
      </c>
      <c r="I30" s="42">
        <v>-1534.5750989999979</v>
      </c>
      <c r="J30" s="42"/>
      <c r="K30" s="43">
        <v>-6.710480053769645</v>
      </c>
    </row>
    <row r="31" spans="1:11" ht="15" customHeight="1">
      <c r="A31" s="132" t="s">
        <v>54</v>
      </c>
      <c r="B31" s="50">
        <v>4155.900664000001</v>
      </c>
      <c r="C31" s="42">
        <v>5778.2739</v>
      </c>
      <c r="D31" s="42">
        <v>5598.494366000001</v>
      </c>
      <c r="E31" s="43">
        <v>4779.090099999999</v>
      </c>
      <c r="F31" s="42">
        <v>1622.3732359999995</v>
      </c>
      <c r="G31" s="42"/>
      <c r="H31" s="4">
        <v>39.03782518320556</v>
      </c>
      <c r="I31" s="42">
        <v>-819.4042660000014</v>
      </c>
      <c r="J31" s="42"/>
      <c r="K31" s="43">
        <v>-14.636154159166322</v>
      </c>
    </row>
    <row r="32" spans="1:11" ht="15" customHeight="1">
      <c r="A32" s="131" t="s">
        <v>55</v>
      </c>
      <c r="B32" s="52">
        <v>0</v>
      </c>
      <c r="C32" s="6">
        <v>7727.333556000001</v>
      </c>
      <c r="D32" s="6">
        <v>3122.535938000001</v>
      </c>
      <c r="E32" s="45">
        <v>8293.415000000005</v>
      </c>
      <c r="F32" s="6">
        <v>7727.333556000001</v>
      </c>
      <c r="G32" s="6"/>
      <c r="H32" s="7"/>
      <c r="I32" s="815">
        <v>5170.879062000004</v>
      </c>
      <c r="J32" s="6"/>
      <c r="K32" s="816"/>
    </row>
    <row r="33" spans="1:11" ht="15" customHeight="1">
      <c r="A33" s="469" t="s">
        <v>56</v>
      </c>
      <c r="B33" s="461">
        <v>1566.6458800000003</v>
      </c>
      <c r="C33" s="102">
        <v>3069.503786</v>
      </c>
      <c r="D33" s="102">
        <v>3928.342087999999</v>
      </c>
      <c r="E33" s="142">
        <v>5003.768709</v>
      </c>
      <c r="F33" s="102">
        <v>1502.857906</v>
      </c>
      <c r="G33" s="102"/>
      <c r="H33" s="3">
        <v>95.92837316879802</v>
      </c>
      <c r="I33" s="102">
        <v>1075.426621000001</v>
      </c>
      <c r="J33" s="102"/>
      <c r="K33" s="142">
        <v>27.3760939579354</v>
      </c>
    </row>
    <row r="34" spans="1:11" ht="15" customHeight="1">
      <c r="A34" s="132" t="s">
        <v>57</v>
      </c>
      <c r="B34" s="50">
        <v>9.910200000000259</v>
      </c>
      <c r="C34" s="42">
        <v>67.68822600000021</v>
      </c>
      <c r="D34" s="42">
        <v>12.313915999999153</v>
      </c>
      <c r="E34" s="43">
        <v>3.4893089999995937</v>
      </c>
      <c r="F34" s="42">
        <v>57.778025999999954</v>
      </c>
      <c r="G34" s="42"/>
      <c r="H34" s="4">
        <v>583.0157413573737</v>
      </c>
      <c r="I34" s="42">
        <v>-8.82460699999956</v>
      </c>
      <c r="J34" s="42"/>
      <c r="K34" s="43">
        <v>-71.66369333687322</v>
      </c>
    </row>
    <row r="35" spans="1:11" ht="15" customHeight="1" hidden="1">
      <c r="A35" s="132" t="s">
        <v>58</v>
      </c>
      <c r="B35" s="50"/>
      <c r="C35" s="42"/>
      <c r="D35" s="42"/>
      <c r="E35" s="43"/>
      <c r="F35" s="42"/>
      <c r="G35" s="42"/>
      <c r="H35" s="4"/>
      <c r="I35" s="42"/>
      <c r="J35" s="42"/>
      <c r="K35" s="43"/>
    </row>
    <row r="36" spans="1:11" ht="15" customHeight="1" hidden="1">
      <c r="A36" s="132" t="s">
        <v>59</v>
      </c>
      <c r="B36" s="50"/>
      <c r="C36" s="42"/>
      <c r="D36" s="42"/>
      <c r="E36" s="43"/>
      <c r="F36" s="42"/>
      <c r="G36" s="42"/>
      <c r="H36" s="4"/>
      <c r="I36" s="42"/>
      <c r="J36" s="42"/>
      <c r="K36" s="43"/>
    </row>
    <row r="37" spans="1:11" ht="15" customHeight="1" hidden="1">
      <c r="A37" s="132" t="s">
        <v>60</v>
      </c>
      <c r="B37" s="50"/>
      <c r="C37" s="42"/>
      <c r="D37" s="42"/>
      <c r="E37" s="43"/>
      <c r="F37" s="42"/>
      <c r="G37" s="42"/>
      <c r="H37" s="4"/>
      <c r="I37" s="42"/>
      <c r="J37" s="42"/>
      <c r="K37" s="43"/>
    </row>
    <row r="38" spans="1:11" ht="15" customHeight="1" hidden="1">
      <c r="A38" s="132" t="s">
        <v>61</v>
      </c>
      <c r="B38" s="50"/>
      <c r="C38" s="42"/>
      <c r="D38" s="42"/>
      <c r="E38" s="43"/>
      <c r="F38" s="42"/>
      <c r="G38" s="42"/>
      <c r="H38" s="4"/>
      <c r="I38" s="42"/>
      <c r="J38" s="42"/>
      <c r="K38" s="43"/>
    </row>
    <row r="39" spans="1:11" ht="15" customHeight="1">
      <c r="A39" s="132" t="s">
        <v>471</v>
      </c>
      <c r="B39" s="50">
        <v>1556.73568</v>
      </c>
      <c r="C39" s="42">
        <v>3001.81556</v>
      </c>
      <c r="D39" s="42">
        <v>3916.028172</v>
      </c>
      <c r="E39" s="43">
        <v>5000.2794</v>
      </c>
      <c r="F39" s="42">
        <v>1445.07988</v>
      </c>
      <c r="G39" s="42"/>
      <c r="H39" s="4">
        <v>92.8275685182471</v>
      </c>
      <c r="I39" s="42">
        <v>1084.2512280000005</v>
      </c>
      <c r="J39" s="42"/>
      <c r="K39" s="43">
        <v>27.687523694352027</v>
      </c>
    </row>
    <row r="40" spans="1:11" ht="15" customHeight="1" hidden="1">
      <c r="A40" s="132" t="s">
        <v>62</v>
      </c>
      <c r="B40" s="50">
        <v>0</v>
      </c>
      <c r="C40" s="42">
        <v>0</v>
      </c>
      <c r="D40" s="42">
        <v>0</v>
      </c>
      <c r="E40" s="43">
        <v>0</v>
      </c>
      <c r="F40" s="42">
        <v>0</v>
      </c>
      <c r="G40" s="42"/>
      <c r="H40" s="4"/>
      <c r="I40" s="42">
        <v>0</v>
      </c>
      <c r="J40" s="42"/>
      <c r="K40" s="43"/>
    </row>
    <row r="41" spans="1:11" ht="15" customHeight="1">
      <c r="A41" s="131" t="s">
        <v>63</v>
      </c>
      <c r="B41" s="52">
        <v>36261.421457</v>
      </c>
      <c r="C41" s="6">
        <v>31079.076339999996</v>
      </c>
      <c r="D41" s="6">
        <v>22857.651560999995</v>
      </c>
      <c r="E41" s="45">
        <v>25235.965869</v>
      </c>
      <c r="F41" s="6">
        <v>-5182.345117000001</v>
      </c>
      <c r="G41" s="6"/>
      <c r="H41" s="7">
        <v>-14.291621532667708</v>
      </c>
      <c r="I41" s="6">
        <v>2378.3143080000045</v>
      </c>
      <c r="J41" s="6"/>
      <c r="K41" s="45">
        <v>10.404893528335664</v>
      </c>
    </row>
    <row r="42" spans="1:11" ht="15" customHeight="1" thickBot="1">
      <c r="A42" s="134" t="s">
        <v>64</v>
      </c>
      <c r="B42" s="53">
        <v>19248.272056</v>
      </c>
      <c r="C42" s="46">
        <v>25017.331111</v>
      </c>
      <c r="D42" s="46">
        <v>24958.154319</v>
      </c>
      <c r="E42" s="48">
        <v>15319.180191</v>
      </c>
      <c r="F42" s="46">
        <v>5769.059054999998</v>
      </c>
      <c r="G42" s="46"/>
      <c r="H42" s="47">
        <v>29.97182831900845</v>
      </c>
      <c r="I42" s="46">
        <v>-9638.974128000002</v>
      </c>
      <c r="J42" s="46"/>
      <c r="K42" s="48">
        <v>-38.620540624921524</v>
      </c>
    </row>
    <row r="43" spans="1:11" ht="15" customHeight="1">
      <c r="A43" s="462"/>
      <c r="B43" s="462"/>
      <c r="C43" s="464"/>
      <c r="D43" s="464"/>
      <c r="E43" s="465"/>
      <c r="F43" s="462"/>
      <c r="G43" s="464"/>
      <c r="H43" s="463"/>
      <c r="I43" s="466"/>
      <c r="J43" s="464"/>
      <c r="K43" s="465"/>
    </row>
    <row r="44" spans="1:11" ht="15" customHeight="1">
      <c r="A44" s="50" t="s">
        <v>65</v>
      </c>
      <c r="B44" s="50">
        <v>131469.6197341406</v>
      </c>
      <c r="C44" s="42">
        <v>134484.017409774</v>
      </c>
      <c r="D44" s="42">
        <v>126265.1124654292</v>
      </c>
      <c r="E44" s="43">
        <v>125368.640517</v>
      </c>
      <c r="F44" s="50">
        <v>8479.237675633402</v>
      </c>
      <c r="G44" s="42" t="s">
        <v>926</v>
      </c>
      <c r="H44" s="4">
        <v>6.449579524745119</v>
      </c>
      <c r="I44" s="467">
        <v>-1243.5919484291999</v>
      </c>
      <c r="J44" s="42" t="s">
        <v>927</v>
      </c>
      <c r="K44" s="43">
        <v>-0.9849054296527788</v>
      </c>
    </row>
    <row r="45" spans="1:11" ht="15" customHeight="1">
      <c r="A45" s="50" t="s">
        <v>66</v>
      </c>
      <c r="B45" s="50">
        <v>-20571.58510414062</v>
      </c>
      <c r="C45" s="42">
        <v>-21445.600709773997</v>
      </c>
      <c r="D45" s="42">
        <v>-6922.657092429199</v>
      </c>
      <c r="E45" s="43">
        <v>-1302.5098390000057</v>
      </c>
      <c r="F45" s="50">
        <v>-6338.855605633376</v>
      </c>
      <c r="G45" s="42" t="s">
        <v>926</v>
      </c>
      <c r="H45" s="4">
        <v>30.813646948175617</v>
      </c>
      <c r="I45" s="467">
        <v>5967.267253429193</v>
      </c>
      <c r="J45" s="42" t="s">
        <v>927</v>
      </c>
      <c r="K45" s="43">
        <v>-86.1990876300251</v>
      </c>
    </row>
    <row r="46" spans="1:11" ht="15" customHeight="1" thickBot="1">
      <c r="A46" s="53" t="s">
        <v>67</v>
      </c>
      <c r="B46" s="53">
        <v>37264.895104140625</v>
      </c>
      <c r="C46" s="46">
        <v>34945.281939773995</v>
      </c>
      <c r="D46" s="46">
        <v>30109.2901064292</v>
      </c>
      <c r="E46" s="48">
        <v>24247.891412999998</v>
      </c>
      <c r="F46" s="53">
        <v>3145.22683563337</v>
      </c>
      <c r="G46" s="46" t="s">
        <v>926</v>
      </c>
      <c r="H46" s="47">
        <v>8.440187009365534</v>
      </c>
      <c r="I46" s="468">
        <v>-6208.5186934292005</v>
      </c>
      <c r="J46" s="46" t="s">
        <v>927</v>
      </c>
      <c r="K46" s="48">
        <v>-20.61994378307678</v>
      </c>
    </row>
    <row r="47" spans="1:3" ht="15" customHeight="1">
      <c r="A47" s="991" t="s">
        <v>930</v>
      </c>
      <c r="B47" s="802"/>
      <c r="C47" s="802"/>
    </row>
    <row r="48" spans="1:9" ht="15" customHeight="1">
      <c r="A48" s="992" t="s">
        <v>931</v>
      </c>
      <c r="B48" s="20"/>
      <c r="C48" s="20"/>
      <c r="I48" s="1" t="s">
        <v>1</v>
      </c>
    </row>
    <row r="49" ht="15" customHeight="1">
      <c r="A49" s="42" t="str">
        <f>MS!A38</f>
        <v> p= provisional, e = estimates.</v>
      </c>
    </row>
    <row r="50" ht="12.75">
      <c r="A50" s="993"/>
    </row>
    <row r="51" ht="12.75">
      <c r="A51" s="992"/>
    </row>
  </sheetData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2" sqref="A2:G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560" t="s">
        <v>1212</v>
      </c>
      <c r="B1" s="1560"/>
      <c r="C1" s="1560"/>
      <c r="D1" s="1560"/>
      <c r="E1" s="1560"/>
      <c r="F1" s="1560"/>
      <c r="G1" s="1560"/>
    </row>
    <row r="2" spans="1:7" ht="15.75">
      <c r="A2" s="1596" t="s">
        <v>397</v>
      </c>
      <c r="B2" s="1596"/>
      <c r="C2" s="1596"/>
      <c r="D2" s="1596"/>
      <c r="E2" s="1596"/>
      <c r="F2" s="1596"/>
      <c r="G2" s="1596"/>
    </row>
    <row r="3" spans="1:7" ht="12.75">
      <c r="A3" s="1742" t="s">
        <v>841</v>
      </c>
      <c r="B3" s="1742"/>
      <c r="C3" s="1742"/>
      <c r="D3" s="1742"/>
      <c r="E3" s="1742"/>
      <c r="F3" s="1742"/>
      <c r="G3" s="1742"/>
    </row>
    <row r="4" spans="1:7" ht="13.5" thickBot="1">
      <c r="A4" s="18" t="s">
        <v>1</v>
      </c>
      <c r="C4" s="103"/>
      <c r="E4" s="104"/>
      <c r="G4" s="443" t="s">
        <v>29</v>
      </c>
    </row>
    <row r="5" spans="1:7" ht="12.75">
      <c r="A5" s="1745"/>
      <c r="B5" s="1743" t="s">
        <v>2</v>
      </c>
      <c r="C5" s="1743" t="s">
        <v>104</v>
      </c>
      <c r="D5" s="1743" t="s">
        <v>524</v>
      </c>
      <c r="E5" s="742"/>
      <c r="F5" s="744" t="s">
        <v>360</v>
      </c>
      <c r="G5" s="743"/>
    </row>
    <row r="6" spans="1:7" ht="12.75">
      <c r="A6" s="1746"/>
      <c r="B6" s="1744"/>
      <c r="C6" s="1744"/>
      <c r="D6" s="1744"/>
      <c r="E6" s="444" t="s">
        <v>2</v>
      </c>
      <c r="F6" s="444" t="s">
        <v>3</v>
      </c>
      <c r="G6" s="445" t="s">
        <v>469</v>
      </c>
    </row>
    <row r="7" spans="1:7" ht="12.75">
      <c r="A7" s="136"/>
      <c r="B7" s="101"/>
      <c r="C7" s="101"/>
      <c r="D7" s="101"/>
      <c r="E7" s="101"/>
      <c r="F7" s="105"/>
      <c r="G7" s="135"/>
    </row>
    <row r="8" spans="1:8" ht="12.75">
      <c r="A8" s="137" t="s">
        <v>398</v>
      </c>
      <c r="B8" s="995">
        <v>36785.9</v>
      </c>
      <c r="C8" s="995">
        <v>35677.6</v>
      </c>
      <c r="D8" s="995">
        <v>34602.1</v>
      </c>
      <c r="E8" s="836">
        <v>11.119199876755431</v>
      </c>
      <c r="F8" s="836">
        <v>-3.012839158481924</v>
      </c>
      <c r="G8" s="1018">
        <v>-3.014496490795352</v>
      </c>
      <c r="H8" s="996"/>
    </row>
    <row r="9" spans="1:8" ht="12.75">
      <c r="A9" s="138"/>
      <c r="B9" s="997"/>
      <c r="C9" s="997"/>
      <c r="D9" s="997"/>
      <c r="E9" s="836"/>
      <c r="F9" s="836"/>
      <c r="G9" s="1018"/>
      <c r="H9" s="996"/>
    </row>
    <row r="10" spans="1:8" ht="12.75">
      <c r="A10" s="138" t="s">
        <v>399</v>
      </c>
      <c r="B10" s="997">
        <v>25879.5</v>
      </c>
      <c r="C10" s="997">
        <v>24698.8</v>
      </c>
      <c r="D10" s="997">
        <v>23348.2</v>
      </c>
      <c r="E10" s="832">
        <v>21.776140261720258</v>
      </c>
      <c r="F10" s="832">
        <v>-4.562298344249314</v>
      </c>
      <c r="G10" s="1019">
        <v>-5.468281859847451</v>
      </c>
      <c r="H10" s="996"/>
    </row>
    <row r="11" spans="1:8" ht="12.75">
      <c r="A11" s="139" t="s">
        <v>400</v>
      </c>
      <c r="B11" s="998">
        <v>10906.4</v>
      </c>
      <c r="C11" s="998">
        <v>10978.8</v>
      </c>
      <c r="D11" s="998">
        <v>11253.9</v>
      </c>
      <c r="E11" s="842">
        <v>-7.987716397259803</v>
      </c>
      <c r="F11" s="842">
        <v>0.6638304115015075</v>
      </c>
      <c r="G11" s="1020">
        <v>2.505738332058158</v>
      </c>
      <c r="H11" s="996"/>
    </row>
    <row r="12" spans="1:8" ht="12.75">
      <c r="A12" s="140"/>
      <c r="B12" s="997"/>
      <c r="C12" s="997"/>
      <c r="D12" s="997"/>
      <c r="E12" s="836"/>
      <c r="F12" s="836"/>
      <c r="G12" s="1018"/>
      <c r="H12" s="996"/>
    </row>
    <row r="13" spans="1:8" ht="12.75">
      <c r="A13" s="137" t="s">
        <v>401</v>
      </c>
      <c r="B13" s="995">
        <v>101138.3</v>
      </c>
      <c r="C13" s="995">
        <v>102791.2</v>
      </c>
      <c r="D13" s="995">
        <v>114984.3</v>
      </c>
      <c r="E13" s="836">
        <v>23.39085325831016</v>
      </c>
      <c r="F13" s="836">
        <v>1.6342967995309579</v>
      </c>
      <c r="G13" s="1018">
        <v>11.862007642677568</v>
      </c>
      <c r="H13" s="996"/>
    </row>
    <row r="14" spans="1:8" ht="12.75">
      <c r="A14" s="138"/>
      <c r="B14" s="997"/>
      <c r="C14" s="997"/>
      <c r="D14" s="997"/>
      <c r="E14" s="836"/>
      <c r="F14" s="836"/>
      <c r="G14" s="1018"/>
      <c r="H14" s="996"/>
    </row>
    <row r="15" spans="1:8" ht="12.75">
      <c r="A15" s="138" t="s">
        <v>402</v>
      </c>
      <c r="B15" s="997">
        <v>61261.1</v>
      </c>
      <c r="C15" s="997">
        <v>64398</v>
      </c>
      <c r="D15" s="997">
        <v>73792.9</v>
      </c>
      <c r="E15" s="832">
        <v>28.302752197506436</v>
      </c>
      <c r="F15" s="832">
        <v>5.120541420248742</v>
      </c>
      <c r="G15" s="1019">
        <v>14.588807105810716</v>
      </c>
      <c r="H15" s="996"/>
    </row>
    <row r="16" spans="1:8" ht="12.75">
      <c r="A16" s="139" t="s">
        <v>403</v>
      </c>
      <c r="B16" s="998">
        <v>39877.2</v>
      </c>
      <c r="C16" s="998">
        <v>38393.2</v>
      </c>
      <c r="D16" s="998">
        <v>41191.4</v>
      </c>
      <c r="E16" s="842">
        <v>16.53696100062831</v>
      </c>
      <c r="F16" s="842">
        <v>-3.721424774056345</v>
      </c>
      <c r="G16" s="1020">
        <v>7.288269797776707</v>
      </c>
      <c r="H16" s="996"/>
    </row>
    <row r="17" spans="1:8" ht="12.75">
      <c r="A17" s="140"/>
      <c r="B17" s="997"/>
      <c r="C17" s="997"/>
      <c r="D17" s="997"/>
      <c r="E17" s="836"/>
      <c r="F17" s="836"/>
      <c r="G17" s="1018"/>
      <c r="H17" s="996"/>
    </row>
    <row r="18" spans="1:8" ht="12.75">
      <c r="A18" s="137" t="s">
        <v>404</v>
      </c>
      <c r="B18" s="995">
        <v>-64352.4</v>
      </c>
      <c r="C18" s="995">
        <v>-67113.6</v>
      </c>
      <c r="D18" s="995">
        <v>-80382.2</v>
      </c>
      <c r="E18" s="836">
        <v>31.705310381102237</v>
      </c>
      <c r="F18" s="836">
        <v>4.290749062971997</v>
      </c>
      <c r="G18" s="1018">
        <v>19.770359509846003</v>
      </c>
      <c r="H18" s="996"/>
    </row>
    <row r="19" spans="1:8" ht="12.75">
      <c r="A19" s="138"/>
      <c r="B19" s="997"/>
      <c r="C19" s="997"/>
      <c r="D19" s="997"/>
      <c r="E19" s="836"/>
      <c r="F19" s="836"/>
      <c r="G19" s="1018"/>
      <c r="H19" s="996"/>
    </row>
    <row r="20" spans="1:8" ht="12.75">
      <c r="A20" s="138" t="s">
        <v>405</v>
      </c>
      <c r="B20" s="997">
        <v>-35381.6</v>
      </c>
      <c r="C20" s="997">
        <v>-39699.2</v>
      </c>
      <c r="D20" s="997">
        <v>-50444.7</v>
      </c>
      <c r="E20" s="832">
        <v>33.53764398617125</v>
      </c>
      <c r="F20" s="832">
        <v>12.202952947294634</v>
      </c>
      <c r="G20" s="1019">
        <v>27.06729606641946</v>
      </c>
      <c r="H20" s="996"/>
    </row>
    <row r="21" spans="1:8" ht="12.75">
      <c r="A21" s="139" t="s">
        <v>406</v>
      </c>
      <c r="B21" s="998">
        <v>-28970.8</v>
      </c>
      <c r="C21" s="998">
        <v>-27414.4</v>
      </c>
      <c r="D21" s="998">
        <v>-29937.5</v>
      </c>
      <c r="E21" s="842">
        <v>29.53459153241849</v>
      </c>
      <c r="F21" s="842">
        <v>-5.372305908017722</v>
      </c>
      <c r="G21" s="1020">
        <v>9.203557254581554</v>
      </c>
      <c r="H21" s="996"/>
    </row>
    <row r="22" spans="1:8" ht="12.75">
      <c r="A22" s="140"/>
      <c r="B22" s="997"/>
      <c r="C22" s="997"/>
      <c r="D22" s="997"/>
      <c r="E22" s="836"/>
      <c r="F22" s="836"/>
      <c r="G22" s="1018"/>
      <c r="H22" s="996"/>
    </row>
    <row r="23" spans="1:8" ht="12.75">
      <c r="A23" s="137" t="s">
        <v>407</v>
      </c>
      <c r="B23" s="995">
        <v>137924.2</v>
      </c>
      <c r="C23" s="995">
        <v>138468.8</v>
      </c>
      <c r="D23" s="995">
        <v>149586.4</v>
      </c>
      <c r="E23" s="836">
        <v>19.86039886782649</v>
      </c>
      <c r="F23" s="836">
        <v>0.394854565043687</v>
      </c>
      <c r="G23" s="1018">
        <v>8.028956703603995</v>
      </c>
      <c r="H23" s="996"/>
    </row>
    <row r="24" spans="1:8" ht="12.75">
      <c r="A24" s="138"/>
      <c r="B24" s="997"/>
      <c r="C24" s="997"/>
      <c r="D24" s="997"/>
      <c r="E24" s="836"/>
      <c r="F24" s="836"/>
      <c r="G24" s="1018"/>
      <c r="H24" s="996"/>
    </row>
    <row r="25" spans="1:8" ht="12.75">
      <c r="A25" s="138" t="s">
        <v>405</v>
      </c>
      <c r="B25" s="997">
        <v>87140.6</v>
      </c>
      <c r="C25" s="997">
        <v>89096.8</v>
      </c>
      <c r="D25" s="997">
        <v>97141.1</v>
      </c>
      <c r="E25" s="832">
        <v>26.2925549645647</v>
      </c>
      <c r="F25" s="832">
        <v>2.2448778181467475</v>
      </c>
      <c r="G25" s="1019">
        <v>9.028719325497647</v>
      </c>
      <c r="H25" s="996"/>
    </row>
    <row r="26" spans="1:8" ht="13.5" thickBot="1">
      <c r="A26" s="141" t="s">
        <v>406</v>
      </c>
      <c r="B26" s="1000">
        <v>50783.6</v>
      </c>
      <c r="C26" s="1000">
        <v>49372</v>
      </c>
      <c r="D26" s="1000">
        <v>52445.3</v>
      </c>
      <c r="E26" s="1021">
        <v>10.227319590985346</v>
      </c>
      <c r="F26" s="1021">
        <v>-2.779637520774429</v>
      </c>
      <c r="G26" s="1022">
        <v>6.224783277971341</v>
      </c>
      <c r="H26" s="996"/>
    </row>
    <row r="27" spans="2:8" ht="12.75">
      <c r="B27" s="106"/>
      <c r="C27" s="106"/>
      <c r="D27" s="106"/>
      <c r="E27" s="996"/>
      <c r="F27" s="996"/>
      <c r="G27" s="996"/>
      <c r="H27" s="996"/>
    </row>
    <row r="28" spans="2:8" ht="13.5" thickBot="1">
      <c r="B28" s="996"/>
      <c r="C28" s="106"/>
      <c r="D28" s="106"/>
      <c r="E28" s="996"/>
      <c r="F28" s="996"/>
      <c r="G28" s="996"/>
      <c r="H28" s="996"/>
    </row>
    <row r="29" spans="1:8" ht="12.75">
      <c r="A29" s="144" t="s">
        <v>564</v>
      </c>
      <c r="B29" s="1002">
        <v>36.37187890245338</v>
      </c>
      <c r="C29" s="1003">
        <v>34.708807757862544</v>
      </c>
      <c r="D29" s="1004">
        <v>30.09289094250259</v>
      </c>
      <c r="E29" s="996"/>
      <c r="F29" s="996"/>
      <c r="G29" s="996"/>
      <c r="H29" s="996"/>
    </row>
    <row r="30" spans="1:8" ht="12.75">
      <c r="A30" s="145" t="s">
        <v>408</v>
      </c>
      <c r="B30" s="1005">
        <v>42.244589143844955</v>
      </c>
      <c r="C30" s="1006">
        <v>38.353365011335754</v>
      </c>
      <c r="D30" s="1007">
        <v>31.640171344397633</v>
      </c>
      <c r="E30" s="996"/>
      <c r="F30" s="996"/>
      <c r="G30" s="996"/>
      <c r="H30" s="996"/>
    </row>
    <row r="31" spans="1:8" ht="12.75">
      <c r="A31" s="146" t="s">
        <v>409</v>
      </c>
      <c r="B31" s="1008">
        <v>27.34996439067939</v>
      </c>
      <c r="C31" s="998">
        <v>28.595688819895187</v>
      </c>
      <c r="D31" s="999">
        <v>27.32099418810723</v>
      </c>
      <c r="E31" s="996"/>
      <c r="F31" s="996"/>
      <c r="G31" s="996"/>
      <c r="H31" s="996"/>
    </row>
    <row r="32" spans="1:8" ht="12.75">
      <c r="A32" s="147" t="s">
        <v>565</v>
      </c>
      <c r="B32" s="1009"/>
      <c r="C32" s="1010"/>
      <c r="D32" s="1011"/>
      <c r="E32" s="996"/>
      <c r="F32" s="996"/>
      <c r="G32" s="996"/>
      <c r="H32" s="996"/>
    </row>
    <row r="33" spans="1:8" ht="12.75">
      <c r="A33" s="145" t="s">
        <v>408</v>
      </c>
      <c r="B33" s="1012">
        <v>70.35168366140287</v>
      </c>
      <c r="C33" s="1006">
        <v>69.22775074556584</v>
      </c>
      <c r="D33" s="1013">
        <v>67.47625144138651</v>
      </c>
      <c r="E33" s="996"/>
      <c r="F33" s="996"/>
      <c r="G33" s="996"/>
      <c r="H33" s="996"/>
    </row>
    <row r="34" spans="1:8" ht="12.75">
      <c r="A34" s="146" t="s">
        <v>409</v>
      </c>
      <c r="B34" s="1014">
        <v>29.648316338597127</v>
      </c>
      <c r="C34" s="998">
        <v>30.772249254434154</v>
      </c>
      <c r="D34" s="1015">
        <v>32.523748558613505</v>
      </c>
      <c r="E34" s="996"/>
      <c r="F34" s="996"/>
      <c r="G34" s="996"/>
      <c r="H34" s="996"/>
    </row>
    <row r="35" spans="1:8" ht="12.75">
      <c r="A35" s="147" t="s">
        <v>566</v>
      </c>
      <c r="B35" s="1009"/>
      <c r="C35" s="1010"/>
      <c r="D35" s="1011"/>
      <c r="E35" s="996"/>
      <c r="F35" s="996"/>
      <c r="G35" s="996"/>
      <c r="H35" s="996"/>
    </row>
    <row r="36" spans="1:8" ht="12.75">
      <c r="A36" s="145" t="s">
        <v>408</v>
      </c>
      <c r="B36" s="1012">
        <v>60.57161332551566</v>
      </c>
      <c r="C36" s="1006">
        <v>62.64933184941902</v>
      </c>
      <c r="D36" s="1013">
        <v>64.17650061791045</v>
      </c>
      <c r="E36" s="996"/>
      <c r="F36" s="996"/>
      <c r="G36" s="996"/>
      <c r="H36" s="996"/>
    </row>
    <row r="37" spans="1:8" ht="12.75">
      <c r="A37" s="146" t="s">
        <v>409</v>
      </c>
      <c r="B37" s="1014">
        <v>39.428386674484344</v>
      </c>
      <c r="C37" s="998">
        <v>37.35066815058099</v>
      </c>
      <c r="D37" s="1015">
        <v>35.82349938208956</v>
      </c>
      <c r="E37" s="996"/>
      <c r="F37" s="996"/>
      <c r="G37" s="996"/>
      <c r="H37" s="996"/>
    </row>
    <row r="38" spans="1:8" ht="12.75">
      <c r="A38" s="147" t="s">
        <v>567</v>
      </c>
      <c r="B38" s="1009"/>
      <c r="C38" s="1010"/>
      <c r="D38" s="1011"/>
      <c r="E38" s="996"/>
      <c r="F38" s="996"/>
      <c r="G38" s="996"/>
      <c r="H38" s="996"/>
    </row>
    <row r="39" spans="1:8" ht="12.75">
      <c r="A39" s="145" t="s">
        <v>408</v>
      </c>
      <c r="B39" s="1012">
        <v>54.98101080923167</v>
      </c>
      <c r="C39" s="1006">
        <v>59.152243360511136</v>
      </c>
      <c r="D39" s="1013">
        <v>62.75605793322402</v>
      </c>
      <c r="E39" s="996"/>
      <c r="F39" s="996"/>
      <c r="G39" s="996"/>
      <c r="H39" s="996"/>
    </row>
    <row r="40" spans="1:8" ht="12.75">
      <c r="A40" s="146" t="s">
        <v>409</v>
      </c>
      <c r="B40" s="1014">
        <v>45.01898919076833</v>
      </c>
      <c r="C40" s="998">
        <v>40.84775663948887</v>
      </c>
      <c r="D40" s="1015">
        <v>37.24394206677598</v>
      </c>
      <c r="E40" s="996"/>
      <c r="F40" s="996"/>
      <c r="G40" s="996"/>
      <c r="H40" s="996"/>
    </row>
    <row r="41" spans="1:8" ht="12.75">
      <c r="A41" s="147" t="s">
        <v>568</v>
      </c>
      <c r="B41" s="1009"/>
      <c r="C41" s="1010"/>
      <c r="D41" s="1011"/>
      <c r="E41" s="996"/>
      <c r="F41" s="996"/>
      <c r="G41" s="996"/>
      <c r="H41" s="996"/>
    </row>
    <row r="42" spans="1:8" ht="12.75">
      <c r="A42" s="145" t="s">
        <v>408</v>
      </c>
      <c r="B42" s="1012">
        <v>63.1800655722491</v>
      </c>
      <c r="C42" s="1006">
        <v>64.3443143870677</v>
      </c>
      <c r="D42" s="1013">
        <v>64.93979399196718</v>
      </c>
      <c r="E42" s="996"/>
      <c r="F42" s="996"/>
      <c r="G42" s="996"/>
      <c r="H42" s="996"/>
    </row>
    <row r="43" spans="1:8" ht="12.75">
      <c r="A43" s="148" t="s">
        <v>409</v>
      </c>
      <c r="B43" s="1014">
        <v>36.81993442775089</v>
      </c>
      <c r="C43" s="998">
        <v>35.6556856129323</v>
      </c>
      <c r="D43" s="1015">
        <v>35.06020600803282</v>
      </c>
      <c r="E43" s="996"/>
      <c r="F43" s="996"/>
      <c r="G43" s="996"/>
      <c r="H43" s="996"/>
    </row>
    <row r="44" spans="1:8" ht="12.75">
      <c r="A44" s="149" t="s">
        <v>569</v>
      </c>
      <c r="B44" s="1009"/>
      <c r="C44" s="1010"/>
      <c r="D44" s="1011"/>
      <c r="E44" s="996"/>
      <c r="F44" s="996"/>
      <c r="G44" s="996"/>
      <c r="H44" s="996"/>
    </row>
    <row r="45" spans="1:8" ht="12.75">
      <c r="A45" s="148" t="s">
        <v>410</v>
      </c>
      <c r="B45" s="1016">
        <v>26.671099052958073</v>
      </c>
      <c r="C45" s="1006">
        <v>25.76580428226431</v>
      </c>
      <c r="D45" s="1007">
        <v>23.131848884657963</v>
      </c>
      <c r="E45" s="996"/>
      <c r="F45" s="996"/>
      <c r="G45" s="996"/>
      <c r="H45" s="996"/>
    </row>
    <row r="46" spans="1:8" ht="13.5" thickBot="1">
      <c r="A46" s="150" t="s">
        <v>411</v>
      </c>
      <c r="B46" s="1017">
        <v>73.3289009470419</v>
      </c>
      <c r="C46" s="1000">
        <v>74.2341957177357</v>
      </c>
      <c r="D46" s="1001">
        <v>76.86815111534203</v>
      </c>
      <c r="E46" s="996"/>
      <c r="F46" s="996"/>
      <c r="G46" s="996"/>
      <c r="H46" s="996"/>
    </row>
    <row r="47" spans="2:8" ht="12.75">
      <c r="B47" s="996"/>
      <c r="C47" s="996"/>
      <c r="D47" s="996"/>
      <c r="E47" s="996"/>
      <c r="F47" s="996"/>
      <c r="G47" s="996"/>
      <c r="H47" s="996"/>
    </row>
    <row r="48" spans="1:8" ht="12.75">
      <c r="A48" s="18" t="s">
        <v>412</v>
      </c>
      <c r="B48" s="996"/>
      <c r="C48" s="996"/>
      <c r="D48" s="996"/>
      <c r="E48" s="996"/>
      <c r="F48" s="996"/>
      <c r="G48" s="996"/>
      <c r="H48" s="996"/>
    </row>
    <row r="49" spans="1:8" ht="12.75">
      <c r="A49" s="18" t="s">
        <v>257</v>
      </c>
      <c r="B49" s="996"/>
      <c r="C49" s="996"/>
      <c r="D49" s="996"/>
      <c r="E49" s="996"/>
      <c r="F49" s="996"/>
      <c r="G49" s="996"/>
      <c r="H49" s="996"/>
    </row>
  </sheetData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2" sqref="A2:H2"/>
    </sheetView>
  </sheetViews>
  <sheetFormatPr defaultColWidth="9.140625" defaultRowHeight="12.75"/>
  <cols>
    <col min="1" max="1" width="3.00390625" style="300" customWidth="1"/>
    <col min="2" max="2" width="19.421875" style="300" customWidth="1"/>
    <col min="3" max="3" width="10.140625" style="300" customWidth="1"/>
    <col min="4" max="4" width="9.57421875" style="300" customWidth="1"/>
    <col min="5" max="5" width="9.57421875" style="849" customWidth="1"/>
    <col min="6" max="6" width="8.00390625" style="300" customWidth="1"/>
    <col min="7" max="7" width="7.421875" style="300" customWidth="1"/>
    <col min="8" max="8" width="6.8515625" style="300" customWidth="1"/>
    <col min="9" max="16384" width="9.140625" style="300" customWidth="1"/>
  </cols>
  <sheetData>
    <row r="1" spans="1:8" ht="12">
      <c r="A1" s="1747" t="s">
        <v>1213</v>
      </c>
      <c r="B1" s="1747"/>
      <c r="C1" s="1747"/>
      <c r="D1" s="1747"/>
      <c r="E1" s="1747"/>
      <c r="F1" s="1747"/>
      <c r="G1" s="1747"/>
      <c r="H1" s="1747"/>
    </row>
    <row r="2" spans="1:8" ht="15.75">
      <c r="A2" s="1748" t="s">
        <v>645</v>
      </c>
      <c r="B2" s="1748"/>
      <c r="C2" s="1748"/>
      <c r="D2" s="1748"/>
      <c r="E2" s="1748"/>
      <c r="F2" s="1748"/>
      <c r="G2" s="1748"/>
      <c r="H2" s="1748"/>
    </row>
    <row r="4" spans="1:8" ht="12.75" thickBot="1">
      <c r="A4" s="1749" t="s">
        <v>29</v>
      </c>
      <c r="B4" s="1749"/>
      <c r="C4" s="1749"/>
      <c r="D4" s="1749"/>
      <c r="E4" s="1749"/>
      <c r="F4" s="1749"/>
      <c r="G4" s="1749"/>
      <c r="H4" s="1749"/>
    </row>
    <row r="5" spans="1:8" ht="12">
      <c r="A5" s="850"/>
      <c r="B5" s="851"/>
      <c r="C5" s="1750" t="s">
        <v>841</v>
      </c>
      <c r="D5" s="1751"/>
      <c r="E5" s="1752"/>
      <c r="F5" s="1722" t="s">
        <v>360</v>
      </c>
      <c r="G5" s="1722"/>
      <c r="H5" s="1723"/>
    </row>
    <row r="6" spans="1:8" ht="12">
      <c r="A6" s="852"/>
      <c r="B6" s="853"/>
      <c r="C6" s="854" t="str">
        <f>'[1]Direction'!B5</f>
        <v>2005/06</v>
      </c>
      <c r="D6" s="855" t="str">
        <f>'[1]Direction'!C5</f>
        <v>2006/07P</v>
      </c>
      <c r="E6" s="856" t="str">
        <f>'[1]Direction'!D5</f>
        <v>2007/08P</v>
      </c>
      <c r="F6" s="857" t="s">
        <v>2</v>
      </c>
      <c r="G6" s="855" t="s">
        <v>3</v>
      </c>
      <c r="H6" s="858" t="s">
        <v>469</v>
      </c>
    </row>
    <row r="7" spans="1:8" ht="12">
      <c r="A7" s="859"/>
      <c r="B7" s="860" t="s">
        <v>646</v>
      </c>
      <c r="C7" s="861">
        <v>19814.9</v>
      </c>
      <c r="D7" s="862">
        <v>19835.29</v>
      </c>
      <c r="E7" s="863">
        <v>19215.042</v>
      </c>
      <c r="F7" s="1023">
        <v>16.649496370690045</v>
      </c>
      <c r="G7" s="1024">
        <v>0.10290236135432451</v>
      </c>
      <c r="H7" s="1025">
        <v>-3.1269923454610478</v>
      </c>
    </row>
    <row r="8" spans="1:8" ht="12">
      <c r="A8" s="864">
        <v>1</v>
      </c>
      <c r="B8" s="865" t="s">
        <v>647</v>
      </c>
      <c r="C8" s="866">
        <v>592</v>
      </c>
      <c r="D8" s="867">
        <v>478.99</v>
      </c>
      <c r="E8" s="868">
        <v>400.04200000000003</v>
      </c>
      <c r="F8" s="1026">
        <v>26.118449083936966</v>
      </c>
      <c r="G8" s="1027">
        <v>-19.089527027027046</v>
      </c>
      <c r="H8" s="1028">
        <v>-16.48218125639366</v>
      </c>
    </row>
    <row r="9" spans="1:8" ht="12">
      <c r="A9" s="864">
        <v>2</v>
      </c>
      <c r="B9" s="865" t="s">
        <v>648</v>
      </c>
      <c r="C9" s="866">
        <v>1.2</v>
      </c>
      <c r="D9" s="867">
        <v>7.5</v>
      </c>
      <c r="E9" s="868">
        <v>0</v>
      </c>
      <c r="F9" s="1026">
        <v>-99.37597503900156</v>
      </c>
      <c r="G9" s="1027">
        <v>525</v>
      </c>
      <c r="H9" s="1028">
        <v>-100</v>
      </c>
    </row>
    <row r="10" spans="1:8" ht="12">
      <c r="A10" s="864">
        <v>3</v>
      </c>
      <c r="B10" s="865" t="s">
        <v>649</v>
      </c>
      <c r="C10" s="866">
        <v>5.1</v>
      </c>
      <c r="D10" s="867">
        <v>0.7</v>
      </c>
      <c r="E10" s="868">
        <v>0.5</v>
      </c>
      <c r="F10" s="1026">
        <v>-38.55421686746987</v>
      </c>
      <c r="G10" s="1027">
        <v>-86.27450980392157</v>
      </c>
      <c r="H10" s="1028">
        <v>-28.57142857142857</v>
      </c>
    </row>
    <row r="11" spans="1:8" ht="12">
      <c r="A11" s="864">
        <v>4</v>
      </c>
      <c r="B11" s="865" t="s">
        <v>650</v>
      </c>
      <c r="C11" s="866">
        <v>78.5</v>
      </c>
      <c r="D11" s="867">
        <v>52.7</v>
      </c>
      <c r="E11" s="868">
        <v>156.7</v>
      </c>
      <c r="F11" s="1026">
        <v>148.41772151898738</v>
      </c>
      <c r="G11" s="1027">
        <v>-32.866242038216555</v>
      </c>
      <c r="H11" s="1028">
        <v>197.3434535104364</v>
      </c>
    </row>
    <row r="12" spans="1:8" ht="12">
      <c r="A12" s="864">
        <v>5</v>
      </c>
      <c r="B12" s="865" t="s">
        <v>651</v>
      </c>
      <c r="C12" s="866">
        <v>25.6</v>
      </c>
      <c r="D12" s="867">
        <v>13</v>
      </c>
      <c r="E12" s="868">
        <v>33.6</v>
      </c>
      <c r="F12" s="1026">
        <v>-28.29131652661063</v>
      </c>
      <c r="G12" s="1027">
        <v>-49.21875</v>
      </c>
      <c r="H12" s="1028">
        <v>158.46153846153845</v>
      </c>
    </row>
    <row r="13" spans="1:8" ht="12">
      <c r="A13" s="864">
        <v>6</v>
      </c>
      <c r="B13" s="865" t="s">
        <v>652</v>
      </c>
      <c r="C13" s="866">
        <v>346.4</v>
      </c>
      <c r="D13" s="867">
        <v>540.9</v>
      </c>
      <c r="E13" s="868">
        <v>662.3</v>
      </c>
      <c r="F13" s="1026">
        <v>-5.715841045182373</v>
      </c>
      <c r="G13" s="1027">
        <v>56.14896073903003</v>
      </c>
      <c r="H13" s="1028">
        <v>22.444074690330922</v>
      </c>
    </row>
    <row r="14" spans="1:8" ht="12">
      <c r="A14" s="864">
        <v>7</v>
      </c>
      <c r="B14" s="865" t="s">
        <v>653</v>
      </c>
      <c r="C14" s="866">
        <v>267.3</v>
      </c>
      <c r="D14" s="867">
        <v>239.5</v>
      </c>
      <c r="E14" s="868">
        <v>278.5</v>
      </c>
      <c r="F14" s="1026">
        <v>15.066724063710723</v>
      </c>
      <c r="G14" s="1027">
        <v>-10.400299289188169</v>
      </c>
      <c r="H14" s="1028">
        <v>16.283924843423776</v>
      </c>
    </row>
    <row r="15" spans="1:8" ht="12">
      <c r="A15" s="864">
        <v>8</v>
      </c>
      <c r="B15" s="865" t="s">
        <v>654</v>
      </c>
      <c r="C15" s="866">
        <v>367.2</v>
      </c>
      <c r="D15" s="867">
        <v>56.5</v>
      </c>
      <c r="E15" s="868">
        <v>89.3</v>
      </c>
      <c r="F15" s="1026">
        <v>13.298364702252414</v>
      </c>
      <c r="G15" s="1027">
        <v>-84.61328976034858</v>
      </c>
      <c r="H15" s="1028">
        <v>58.053097345132755</v>
      </c>
    </row>
    <row r="16" spans="1:8" ht="12">
      <c r="A16" s="864">
        <v>9</v>
      </c>
      <c r="B16" s="865" t="s">
        <v>655</v>
      </c>
      <c r="C16" s="866">
        <v>754.1</v>
      </c>
      <c r="D16" s="867">
        <v>663</v>
      </c>
      <c r="E16" s="868">
        <v>194.4</v>
      </c>
      <c r="F16" s="1026">
        <v>4.881780250347717</v>
      </c>
      <c r="G16" s="1027">
        <v>-12.080625911682802</v>
      </c>
      <c r="H16" s="1028">
        <v>-70.6787330316742</v>
      </c>
    </row>
    <row r="17" spans="1:8" ht="12">
      <c r="A17" s="864">
        <v>10</v>
      </c>
      <c r="B17" s="865" t="s">
        <v>656</v>
      </c>
      <c r="C17" s="866">
        <v>24.8</v>
      </c>
      <c r="D17" s="867">
        <v>7.8</v>
      </c>
      <c r="E17" s="868">
        <v>11.4</v>
      </c>
      <c r="F17" s="1026">
        <v>588.888888888889</v>
      </c>
      <c r="G17" s="1027">
        <v>-68.54838709677419</v>
      </c>
      <c r="H17" s="1028">
        <v>46.15384615384613</v>
      </c>
    </row>
    <row r="18" spans="1:8" ht="12">
      <c r="A18" s="864">
        <v>11</v>
      </c>
      <c r="B18" s="865" t="s">
        <v>657</v>
      </c>
      <c r="C18" s="866">
        <v>186.9</v>
      </c>
      <c r="D18" s="867">
        <v>34.1</v>
      </c>
      <c r="E18" s="868">
        <v>419</v>
      </c>
      <c r="F18" s="1026">
        <v>-42.1899164862357</v>
      </c>
      <c r="G18" s="1027">
        <v>-81.75494917067951</v>
      </c>
      <c r="H18" s="1028">
        <v>1128.7390029325513</v>
      </c>
    </row>
    <row r="19" spans="1:8" ht="12">
      <c r="A19" s="864">
        <v>12</v>
      </c>
      <c r="B19" s="865" t="s">
        <v>658</v>
      </c>
      <c r="C19" s="866">
        <v>43.4</v>
      </c>
      <c r="D19" s="867">
        <v>28.9</v>
      </c>
      <c r="E19" s="868">
        <v>23.7</v>
      </c>
      <c r="F19" s="1026">
        <v>26.90058479532162</v>
      </c>
      <c r="G19" s="1027">
        <v>-33.41013824884793</v>
      </c>
      <c r="H19" s="1028">
        <v>-17.993079584775074</v>
      </c>
    </row>
    <row r="20" spans="1:8" ht="12">
      <c r="A20" s="864">
        <v>13</v>
      </c>
      <c r="B20" s="865" t="s">
        <v>659</v>
      </c>
      <c r="C20" s="866">
        <v>0.9</v>
      </c>
      <c r="D20" s="867">
        <v>0.1</v>
      </c>
      <c r="E20" s="868">
        <v>2</v>
      </c>
      <c r="F20" s="1026">
        <v>-9.999999999999986</v>
      </c>
      <c r="G20" s="1027">
        <v>-88.88888888888889</v>
      </c>
      <c r="H20" s="1028">
        <v>1900</v>
      </c>
    </row>
    <row r="21" spans="1:8" ht="12">
      <c r="A21" s="864">
        <v>14</v>
      </c>
      <c r="B21" s="865" t="s">
        <v>660</v>
      </c>
      <c r="C21" s="866">
        <v>353.7</v>
      </c>
      <c r="D21" s="867">
        <v>93.4</v>
      </c>
      <c r="E21" s="868">
        <v>158.2</v>
      </c>
      <c r="F21" s="1026">
        <v>64.58818054909258</v>
      </c>
      <c r="G21" s="1027">
        <v>-73.59344076901328</v>
      </c>
      <c r="H21" s="1028">
        <v>69.37901498929332</v>
      </c>
    </row>
    <row r="22" spans="1:8" ht="12">
      <c r="A22" s="864">
        <v>15</v>
      </c>
      <c r="B22" s="865" t="s">
        <v>661</v>
      </c>
      <c r="C22" s="866">
        <v>2923</v>
      </c>
      <c r="D22" s="867">
        <v>3001.3</v>
      </c>
      <c r="E22" s="868">
        <v>1543.2</v>
      </c>
      <c r="F22" s="1026">
        <v>30.81226225106289</v>
      </c>
      <c r="G22" s="1027">
        <v>2.6787547040711672</v>
      </c>
      <c r="H22" s="1028">
        <v>-48.58228101156167</v>
      </c>
    </row>
    <row r="23" spans="1:8" ht="12">
      <c r="A23" s="864">
        <v>16</v>
      </c>
      <c r="B23" s="865" t="s">
        <v>662</v>
      </c>
      <c r="C23" s="866">
        <v>56</v>
      </c>
      <c r="D23" s="867">
        <v>53.3</v>
      </c>
      <c r="E23" s="868">
        <v>401.4</v>
      </c>
      <c r="F23" s="1026">
        <v>15.702479338842991</v>
      </c>
      <c r="G23" s="1027">
        <v>-4.821428571428569</v>
      </c>
      <c r="H23" s="1028">
        <v>653.0956848030017</v>
      </c>
    </row>
    <row r="24" spans="1:8" ht="12">
      <c r="A24" s="864">
        <v>17</v>
      </c>
      <c r="B24" s="865" t="s">
        <v>663</v>
      </c>
      <c r="C24" s="866">
        <v>212.6</v>
      </c>
      <c r="D24" s="867">
        <v>255.1</v>
      </c>
      <c r="E24" s="868">
        <v>392.2</v>
      </c>
      <c r="F24" s="1026">
        <v>68.32937450514646</v>
      </c>
      <c r="G24" s="1027">
        <v>19.990592662276583</v>
      </c>
      <c r="H24" s="1028">
        <v>53.74362994903959</v>
      </c>
    </row>
    <row r="25" spans="1:8" ht="12">
      <c r="A25" s="864">
        <v>18</v>
      </c>
      <c r="B25" s="865" t="s">
        <v>664</v>
      </c>
      <c r="C25" s="866">
        <v>21.5</v>
      </c>
      <c r="D25" s="867">
        <v>7.2</v>
      </c>
      <c r="E25" s="868">
        <v>13.2</v>
      </c>
      <c r="F25" s="1026">
        <v>-38.04034582132565</v>
      </c>
      <c r="G25" s="1027">
        <v>-66.51162790697674</v>
      </c>
      <c r="H25" s="1028">
        <v>83.33333333333334</v>
      </c>
    </row>
    <row r="26" spans="1:8" ht="12">
      <c r="A26" s="864">
        <v>19</v>
      </c>
      <c r="B26" s="865" t="s">
        <v>665</v>
      </c>
      <c r="C26" s="866">
        <v>70.8</v>
      </c>
      <c r="D26" s="867">
        <v>40.2</v>
      </c>
      <c r="E26" s="868">
        <v>67.3</v>
      </c>
      <c r="F26" s="1026">
        <v>-6.225165562913915</v>
      </c>
      <c r="G26" s="1027">
        <v>-43.220338983050844</v>
      </c>
      <c r="H26" s="1028">
        <v>67.41293532338307</v>
      </c>
    </row>
    <row r="27" spans="1:8" ht="12">
      <c r="A27" s="864">
        <v>20</v>
      </c>
      <c r="B27" s="865" t="s">
        <v>666</v>
      </c>
      <c r="C27" s="866">
        <v>578.9</v>
      </c>
      <c r="D27" s="867">
        <v>769.9</v>
      </c>
      <c r="E27" s="868">
        <v>1054</v>
      </c>
      <c r="F27" s="1026">
        <v>14.001575423395039</v>
      </c>
      <c r="G27" s="1027">
        <v>32.99360856797375</v>
      </c>
      <c r="H27" s="1028">
        <v>36.90089622028836</v>
      </c>
    </row>
    <row r="28" spans="1:8" ht="12">
      <c r="A28" s="864">
        <v>21</v>
      </c>
      <c r="B28" s="865" t="s">
        <v>667</v>
      </c>
      <c r="C28" s="866">
        <v>1703.8</v>
      </c>
      <c r="D28" s="867">
        <v>1561.3</v>
      </c>
      <c r="E28" s="868">
        <v>1623.5</v>
      </c>
      <c r="F28" s="1026">
        <v>26.46032806353446</v>
      </c>
      <c r="G28" s="1027">
        <v>-8.363657706303542</v>
      </c>
      <c r="H28" s="1028">
        <v>3.9838596041760184</v>
      </c>
    </row>
    <row r="29" spans="1:8" ht="12" hidden="1">
      <c r="A29" s="864"/>
      <c r="B29" s="865"/>
      <c r="C29" s="866">
        <v>210.9</v>
      </c>
      <c r="D29" s="867">
        <v>190.8</v>
      </c>
      <c r="E29" s="868">
        <v>366.2</v>
      </c>
      <c r="F29" s="1026">
        <v>193.73259052924794</v>
      </c>
      <c r="G29" s="1027">
        <v>-9.530583214793737</v>
      </c>
      <c r="H29" s="1028">
        <v>91.92872117400418</v>
      </c>
    </row>
    <row r="30" spans="1:8" ht="12" hidden="1">
      <c r="A30" s="864"/>
      <c r="B30" s="865"/>
      <c r="C30" s="866">
        <v>915.9</v>
      </c>
      <c r="D30" s="867">
        <v>821.4</v>
      </c>
      <c r="E30" s="868">
        <v>716.2</v>
      </c>
      <c r="F30" s="1026">
        <v>26.122280363536206</v>
      </c>
      <c r="G30" s="1027">
        <v>-10.317720275139209</v>
      </c>
      <c r="H30" s="1028">
        <v>-12.807401996591167</v>
      </c>
    </row>
    <row r="31" spans="1:8" ht="12" hidden="1">
      <c r="A31" s="864"/>
      <c r="B31" s="865"/>
      <c r="C31" s="866">
        <v>577</v>
      </c>
      <c r="D31" s="867">
        <v>549.1</v>
      </c>
      <c r="E31" s="868">
        <v>541.1</v>
      </c>
      <c r="F31" s="1026">
        <v>5.042781722191862</v>
      </c>
      <c r="G31" s="1027">
        <v>-4.835355285961867</v>
      </c>
      <c r="H31" s="1028">
        <v>-1.456929521034425</v>
      </c>
    </row>
    <row r="32" spans="1:8" ht="12">
      <c r="A32" s="864">
        <v>22</v>
      </c>
      <c r="B32" s="865" t="s">
        <v>668</v>
      </c>
      <c r="C32" s="866">
        <v>39.8</v>
      </c>
      <c r="D32" s="867">
        <v>18</v>
      </c>
      <c r="E32" s="868">
        <v>46.9</v>
      </c>
      <c r="F32" s="1026">
        <v>12.112676056338017</v>
      </c>
      <c r="G32" s="1027">
        <v>-54.77386934673367</v>
      </c>
      <c r="H32" s="1028">
        <v>160.5555555555556</v>
      </c>
    </row>
    <row r="33" spans="1:8" ht="12">
      <c r="A33" s="864">
        <v>23</v>
      </c>
      <c r="B33" s="865" t="s">
        <v>669</v>
      </c>
      <c r="C33" s="866">
        <v>13.6</v>
      </c>
      <c r="D33" s="867">
        <v>348.2</v>
      </c>
      <c r="E33" s="868">
        <v>648</v>
      </c>
      <c r="F33" s="1026">
        <v>-93.51763584366063</v>
      </c>
      <c r="G33" s="1027">
        <v>2460.2941176470586</v>
      </c>
      <c r="H33" s="1028">
        <v>86.09994256174613</v>
      </c>
    </row>
    <row r="34" spans="1:8" ht="12">
      <c r="A34" s="864">
        <v>24</v>
      </c>
      <c r="B34" s="865" t="s">
        <v>670</v>
      </c>
      <c r="C34" s="866">
        <v>25</v>
      </c>
      <c r="D34" s="867">
        <v>56.8</v>
      </c>
      <c r="E34" s="868">
        <v>110.1</v>
      </c>
      <c r="F34" s="1026">
        <v>-29.971988795518214</v>
      </c>
      <c r="G34" s="1027">
        <v>127.2</v>
      </c>
      <c r="H34" s="1028">
        <v>93.83802816901405</v>
      </c>
    </row>
    <row r="35" spans="1:8" ht="12">
      <c r="A35" s="864">
        <v>25</v>
      </c>
      <c r="B35" s="865" t="s">
        <v>671</v>
      </c>
      <c r="C35" s="866">
        <v>148.7</v>
      </c>
      <c r="D35" s="867">
        <v>106.2</v>
      </c>
      <c r="E35" s="868">
        <v>85.4</v>
      </c>
      <c r="F35" s="1026">
        <v>0.405131667792034</v>
      </c>
      <c r="G35" s="1027">
        <v>-28.581035642232678</v>
      </c>
      <c r="H35" s="1028">
        <v>-19.58568738229755</v>
      </c>
    </row>
    <row r="36" spans="1:8" ht="12">
      <c r="A36" s="864">
        <v>26</v>
      </c>
      <c r="B36" s="865" t="s">
        <v>672</v>
      </c>
      <c r="C36" s="866">
        <v>36.7</v>
      </c>
      <c r="D36" s="867">
        <v>17.5</v>
      </c>
      <c r="E36" s="868">
        <v>43.9</v>
      </c>
      <c r="F36" s="1026">
        <v>21.122112211221136</v>
      </c>
      <c r="G36" s="1027">
        <v>-52.316076294277934</v>
      </c>
      <c r="H36" s="1028">
        <v>150.85714285714283</v>
      </c>
    </row>
    <row r="37" spans="1:8" ht="12">
      <c r="A37" s="864">
        <v>27</v>
      </c>
      <c r="B37" s="865" t="s">
        <v>673</v>
      </c>
      <c r="C37" s="866">
        <v>304.5</v>
      </c>
      <c r="D37" s="867">
        <v>134</v>
      </c>
      <c r="E37" s="868">
        <v>289.2</v>
      </c>
      <c r="F37" s="1026">
        <v>56.15384615384613</v>
      </c>
      <c r="G37" s="1027">
        <v>-55.993431855500816</v>
      </c>
      <c r="H37" s="1028">
        <v>115.82089552238807</v>
      </c>
    </row>
    <row r="38" spans="1:8" ht="12">
      <c r="A38" s="864">
        <v>28</v>
      </c>
      <c r="B38" s="865" t="s">
        <v>674</v>
      </c>
      <c r="C38" s="866">
        <v>194.3</v>
      </c>
      <c r="D38" s="867">
        <v>154.5</v>
      </c>
      <c r="E38" s="868">
        <v>211.7</v>
      </c>
      <c r="F38" s="1026">
        <v>2.8042328042327824</v>
      </c>
      <c r="G38" s="1027">
        <v>-20.483787956767898</v>
      </c>
      <c r="H38" s="1028">
        <v>37.02265372168287</v>
      </c>
    </row>
    <row r="39" spans="1:8" ht="12">
      <c r="A39" s="864">
        <v>29</v>
      </c>
      <c r="B39" s="865" t="s">
        <v>675</v>
      </c>
      <c r="C39" s="866">
        <v>55.7</v>
      </c>
      <c r="D39" s="867">
        <v>69.3</v>
      </c>
      <c r="E39" s="868">
        <v>69.8</v>
      </c>
      <c r="F39" s="1026">
        <v>-51.56521739130435</v>
      </c>
      <c r="G39" s="1027">
        <v>24.416517055655333</v>
      </c>
      <c r="H39" s="1028">
        <v>0.7215007215007034</v>
      </c>
    </row>
    <row r="40" spans="1:8" ht="12">
      <c r="A40" s="864">
        <v>30</v>
      </c>
      <c r="B40" s="865" t="s">
        <v>676</v>
      </c>
      <c r="C40" s="866">
        <v>156.2</v>
      </c>
      <c r="D40" s="867">
        <v>117.9</v>
      </c>
      <c r="E40" s="868">
        <v>66.3</v>
      </c>
      <c r="F40" s="1026">
        <v>-4.814137720901897</v>
      </c>
      <c r="G40" s="1027">
        <v>-24.519846350832253</v>
      </c>
      <c r="H40" s="1028">
        <v>-43.765903307888046</v>
      </c>
    </row>
    <row r="41" spans="1:8" ht="12">
      <c r="A41" s="864">
        <v>31</v>
      </c>
      <c r="B41" s="865" t="s">
        <v>677</v>
      </c>
      <c r="C41" s="866">
        <v>191</v>
      </c>
      <c r="D41" s="867">
        <v>25.9</v>
      </c>
      <c r="E41" s="868">
        <v>0.6</v>
      </c>
      <c r="F41" s="1026">
        <v>-5.585763717251609</v>
      </c>
      <c r="G41" s="1027">
        <v>-86.43979057591623</v>
      </c>
      <c r="H41" s="1028">
        <v>-97.68339768339769</v>
      </c>
    </row>
    <row r="42" spans="1:8" ht="12">
      <c r="A42" s="864">
        <v>32</v>
      </c>
      <c r="B42" s="865" t="s">
        <v>678</v>
      </c>
      <c r="C42" s="866">
        <v>523.3</v>
      </c>
      <c r="D42" s="867">
        <v>235.2</v>
      </c>
      <c r="E42" s="868">
        <v>200.9</v>
      </c>
      <c r="F42" s="1026">
        <v>-26.99497767857143</v>
      </c>
      <c r="G42" s="1027">
        <v>-55.05446206764761</v>
      </c>
      <c r="H42" s="1028">
        <v>-14.583333333333343</v>
      </c>
    </row>
    <row r="43" spans="1:8" ht="12">
      <c r="A43" s="864">
        <v>33</v>
      </c>
      <c r="B43" s="865" t="s">
        <v>679</v>
      </c>
      <c r="C43" s="866">
        <v>2120.2</v>
      </c>
      <c r="D43" s="867">
        <v>1266</v>
      </c>
      <c r="E43" s="868">
        <v>1515.8</v>
      </c>
      <c r="F43" s="1026">
        <v>152.1046373365041</v>
      </c>
      <c r="G43" s="1027">
        <v>-40.28865201396095</v>
      </c>
      <c r="H43" s="1028">
        <v>19.731437598736164</v>
      </c>
    </row>
    <row r="44" spans="1:8" ht="12">
      <c r="A44" s="864">
        <v>34</v>
      </c>
      <c r="B44" s="865" t="s">
        <v>120</v>
      </c>
      <c r="C44" s="866">
        <v>452.7</v>
      </c>
      <c r="D44" s="867">
        <v>259.1</v>
      </c>
      <c r="E44" s="868">
        <v>218.3</v>
      </c>
      <c r="F44" s="1026">
        <v>-9.405643386031628</v>
      </c>
      <c r="G44" s="1027">
        <v>-42.76562845151314</v>
      </c>
      <c r="H44" s="1028">
        <v>-15.746815901196427</v>
      </c>
    </row>
    <row r="45" spans="1:8" ht="12">
      <c r="A45" s="864">
        <v>35</v>
      </c>
      <c r="B45" s="865" t="s">
        <v>680</v>
      </c>
      <c r="C45" s="866">
        <v>0.5</v>
      </c>
      <c r="D45" s="867">
        <v>0</v>
      </c>
      <c r="E45" s="868">
        <v>31.1</v>
      </c>
      <c r="F45" s="1026" t="s">
        <v>859</v>
      </c>
      <c r="G45" s="1027">
        <v>-100</v>
      </c>
      <c r="H45" s="1028" t="s">
        <v>859</v>
      </c>
    </row>
    <row r="46" spans="1:8" ht="12">
      <c r="A46" s="864">
        <v>36</v>
      </c>
      <c r="B46" s="865" t="s">
        <v>681</v>
      </c>
      <c r="C46" s="866">
        <v>594.1</v>
      </c>
      <c r="D46" s="867">
        <v>456.2</v>
      </c>
      <c r="E46" s="868">
        <v>345.5</v>
      </c>
      <c r="F46" s="1026">
        <v>176.71169073125293</v>
      </c>
      <c r="G46" s="1027">
        <v>-23.211580541996298</v>
      </c>
      <c r="H46" s="1028">
        <v>-24.265672950460328</v>
      </c>
    </row>
    <row r="47" spans="1:8" ht="12">
      <c r="A47" s="864">
        <v>37</v>
      </c>
      <c r="B47" s="865" t="s">
        <v>682</v>
      </c>
      <c r="C47" s="866">
        <v>63.8</v>
      </c>
      <c r="D47" s="867">
        <v>86.3</v>
      </c>
      <c r="E47" s="868">
        <v>113.1</v>
      </c>
      <c r="F47" s="1026">
        <v>-29.812981298129827</v>
      </c>
      <c r="G47" s="1027">
        <v>35.266457680250795</v>
      </c>
      <c r="H47" s="1028">
        <v>31.05446118192353</v>
      </c>
    </row>
    <row r="48" spans="1:8" ht="12">
      <c r="A48" s="864">
        <v>38</v>
      </c>
      <c r="B48" s="865" t="s">
        <v>683</v>
      </c>
      <c r="C48" s="866">
        <v>195.3</v>
      </c>
      <c r="D48" s="867">
        <v>361.6</v>
      </c>
      <c r="E48" s="868">
        <v>170.2</v>
      </c>
      <c r="F48" s="1026">
        <v>43.49742836149889</v>
      </c>
      <c r="G48" s="1027">
        <v>85.15104966717871</v>
      </c>
      <c r="H48" s="1028">
        <v>-52.93141592920354</v>
      </c>
    </row>
    <row r="49" spans="1:8" ht="12">
      <c r="A49" s="864">
        <v>39</v>
      </c>
      <c r="B49" s="865" t="s">
        <v>684</v>
      </c>
      <c r="C49" s="866">
        <v>195</v>
      </c>
      <c r="D49" s="867">
        <v>164.7</v>
      </c>
      <c r="E49" s="868">
        <v>234.6</v>
      </c>
      <c r="F49" s="1026">
        <v>19.04761904761905</v>
      </c>
      <c r="G49" s="1027">
        <v>-15.538461538461533</v>
      </c>
      <c r="H49" s="1028">
        <v>42.44080145719488</v>
      </c>
    </row>
    <row r="50" spans="1:8" ht="12">
      <c r="A50" s="864">
        <v>40</v>
      </c>
      <c r="B50" s="865" t="s">
        <v>685</v>
      </c>
      <c r="C50" s="866">
        <v>192.9</v>
      </c>
      <c r="D50" s="867">
        <v>170</v>
      </c>
      <c r="E50" s="868">
        <v>213.9</v>
      </c>
      <c r="F50" s="1026">
        <v>45.3654860587792</v>
      </c>
      <c r="G50" s="1027">
        <v>-11.871435977190274</v>
      </c>
      <c r="H50" s="1028">
        <v>25.82352941176474</v>
      </c>
    </row>
    <row r="51" spans="1:8" ht="12">
      <c r="A51" s="864">
        <v>41</v>
      </c>
      <c r="B51" s="865" t="s">
        <v>686</v>
      </c>
      <c r="C51" s="866">
        <v>197.6</v>
      </c>
      <c r="D51" s="867">
        <v>302.8</v>
      </c>
      <c r="E51" s="868">
        <v>255.7</v>
      </c>
      <c r="F51" s="1026">
        <v>1.646090534979436</v>
      </c>
      <c r="G51" s="1027">
        <v>53.238866396761125</v>
      </c>
      <c r="H51" s="1028">
        <v>-15.554821664464981</v>
      </c>
    </row>
    <row r="52" spans="1:8" ht="12">
      <c r="A52" s="864">
        <v>42</v>
      </c>
      <c r="B52" s="865" t="s">
        <v>687</v>
      </c>
      <c r="C52" s="866">
        <v>141.4</v>
      </c>
      <c r="D52" s="867">
        <v>109.2</v>
      </c>
      <c r="E52" s="868">
        <v>85</v>
      </c>
      <c r="F52" s="1026">
        <v>3.7417461482024805</v>
      </c>
      <c r="G52" s="1027">
        <v>-22.772277227722768</v>
      </c>
      <c r="H52" s="1028">
        <v>-22.16117216117216</v>
      </c>
    </row>
    <row r="53" spans="1:8" ht="12">
      <c r="A53" s="864">
        <v>43</v>
      </c>
      <c r="B53" s="865" t="s">
        <v>688</v>
      </c>
      <c r="C53" s="866">
        <v>41.3</v>
      </c>
      <c r="D53" s="867">
        <v>103.9</v>
      </c>
      <c r="E53" s="868">
        <v>38.4</v>
      </c>
      <c r="F53" s="1026">
        <v>15.363128491620117</v>
      </c>
      <c r="G53" s="1027">
        <v>151.5738498789346</v>
      </c>
      <c r="H53" s="1028">
        <v>-63.04138594802694</v>
      </c>
    </row>
    <row r="54" spans="1:8" ht="12">
      <c r="A54" s="864">
        <v>44</v>
      </c>
      <c r="B54" s="865" t="s">
        <v>689</v>
      </c>
      <c r="C54" s="866">
        <v>1299.3</v>
      </c>
      <c r="D54" s="867">
        <v>1884.3</v>
      </c>
      <c r="E54" s="868">
        <v>1417.2</v>
      </c>
      <c r="F54" s="1026">
        <v>-20.08242096198795</v>
      </c>
      <c r="G54" s="1027">
        <v>45.02424382359732</v>
      </c>
      <c r="H54" s="1028">
        <v>-24.789046330202183</v>
      </c>
    </row>
    <row r="55" spans="1:8" ht="12">
      <c r="A55" s="864">
        <v>45</v>
      </c>
      <c r="B55" s="865" t="s">
        <v>690</v>
      </c>
      <c r="C55" s="866">
        <v>1071.5</v>
      </c>
      <c r="D55" s="867">
        <v>2292.1</v>
      </c>
      <c r="E55" s="868">
        <v>2173</v>
      </c>
      <c r="F55" s="1026">
        <v>-18.985331921971877</v>
      </c>
      <c r="G55" s="1027">
        <v>113.91507232851149</v>
      </c>
      <c r="H55" s="1028">
        <v>-5.196108372235088</v>
      </c>
    </row>
    <row r="56" spans="1:8" ht="12">
      <c r="A56" s="864">
        <v>46</v>
      </c>
      <c r="B56" s="865" t="s">
        <v>691</v>
      </c>
      <c r="C56" s="866">
        <v>453.4</v>
      </c>
      <c r="D56" s="867">
        <v>434.6</v>
      </c>
      <c r="E56" s="868">
        <v>111.4</v>
      </c>
      <c r="F56" s="1026">
        <v>-38.613593284592476</v>
      </c>
      <c r="G56" s="1027">
        <v>-4.146449051610048</v>
      </c>
      <c r="H56" s="1028">
        <v>-74.36723423838012</v>
      </c>
    </row>
    <row r="57" spans="1:8" ht="12">
      <c r="A57" s="864">
        <v>47</v>
      </c>
      <c r="B57" s="865" t="s">
        <v>692</v>
      </c>
      <c r="C57" s="866">
        <v>0.4</v>
      </c>
      <c r="D57" s="867">
        <v>6.9</v>
      </c>
      <c r="E57" s="868">
        <v>0</v>
      </c>
      <c r="F57" s="1026" t="s">
        <v>859</v>
      </c>
      <c r="G57" s="1027">
        <v>1625</v>
      </c>
      <c r="H57" s="1028">
        <v>-100</v>
      </c>
    </row>
    <row r="58" spans="1:8" ht="12">
      <c r="A58" s="864">
        <v>48</v>
      </c>
      <c r="B58" s="865" t="s">
        <v>693</v>
      </c>
      <c r="C58" s="866">
        <v>25.4</v>
      </c>
      <c r="D58" s="867">
        <v>11</v>
      </c>
      <c r="E58" s="868">
        <v>15.6</v>
      </c>
      <c r="F58" s="1026">
        <v>-16.171617161716185</v>
      </c>
      <c r="G58" s="1027">
        <v>-56.69291338582678</v>
      </c>
      <c r="H58" s="1028">
        <v>41.81818181818184</v>
      </c>
    </row>
    <row r="59" spans="1:8" ht="12">
      <c r="A59" s="864">
        <v>49</v>
      </c>
      <c r="B59" s="865" t="s">
        <v>694</v>
      </c>
      <c r="C59" s="866">
        <v>979.1</v>
      </c>
      <c r="D59" s="867">
        <v>979.8</v>
      </c>
      <c r="E59" s="868">
        <v>720.3</v>
      </c>
      <c r="F59" s="1026">
        <v>72.013352073085</v>
      </c>
      <c r="G59" s="1027">
        <v>0.07149422939434658</v>
      </c>
      <c r="H59" s="1028">
        <v>-26.484996938150644</v>
      </c>
    </row>
    <row r="60" spans="1:8" ht="12">
      <c r="A60" s="864">
        <v>50</v>
      </c>
      <c r="B60" s="865" t="s">
        <v>695</v>
      </c>
      <c r="C60" s="866">
        <v>0</v>
      </c>
      <c r="D60" s="867">
        <v>0</v>
      </c>
      <c r="E60" s="868">
        <v>0</v>
      </c>
      <c r="F60" s="1026">
        <v>-100</v>
      </c>
      <c r="G60" s="1027" t="s">
        <v>859</v>
      </c>
      <c r="H60" s="1028" t="s">
        <v>859</v>
      </c>
    </row>
    <row r="61" spans="1:8" ht="12">
      <c r="A61" s="864">
        <v>51</v>
      </c>
      <c r="B61" s="865" t="s">
        <v>696</v>
      </c>
      <c r="C61" s="866">
        <v>1488.5</v>
      </c>
      <c r="D61" s="867">
        <v>1757.9</v>
      </c>
      <c r="E61" s="868">
        <v>2258.7</v>
      </c>
      <c r="F61" s="1026">
        <v>69.03247785600729</v>
      </c>
      <c r="G61" s="1027">
        <v>18.09875713805846</v>
      </c>
      <c r="H61" s="1028">
        <v>28.488537459468688</v>
      </c>
    </row>
    <row r="62" spans="1:8" ht="12" customHeight="1" hidden="1">
      <c r="A62" s="869"/>
      <c r="B62" s="396"/>
      <c r="C62" s="866"/>
      <c r="D62" s="867"/>
      <c r="E62" s="868"/>
      <c r="F62" s="1026"/>
      <c r="G62" s="1027"/>
      <c r="H62" s="1028"/>
    </row>
    <row r="63" spans="1:8" ht="14.25" customHeight="1">
      <c r="A63" s="869"/>
      <c r="B63" s="419" t="s">
        <v>697</v>
      </c>
      <c r="C63" s="870">
        <v>6064.6</v>
      </c>
      <c r="D63" s="871">
        <v>4863.51</v>
      </c>
      <c r="E63" s="872">
        <v>4133.157999999996</v>
      </c>
      <c r="F63" s="1029">
        <v>42.19460726846421</v>
      </c>
      <c r="G63" s="1030">
        <v>-19.804933548791354</v>
      </c>
      <c r="H63" s="1031">
        <v>-15.016973338185863</v>
      </c>
    </row>
    <row r="64" spans="1:8" ht="12.75" customHeight="1" hidden="1">
      <c r="A64" s="869"/>
      <c r="B64" s="873"/>
      <c r="C64" s="870"/>
      <c r="D64" s="871"/>
      <c r="E64" s="872"/>
      <c r="F64" s="1029"/>
      <c r="G64" s="1030"/>
      <c r="H64" s="1031"/>
    </row>
    <row r="65" spans="1:8" ht="14.25" customHeight="1" thickBot="1">
      <c r="A65" s="874"/>
      <c r="B65" s="875" t="s">
        <v>698</v>
      </c>
      <c r="C65" s="876">
        <v>25879.5</v>
      </c>
      <c r="D65" s="877">
        <v>24698.8</v>
      </c>
      <c r="E65" s="878">
        <v>23348.2</v>
      </c>
      <c r="F65" s="1032">
        <v>21.776140261720258</v>
      </c>
      <c r="G65" s="1033">
        <v>-4.562298344249314</v>
      </c>
      <c r="H65" s="1034">
        <v>-5.468281859847451</v>
      </c>
    </row>
    <row r="66" ht="12">
      <c r="B66" s="879"/>
    </row>
    <row r="67" ht="12">
      <c r="B67" s="424" t="s">
        <v>699</v>
      </c>
    </row>
    <row r="68" ht="12">
      <c r="B68" s="880" t="s">
        <v>700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H2"/>
    </sheetView>
  </sheetViews>
  <sheetFormatPr defaultColWidth="9.140625" defaultRowHeight="12.75"/>
  <cols>
    <col min="1" max="1" width="3.28125" style="459" customWidth="1"/>
    <col min="2" max="2" width="28.8515625" style="459" customWidth="1"/>
    <col min="3" max="3" width="10.140625" style="459" customWidth="1"/>
    <col min="4" max="4" width="9.57421875" style="459" customWidth="1"/>
    <col min="5" max="5" width="9.57421875" style="666" customWidth="1"/>
    <col min="6" max="6" width="7.140625" style="459" customWidth="1"/>
    <col min="7" max="7" width="7.00390625" style="459" customWidth="1"/>
    <col min="8" max="8" width="7.140625" style="459" customWidth="1"/>
    <col min="9" max="16384" width="9.140625" style="18" customWidth="1"/>
  </cols>
  <sheetData>
    <row r="1" ht="12.75">
      <c r="C1" s="107" t="s">
        <v>1214</v>
      </c>
    </row>
    <row r="2" spans="1:8" ht="15.75">
      <c r="A2" s="1748" t="s">
        <v>701</v>
      </c>
      <c r="B2" s="1748"/>
      <c r="C2" s="1748"/>
      <c r="D2" s="1748"/>
      <c r="E2" s="1748"/>
      <c r="F2" s="1748"/>
      <c r="G2" s="1748"/>
      <c r="H2" s="1748"/>
    </row>
    <row r="4" spans="1:8" ht="13.5" thickBot="1">
      <c r="A4" s="1749" t="s">
        <v>29</v>
      </c>
      <c r="B4" s="1749"/>
      <c r="C4" s="1749"/>
      <c r="D4" s="1749"/>
      <c r="E4" s="1749"/>
      <c r="F4" s="1749"/>
      <c r="G4" s="1749"/>
      <c r="H4" s="1749"/>
    </row>
    <row r="5" spans="1:8" ht="12.75">
      <c r="A5" s="881"/>
      <c r="B5" s="882"/>
      <c r="C5" s="1753" t="str">
        <f>'X-IND'!C5:E5</f>
        <v>First Seven Months</v>
      </c>
      <c r="D5" s="1754"/>
      <c r="E5" s="1755"/>
      <c r="F5" s="1756" t="s">
        <v>360</v>
      </c>
      <c r="G5" s="1756"/>
      <c r="H5" s="1757"/>
    </row>
    <row r="6" spans="1:8" ht="12.75">
      <c r="A6" s="883"/>
      <c r="B6" s="884"/>
      <c r="C6" s="885" t="s">
        <v>2</v>
      </c>
      <c r="D6" s="886" t="s">
        <v>104</v>
      </c>
      <c r="E6" s="887" t="s">
        <v>524</v>
      </c>
      <c r="F6" s="888" t="s">
        <v>2</v>
      </c>
      <c r="G6" s="886" t="s">
        <v>3</v>
      </c>
      <c r="H6" s="889" t="s">
        <v>469</v>
      </c>
    </row>
    <row r="7" spans="1:8" ht="12.75">
      <c r="A7" s="890"/>
      <c r="B7" s="891" t="s">
        <v>646</v>
      </c>
      <c r="C7" s="892">
        <v>8525.9</v>
      </c>
      <c r="D7" s="893">
        <v>7899.3</v>
      </c>
      <c r="E7" s="894">
        <v>6398.8</v>
      </c>
      <c r="F7" s="1035">
        <v>-3.27524788419214</v>
      </c>
      <c r="G7" s="1036">
        <v>-7.349370740918843</v>
      </c>
      <c r="H7" s="1037">
        <v>-18.99535401871053</v>
      </c>
    </row>
    <row r="8" spans="1:8" ht="12.75">
      <c r="A8" s="896">
        <v>1</v>
      </c>
      <c r="B8" s="897" t="s">
        <v>702</v>
      </c>
      <c r="C8" s="898">
        <v>272.5</v>
      </c>
      <c r="D8" s="899">
        <v>116.5</v>
      </c>
      <c r="E8" s="900">
        <v>88.6</v>
      </c>
      <c r="F8" s="735">
        <v>-40.345884413309975</v>
      </c>
      <c r="G8" s="919">
        <v>-57.24770642201835</v>
      </c>
      <c r="H8" s="1038">
        <v>-23.94849785407726</v>
      </c>
    </row>
    <row r="9" spans="1:8" ht="12.75">
      <c r="A9" s="896">
        <v>2</v>
      </c>
      <c r="B9" s="897" t="s">
        <v>665</v>
      </c>
      <c r="C9" s="898">
        <v>13.8</v>
      </c>
      <c r="D9" s="899">
        <v>17.7</v>
      </c>
      <c r="E9" s="900">
        <v>44.2</v>
      </c>
      <c r="F9" s="735">
        <v>-57.00934579439252</v>
      </c>
      <c r="G9" s="919">
        <v>28.260869565217405</v>
      </c>
      <c r="H9" s="1038">
        <v>149.71751412429376</v>
      </c>
    </row>
    <row r="10" spans="1:8" ht="12.75">
      <c r="A10" s="896">
        <v>3</v>
      </c>
      <c r="B10" s="897" t="s">
        <v>703</v>
      </c>
      <c r="C10" s="898">
        <v>121.7</v>
      </c>
      <c r="D10" s="899">
        <v>150.2</v>
      </c>
      <c r="E10" s="900">
        <v>27.2</v>
      </c>
      <c r="F10" s="735">
        <v>-9.785025945144554</v>
      </c>
      <c r="G10" s="919">
        <v>23.41824157764995</v>
      </c>
      <c r="H10" s="1038">
        <v>-81.89081225033289</v>
      </c>
    </row>
    <row r="11" spans="1:8" ht="12.75">
      <c r="A11" s="896">
        <v>4</v>
      </c>
      <c r="B11" s="897" t="s">
        <v>704</v>
      </c>
      <c r="C11" s="898">
        <v>7</v>
      </c>
      <c r="D11" s="899">
        <v>4.3</v>
      </c>
      <c r="E11" s="900">
        <v>1.2</v>
      </c>
      <c r="F11" s="735" t="s">
        <v>859</v>
      </c>
      <c r="G11" s="919">
        <v>-38.57142857142858</v>
      </c>
      <c r="H11" s="1038">
        <v>-72.09302325581396</v>
      </c>
    </row>
    <row r="12" spans="1:8" ht="12.75">
      <c r="A12" s="896">
        <v>5</v>
      </c>
      <c r="B12" s="897" t="s">
        <v>677</v>
      </c>
      <c r="C12" s="898">
        <v>827.3</v>
      </c>
      <c r="D12" s="899">
        <v>668.7</v>
      </c>
      <c r="E12" s="900">
        <v>132.7</v>
      </c>
      <c r="F12" s="735">
        <v>23.220137027107526</v>
      </c>
      <c r="G12" s="919">
        <v>-19.170796567146127</v>
      </c>
      <c r="H12" s="1038">
        <v>-80.15552564677733</v>
      </c>
    </row>
    <row r="13" spans="1:8" ht="12.75">
      <c r="A13" s="896">
        <v>6</v>
      </c>
      <c r="B13" s="897" t="s">
        <v>120</v>
      </c>
      <c r="C13" s="898">
        <v>177.9</v>
      </c>
      <c r="D13" s="899">
        <v>294.7</v>
      </c>
      <c r="E13" s="900">
        <v>432.9</v>
      </c>
      <c r="F13" s="735">
        <v>189.73941368078175</v>
      </c>
      <c r="G13" s="919">
        <v>65.65486228218097</v>
      </c>
      <c r="H13" s="1038">
        <v>46.8951476077367</v>
      </c>
    </row>
    <row r="14" spans="1:8" ht="12.75">
      <c r="A14" s="896">
        <v>7</v>
      </c>
      <c r="B14" s="897" t="s">
        <v>705</v>
      </c>
      <c r="C14" s="898">
        <v>3228.9</v>
      </c>
      <c r="D14" s="899">
        <v>3032.9</v>
      </c>
      <c r="E14" s="900">
        <v>2665.4</v>
      </c>
      <c r="F14" s="735">
        <v>-11.369438115890318</v>
      </c>
      <c r="G14" s="919">
        <v>-6.070178698627998</v>
      </c>
      <c r="H14" s="1038">
        <v>-12.11711563190346</v>
      </c>
    </row>
    <row r="15" spans="1:8" ht="12.75">
      <c r="A15" s="896">
        <v>8</v>
      </c>
      <c r="B15" s="897" t="s">
        <v>706</v>
      </c>
      <c r="C15" s="898">
        <v>5.7</v>
      </c>
      <c r="D15" s="899">
        <v>18.1</v>
      </c>
      <c r="E15" s="900">
        <v>14</v>
      </c>
      <c r="F15" s="735">
        <v>-64.81481481481481</v>
      </c>
      <c r="G15" s="919">
        <v>217.5438596491228</v>
      </c>
      <c r="H15" s="1038">
        <v>-22.65193370165744</v>
      </c>
    </row>
    <row r="16" spans="1:8" ht="12.75">
      <c r="A16" s="896">
        <v>9</v>
      </c>
      <c r="B16" s="897" t="s">
        <v>707</v>
      </c>
      <c r="C16" s="898">
        <v>200</v>
      </c>
      <c r="D16" s="899">
        <v>175.9</v>
      </c>
      <c r="E16" s="900">
        <v>131.9</v>
      </c>
      <c r="F16" s="735">
        <v>-1.2833168805528175</v>
      </c>
      <c r="G16" s="919">
        <v>-12.05</v>
      </c>
      <c r="H16" s="1038">
        <v>-25.014212620807285</v>
      </c>
    </row>
    <row r="17" spans="1:8" ht="12.75">
      <c r="A17" s="896">
        <v>10</v>
      </c>
      <c r="B17" s="897" t="s">
        <v>708</v>
      </c>
      <c r="C17" s="898">
        <v>177</v>
      </c>
      <c r="D17" s="899">
        <v>154.8</v>
      </c>
      <c r="E17" s="900">
        <v>88.1</v>
      </c>
      <c r="F17" s="735">
        <v>11.1111111111111</v>
      </c>
      <c r="G17" s="919">
        <v>-12.542372881355917</v>
      </c>
      <c r="H17" s="1038">
        <v>-43.08785529715763</v>
      </c>
    </row>
    <row r="18" spans="1:8" ht="12.75">
      <c r="A18" s="896">
        <v>11</v>
      </c>
      <c r="B18" s="897" t="s">
        <v>709</v>
      </c>
      <c r="C18" s="898">
        <v>60.4</v>
      </c>
      <c r="D18" s="899">
        <v>78.3</v>
      </c>
      <c r="E18" s="900">
        <v>30.4</v>
      </c>
      <c r="F18" s="735">
        <v>-5.329153605015662</v>
      </c>
      <c r="G18" s="919">
        <v>29.635761589403984</v>
      </c>
      <c r="H18" s="1038">
        <v>-61.1749680715198</v>
      </c>
    </row>
    <row r="19" spans="1:8" ht="12.75">
      <c r="A19" s="896">
        <v>12</v>
      </c>
      <c r="B19" s="897" t="s">
        <v>710</v>
      </c>
      <c r="C19" s="898">
        <v>3433.7</v>
      </c>
      <c r="D19" s="899">
        <v>3187.2</v>
      </c>
      <c r="E19" s="900">
        <v>2742.2</v>
      </c>
      <c r="F19" s="735">
        <v>1.7995849392232373</v>
      </c>
      <c r="G19" s="919">
        <v>-7.1788449777208285</v>
      </c>
      <c r="H19" s="1038">
        <v>-13.962098393574294</v>
      </c>
    </row>
    <row r="20" spans="1:8" ht="12.75" hidden="1">
      <c r="A20" s="890"/>
      <c r="B20" s="902"/>
      <c r="C20" s="898"/>
      <c r="D20" s="899"/>
      <c r="E20" s="900"/>
      <c r="F20" s="735"/>
      <c r="G20" s="919"/>
      <c r="H20" s="1038"/>
    </row>
    <row r="21" spans="1:8" ht="12.75">
      <c r="A21" s="890"/>
      <c r="B21" s="903" t="s">
        <v>697</v>
      </c>
      <c r="C21" s="904">
        <v>2380.5</v>
      </c>
      <c r="D21" s="905">
        <v>3079.5</v>
      </c>
      <c r="E21" s="906">
        <v>4855.1</v>
      </c>
      <c r="F21" s="1039">
        <v>-21.658000394918673</v>
      </c>
      <c r="G21" s="1040">
        <v>29.363579080025147</v>
      </c>
      <c r="H21" s="1041">
        <v>57.658710829680274</v>
      </c>
    </row>
    <row r="22" spans="1:8" ht="12.75" hidden="1">
      <c r="A22" s="890"/>
      <c r="B22" s="902"/>
      <c r="C22" s="904"/>
      <c r="D22" s="905"/>
      <c r="E22" s="907"/>
      <c r="F22" s="1039"/>
      <c r="G22" s="1040"/>
      <c r="H22" s="1041"/>
    </row>
    <row r="23" spans="1:8" ht="13.5" thickBot="1">
      <c r="A23" s="908"/>
      <c r="B23" s="909" t="s">
        <v>711</v>
      </c>
      <c r="C23" s="910">
        <v>10906.4</v>
      </c>
      <c r="D23" s="911">
        <v>10978.8</v>
      </c>
      <c r="E23" s="912">
        <v>11253.9</v>
      </c>
      <c r="F23" s="1042">
        <v>-7.987716397259803</v>
      </c>
      <c r="G23" s="1043">
        <v>0.6638304115015075</v>
      </c>
      <c r="H23" s="1044">
        <v>2.505738332058158</v>
      </c>
    </row>
    <row r="24" spans="1:8" ht="12.75">
      <c r="A24" s="913"/>
      <c r="C24" s="914"/>
      <c r="D24" s="914"/>
      <c r="E24" s="915"/>
      <c r="F24" s="914"/>
      <c r="G24" s="914"/>
      <c r="H24" s="914"/>
    </row>
    <row r="25" spans="1:8" ht="12.75">
      <c r="A25" s="916" t="s">
        <v>699</v>
      </c>
      <c r="C25" s="914"/>
      <c r="D25" s="914"/>
      <c r="E25" s="915"/>
      <c r="F25" s="914"/>
      <c r="G25" s="914"/>
      <c r="H25" s="914"/>
    </row>
    <row r="26" spans="3:8" ht="12.75">
      <c r="C26" s="914"/>
      <c r="D26" s="914"/>
      <c r="E26" s="915"/>
      <c r="F26" s="914"/>
      <c r="G26" s="914"/>
      <c r="H26" s="914"/>
    </row>
    <row r="27" spans="3:8" ht="12.75">
      <c r="C27" s="914"/>
      <c r="D27" s="914"/>
      <c r="E27" s="915"/>
      <c r="F27" s="914"/>
      <c r="G27" s="914"/>
      <c r="H27" s="914"/>
    </row>
    <row r="28" spans="3:8" ht="12.75">
      <c r="C28" s="914"/>
      <c r="D28" s="914"/>
      <c r="E28" s="915"/>
      <c r="F28" s="914"/>
      <c r="G28" s="914"/>
      <c r="H28" s="914"/>
    </row>
    <row r="29" spans="3:8" ht="12.75">
      <c r="C29" s="914"/>
      <c r="D29" s="914"/>
      <c r="E29" s="915"/>
      <c r="F29" s="914"/>
      <c r="G29" s="914"/>
      <c r="H29" s="914"/>
    </row>
    <row r="30" spans="3:8" ht="12.75">
      <c r="C30" s="914"/>
      <c r="D30" s="914"/>
      <c r="E30" s="915"/>
      <c r="F30" s="914"/>
      <c r="G30" s="914"/>
      <c r="H30" s="914"/>
    </row>
    <row r="31" spans="3:8" ht="12.75">
      <c r="C31" s="914"/>
      <c r="D31" s="914"/>
      <c r="E31" s="915"/>
      <c r="F31" s="914"/>
      <c r="G31" s="914"/>
      <c r="H31" s="914"/>
    </row>
    <row r="32" spans="3:8" ht="12.75">
      <c r="C32" s="914"/>
      <c r="D32" s="914"/>
      <c r="E32" s="915"/>
      <c r="F32" s="914"/>
      <c r="G32" s="914"/>
      <c r="H32" s="914"/>
    </row>
    <row r="33" spans="3:8" ht="12.75">
      <c r="C33" s="914"/>
      <c r="D33" s="914"/>
      <c r="E33" s="915"/>
      <c r="F33" s="914"/>
      <c r="G33" s="914"/>
      <c r="H33" s="914"/>
    </row>
    <row r="34" spans="3:8" ht="12.75">
      <c r="C34" s="914"/>
      <c r="D34" s="914"/>
      <c r="E34" s="915"/>
      <c r="F34" s="914"/>
      <c r="G34" s="914"/>
      <c r="H34" s="914"/>
    </row>
    <row r="35" spans="3:8" ht="12.75">
      <c r="C35" s="914"/>
      <c r="D35" s="914"/>
      <c r="E35" s="915"/>
      <c r="F35" s="914"/>
      <c r="G35" s="914"/>
      <c r="H35" s="914"/>
    </row>
    <row r="36" spans="3:8" ht="12.75">
      <c r="C36" s="914"/>
      <c r="D36" s="914"/>
      <c r="E36" s="915"/>
      <c r="F36" s="914"/>
      <c r="G36" s="914"/>
      <c r="H36" s="914"/>
    </row>
    <row r="37" spans="3:8" ht="12.75">
      <c r="C37" s="914"/>
      <c r="D37" s="914"/>
      <c r="E37" s="915"/>
      <c r="F37" s="914"/>
      <c r="G37" s="914"/>
      <c r="H37" s="914"/>
    </row>
    <row r="38" spans="3:8" ht="12.75">
      <c r="C38" s="914"/>
      <c r="D38" s="914"/>
      <c r="E38" s="915"/>
      <c r="F38" s="914"/>
      <c r="G38" s="914"/>
      <c r="H38" s="914"/>
    </row>
    <row r="39" spans="3:8" ht="12.75">
      <c r="C39" s="914"/>
      <c r="D39" s="914"/>
      <c r="E39" s="915"/>
      <c r="F39" s="914"/>
      <c r="G39" s="914"/>
      <c r="H39" s="914"/>
    </row>
    <row r="40" spans="3:8" ht="12.75">
      <c r="C40" s="914"/>
      <c r="D40" s="914"/>
      <c r="E40" s="915"/>
      <c r="F40" s="914"/>
      <c r="G40" s="914"/>
      <c r="H40" s="914"/>
    </row>
    <row r="41" spans="3:8" ht="12.75">
      <c r="C41" s="914"/>
      <c r="D41" s="914"/>
      <c r="E41" s="915"/>
      <c r="F41" s="914"/>
      <c r="G41" s="914"/>
      <c r="H41" s="914"/>
    </row>
    <row r="42" spans="3:8" ht="12.75">
      <c r="C42" s="914"/>
      <c r="D42" s="914"/>
      <c r="E42" s="915"/>
      <c r="F42" s="914"/>
      <c r="G42" s="914"/>
      <c r="H42" s="914"/>
    </row>
    <row r="43" spans="3:8" ht="12.75">
      <c r="C43" s="914"/>
      <c r="D43" s="914"/>
      <c r="E43" s="915"/>
      <c r="F43" s="914"/>
      <c r="G43" s="914"/>
      <c r="H43" s="914"/>
    </row>
    <row r="44" spans="3:8" ht="12.75">
      <c r="C44" s="914"/>
      <c r="D44" s="914"/>
      <c r="E44" s="915"/>
      <c r="F44" s="914"/>
      <c r="G44" s="914"/>
      <c r="H44" s="914"/>
    </row>
    <row r="45" spans="3:8" ht="12.75">
      <c r="C45" s="914"/>
      <c r="D45" s="914"/>
      <c r="E45" s="915"/>
      <c r="F45" s="914"/>
      <c r="G45" s="914"/>
      <c r="H45" s="914"/>
    </row>
    <row r="46" spans="3:8" ht="12.75">
      <c r="C46" s="914"/>
      <c r="D46" s="914"/>
      <c r="E46" s="915"/>
      <c r="F46" s="914"/>
      <c r="G46" s="914"/>
      <c r="H46" s="914"/>
    </row>
    <row r="47" spans="3:8" ht="12.75">
      <c r="C47" s="914"/>
      <c r="D47" s="914"/>
      <c r="E47" s="915"/>
      <c r="F47" s="914"/>
      <c r="G47" s="914"/>
      <c r="H47" s="914"/>
    </row>
    <row r="48" spans="3:8" ht="12.75">
      <c r="C48" s="914"/>
      <c r="D48" s="914"/>
      <c r="E48" s="915"/>
      <c r="F48" s="914"/>
      <c r="G48" s="914"/>
      <c r="H48" s="914"/>
    </row>
    <row r="49" spans="3:8" ht="12.75">
      <c r="C49" s="914"/>
      <c r="D49" s="914"/>
      <c r="E49" s="915"/>
      <c r="F49" s="914"/>
      <c r="G49" s="914"/>
      <c r="H49" s="914"/>
    </row>
    <row r="50" spans="3:8" ht="12.75">
      <c r="C50" s="914"/>
      <c r="D50" s="914"/>
      <c r="E50" s="915"/>
      <c r="F50" s="914"/>
      <c r="G50" s="914"/>
      <c r="H50" s="914"/>
    </row>
    <row r="51" spans="3:8" ht="12.75">
      <c r="C51" s="914"/>
      <c r="D51" s="914"/>
      <c r="E51" s="915"/>
      <c r="F51" s="914"/>
      <c r="G51" s="914"/>
      <c r="H51" s="914"/>
    </row>
    <row r="52" spans="3:8" ht="12.75">
      <c r="C52" s="914"/>
      <c r="D52" s="914"/>
      <c r="E52" s="915"/>
      <c r="F52" s="914"/>
      <c r="G52" s="914"/>
      <c r="H52" s="914"/>
    </row>
    <row r="53" spans="3:8" ht="12.75">
      <c r="C53" s="914"/>
      <c r="D53" s="914"/>
      <c r="E53" s="915"/>
      <c r="F53" s="914"/>
      <c r="G53" s="914"/>
      <c r="H53" s="914"/>
    </row>
    <row r="54" spans="3:8" ht="12.75">
      <c r="C54" s="914"/>
      <c r="D54" s="914"/>
      <c r="E54" s="915"/>
      <c r="F54" s="914"/>
      <c r="G54" s="914"/>
      <c r="H54" s="914"/>
    </row>
    <row r="55" spans="3:8" ht="12.75">
      <c r="C55" s="914"/>
      <c r="D55" s="914"/>
      <c r="E55" s="915"/>
      <c r="F55" s="914"/>
      <c r="G55" s="914"/>
      <c r="H55" s="914"/>
    </row>
    <row r="56" spans="3:8" ht="12.75">
      <c r="C56" s="914"/>
      <c r="D56" s="914"/>
      <c r="E56" s="915"/>
      <c r="F56" s="914"/>
      <c r="G56" s="914"/>
      <c r="H56" s="914"/>
    </row>
    <row r="57" spans="3:8" ht="12.75">
      <c r="C57" s="914"/>
      <c r="D57" s="914"/>
      <c r="E57" s="915"/>
      <c r="F57" s="914"/>
      <c r="G57" s="914"/>
      <c r="H57" s="914"/>
    </row>
    <row r="58" spans="3:8" ht="12.75">
      <c r="C58" s="914"/>
      <c r="D58" s="914"/>
      <c r="E58" s="915"/>
      <c r="F58" s="914"/>
      <c r="G58" s="914"/>
      <c r="H58" s="914"/>
    </row>
    <row r="59" spans="3:8" ht="12.75">
      <c r="C59" s="914"/>
      <c r="D59" s="914"/>
      <c r="E59" s="915"/>
      <c r="F59" s="914"/>
      <c r="G59" s="914"/>
      <c r="H59" s="914"/>
    </row>
    <row r="60" spans="3:8" ht="12.75">
      <c r="C60" s="914"/>
      <c r="D60" s="914"/>
      <c r="E60" s="915"/>
      <c r="F60" s="914"/>
      <c r="G60" s="914"/>
      <c r="H60" s="914"/>
    </row>
  </sheetData>
  <mergeCells count="4">
    <mergeCell ref="A2:H2"/>
    <mergeCell ref="A4:H4"/>
    <mergeCell ref="C5:E5"/>
    <mergeCell ref="F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2" sqref="A2:H2"/>
    </sheetView>
  </sheetViews>
  <sheetFormatPr defaultColWidth="9.140625" defaultRowHeight="12.75"/>
  <cols>
    <col min="1" max="1" width="3.140625" style="917" customWidth="1"/>
    <col min="2" max="2" width="21.28125" style="459" customWidth="1"/>
    <col min="3" max="3" width="9.7109375" style="459" customWidth="1"/>
    <col min="4" max="4" width="9.140625" style="459" customWidth="1"/>
    <col min="5" max="5" width="9.140625" style="666" customWidth="1"/>
    <col min="6" max="7" width="7.57421875" style="459" customWidth="1"/>
    <col min="8" max="8" width="7.7109375" style="459" customWidth="1"/>
    <col min="9" max="16384" width="9.140625" style="18" customWidth="1"/>
  </cols>
  <sheetData>
    <row r="1" spans="1:8" ht="12.75">
      <c r="A1" s="1560" t="s">
        <v>1215</v>
      </c>
      <c r="B1" s="1560"/>
      <c r="C1" s="1560"/>
      <c r="D1" s="1560"/>
      <c r="E1" s="1560"/>
      <c r="F1" s="1560"/>
      <c r="G1" s="1560"/>
      <c r="H1" s="1560"/>
    </row>
    <row r="2" spans="1:8" ht="15.75">
      <c r="A2" s="1748" t="s">
        <v>712</v>
      </c>
      <c r="B2" s="1748"/>
      <c r="C2" s="1748"/>
      <c r="D2" s="1748"/>
      <c r="E2" s="1748"/>
      <c r="F2" s="1748"/>
      <c r="G2" s="1748"/>
      <c r="H2" s="1748"/>
    </row>
    <row r="4" spans="1:8" ht="13.5" thickBot="1">
      <c r="A4" s="1749" t="s">
        <v>29</v>
      </c>
      <c r="B4" s="1749"/>
      <c r="C4" s="1749"/>
      <c r="D4" s="1749"/>
      <c r="E4" s="1749"/>
      <c r="F4" s="1749"/>
      <c r="G4" s="1749"/>
      <c r="H4" s="1749"/>
    </row>
    <row r="5" spans="1:8" ht="12.75">
      <c r="A5" s="881"/>
      <c r="B5" s="882"/>
      <c r="C5" s="1753" t="str">
        <f>'X-IND'!C5:E5</f>
        <v>First Seven Months</v>
      </c>
      <c r="D5" s="1754"/>
      <c r="E5" s="1755"/>
      <c r="F5" s="1756" t="s">
        <v>360</v>
      </c>
      <c r="G5" s="1756"/>
      <c r="H5" s="1757"/>
    </row>
    <row r="6" spans="1:8" ht="12.75">
      <c r="A6" s="883"/>
      <c r="B6" s="884"/>
      <c r="C6" s="885" t="s">
        <v>2</v>
      </c>
      <c r="D6" s="886" t="s">
        <v>104</v>
      </c>
      <c r="E6" s="887" t="s">
        <v>524</v>
      </c>
      <c r="F6" s="888" t="s">
        <v>2</v>
      </c>
      <c r="G6" s="886" t="s">
        <v>3</v>
      </c>
      <c r="H6" s="889" t="s">
        <v>469</v>
      </c>
    </row>
    <row r="7" spans="1:8" ht="12.75">
      <c r="A7" s="890"/>
      <c r="B7" s="891" t="s">
        <v>646</v>
      </c>
      <c r="C7" s="892">
        <v>46437.54</v>
      </c>
      <c r="D7" s="893">
        <v>47172.47299999998</v>
      </c>
      <c r="E7" s="895">
        <v>55964.792</v>
      </c>
      <c r="F7" s="1035">
        <v>17.102689671520153</v>
      </c>
      <c r="G7" s="1036">
        <v>1.5826269005636107</v>
      </c>
      <c r="H7" s="1037">
        <v>18.638664544892578</v>
      </c>
    </row>
    <row r="8" spans="1:8" ht="12.75">
      <c r="A8" s="896">
        <v>1</v>
      </c>
      <c r="B8" s="918" t="s">
        <v>713</v>
      </c>
      <c r="C8" s="898">
        <v>315.3</v>
      </c>
      <c r="D8" s="899">
        <v>603.4</v>
      </c>
      <c r="E8" s="900">
        <v>1027.5</v>
      </c>
      <c r="F8" s="735">
        <v>8.350515463917546</v>
      </c>
      <c r="G8" s="919">
        <v>91.37329527434187</v>
      </c>
      <c r="H8" s="1038">
        <v>70.28505137553861</v>
      </c>
    </row>
    <row r="9" spans="1:8" ht="12.75">
      <c r="A9" s="896">
        <v>2</v>
      </c>
      <c r="B9" s="918" t="s">
        <v>714</v>
      </c>
      <c r="C9" s="898">
        <v>136.66</v>
      </c>
      <c r="D9" s="899">
        <v>201.67</v>
      </c>
      <c r="E9" s="900">
        <v>297.653</v>
      </c>
      <c r="F9" s="735">
        <v>-52.74550484094053</v>
      </c>
      <c r="G9" s="919">
        <v>47.57061320064392</v>
      </c>
      <c r="H9" s="1038">
        <v>47.59408935389499</v>
      </c>
    </row>
    <row r="10" spans="1:8" ht="12.75">
      <c r="A10" s="896">
        <v>3</v>
      </c>
      <c r="B10" s="918" t="s">
        <v>715</v>
      </c>
      <c r="C10" s="898">
        <v>305.8</v>
      </c>
      <c r="D10" s="899">
        <v>292.8</v>
      </c>
      <c r="E10" s="900">
        <v>198.5</v>
      </c>
      <c r="F10" s="735">
        <v>8.632326820603907</v>
      </c>
      <c r="G10" s="919">
        <v>-4.251144538914346</v>
      </c>
      <c r="H10" s="1038">
        <v>-32.206284153005456</v>
      </c>
    </row>
    <row r="11" spans="1:8" ht="12.75">
      <c r="A11" s="896">
        <v>4</v>
      </c>
      <c r="B11" s="918" t="s">
        <v>716</v>
      </c>
      <c r="C11" s="898">
        <v>53.3</v>
      </c>
      <c r="D11" s="899">
        <v>199.5</v>
      </c>
      <c r="E11" s="900">
        <v>72.3</v>
      </c>
      <c r="F11" s="735">
        <v>-64.49033977348434</v>
      </c>
      <c r="G11" s="919">
        <v>274.296435272045</v>
      </c>
      <c r="H11" s="1038">
        <v>-63.75939849624061</v>
      </c>
    </row>
    <row r="12" spans="1:8" ht="12.75">
      <c r="A12" s="896">
        <v>5</v>
      </c>
      <c r="B12" s="918" t="s">
        <v>717</v>
      </c>
      <c r="C12" s="898">
        <v>125</v>
      </c>
      <c r="D12" s="899">
        <v>170.5</v>
      </c>
      <c r="E12" s="900">
        <v>170.9</v>
      </c>
      <c r="F12" s="735">
        <v>-23.218673218673217</v>
      </c>
      <c r="G12" s="919">
        <v>36.4</v>
      </c>
      <c r="H12" s="1038">
        <v>0.2346041055718615</v>
      </c>
    </row>
    <row r="13" spans="1:8" ht="12.75">
      <c r="A13" s="896">
        <v>6</v>
      </c>
      <c r="B13" s="918" t="s">
        <v>718</v>
      </c>
      <c r="C13" s="898">
        <v>1086.3</v>
      </c>
      <c r="D13" s="899">
        <v>1244</v>
      </c>
      <c r="E13" s="900">
        <v>1035.8</v>
      </c>
      <c r="F13" s="735">
        <v>-19.604795737122544</v>
      </c>
      <c r="G13" s="919">
        <v>14.517168369695327</v>
      </c>
      <c r="H13" s="1038">
        <v>-16.736334405144717</v>
      </c>
    </row>
    <row r="14" spans="1:8" ht="12.75">
      <c r="A14" s="896">
        <v>7</v>
      </c>
      <c r="B14" s="918" t="s">
        <v>719</v>
      </c>
      <c r="C14" s="898">
        <v>748.6</v>
      </c>
      <c r="D14" s="899">
        <v>481.8</v>
      </c>
      <c r="E14" s="900">
        <v>198.5</v>
      </c>
      <c r="F14" s="735">
        <v>45.925925925925895</v>
      </c>
      <c r="G14" s="919">
        <v>-35.63986107400481</v>
      </c>
      <c r="H14" s="1038">
        <v>-58.800332088003316</v>
      </c>
    </row>
    <row r="15" spans="1:8" ht="12.75">
      <c r="A15" s="896">
        <v>8</v>
      </c>
      <c r="B15" s="918" t="s">
        <v>655</v>
      </c>
      <c r="C15" s="898">
        <v>2039</v>
      </c>
      <c r="D15" s="899">
        <v>1377.2</v>
      </c>
      <c r="E15" s="900">
        <v>1325.3</v>
      </c>
      <c r="F15" s="735">
        <v>44.33354569264526</v>
      </c>
      <c r="G15" s="919">
        <v>-32.457086807258435</v>
      </c>
      <c r="H15" s="1038">
        <v>-3.7685158292186998</v>
      </c>
    </row>
    <row r="16" spans="1:8" ht="12.75">
      <c r="A16" s="896">
        <v>9</v>
      </c>
      <c r="B16" s="918" t="s">
        <v>720</v>
      </c>
      <c r="C16" s="898">
        <v>578.2</v>
      </c>
      <c r="D16" s="899">
        <v>493.2</v>
      </c>
      <c r="E16" s="900">
        <v>372.9</v>
      </c>
      <c r="F16" s="735">
        <v>-27.261290728393504</v>
      </c>
      <c r="G16" s="919">
        <v>-14.700795572466276</v>
      </c>
      <c r="H16" s="1038">
        <v>-24.391727493917273</v>
      </c>
    </row>
    <row r="17" spans="1:8" ht="12.75">
      <c r="A17" s="896">
        <v>10</v>
      </c>
      <c r="B17" s="918" t="s">
        <v>721</v>
      </c>
      <c r="C17" s="898">
        <v>465.45</v>
      </c>
      <c r="D17" s="899">
        <v>735.1759999999999</v>
      </c>
      <c r="E17" s="900">
        <v>875.596</v>
      </c>
      <c r="F17" s="735">
        <v>-78.37329244494006</v>
      </c>
      <c r="G17" s="919">
        <v>57.949511225695574</v>
      </c>
      <c r="H17" s="1038">
        <v>19.100188254241175</v>
      </c>
    </row>
    <row r="18" spans="1:8" ht="12.75">
      <c r="A18" s="896">
        <v>11</v>
      </c>
      <c r="B18" s="918" t="s">
        <v>722</v>
      </c>
      <c r="C18" s="898">
        <v>24.1</v>
      </c>
      <c r="D18" s="899">
        <v>35.7</v>
      </c>
      <c r="E18" s="900">
        <v>30.4</v>
      </c>
      <c r="F18" s="735">
        <v>-12.363636363636374</v>
      </c>
      <c r="G18" s="919">
        <v>48.13278008298752</v>
      </c>
      <c r="H18" s="1038">
        <v>-14.84593837535013</v>
      </c>
    </row>
    <row r="19" spans="1:8" ht="12.75">
      <c r="A19" s="896">
        <v>12</v>
      </c>
      <c r="B19" s="918" t="s">
        <v>723</v>
      </c>
      <c r="C19" s="898">
        <v>506.6</v>
      </c>
      <c r="D19" s="899">
        <v>319</v>
      </c>
      <c r="E19" s="900">
        <v>316.5</v>
      </c>
      <c r="F19" s="735">
        <v>57.08527131782941</v>
      </c>
      <c r="G19" s="919">
        <v>-37.031188314251864</v>
      </c>
      <c r="H19" s="1038">
        <v>-0.7836990595611297</v>
      </c>
    </row>
    <row r="20" spans="1:8" ht="12.75">
      <c r="A20" s="896">
        <v>13</v>
      </c>
      <c r="B20" s="918" t="s">
        <v>724</v>
      </c>
      <c r="C20" s="898">
        <v>151.2</v>
      </c>
      <c r="D20" s="899">
        <v>76.7</v>
      </c>
      <c r="E20" s="900">
        <v>127.2</v>
      </c>
      <c r="F20" s="735">
        <v>51.2</v>
      </c>
      <c r="G20" s="919">
        <v>-49.27248677248678</v>
      </c>
      <c r="H20" s="1038">
        <v>65.84093872229468</v>
      </c>
    </row>
    <row r="21" spans="1:8" ht="12.75">
      <c r="A21" s="896">
        <v>14</v>
      </c>
      <c r="B21" s="918" t="s">
        <v>725</v>
      </c>
      <c r="C21" s="898">
        <v>64.9</v>
      </c>
      <c r="D21" s="899">
        <v>76.3</v>
      </c>
      <c r="E21" s="900">
        <v>63.1</v>
      </c>
      <c r="F21" s="735">
        <v>-24.709976798143856</v>
      </c>
      <c r="G21" s="919">
        <v>17.56548536209553</v>
      </c>
      <c r="H21" s="1038">
        <v>-17.300131061598947</v>
      </c>
    </row>
    <row r="22" spans="1:8" ht="12.75">
      <c r="A22" s="896">
        <v>15</v>
      </c>
      <c r="B22" s="918" t="s">
        <v>726</v>
      </c>
      <c r="C22" s="898">
        <v>739.1</v>
      </c>
      <c r="D22" s="899">
        <v>1269.7</v>
      </c>
      <c r="E22" s="900">
        <v>1942.7</v>
      </c>
      <c r="F22" s="735">
        <v>15.466333385408532</v>
      </c>
      <c r="G22" s="919">
        <v>71.79001488296578</v>
      </c>
      <c r="H22" s="1038">
        <v>53.00464676695282</v>
      </c>
    </row>
    <row r="23" spans="1:8" ht="12.75">
      <c r="A23" s="896">
        <v>16</v>
      </c>
      <c r="B23" s="918" t="s">
        <v>727</v>
      </c>
      <c r="C23" s="898">
        <v>119.7</v>
      </c>
      <c r="D23" s="899">
        <v>169.6</v>
      </c>
      <c r="E23" s="900">
        <v>174.5</v>
      </c>
      <c r="F23" s="735">
        <v>-17.90123456790124</v>
      </c>
      <c r="G23" s="919">
        <v>41.68755221386803</v>
      </c>
      <c r="H23" s="1038">
        <v>2.8891509433962312</v>
      </c>
    </row>
    <row r="24" spans="1:8" ht="12.75">
      <c r="A24" s="896">
        <v>17</v>
      </c>
      <c r="B24" s="918" t="s">
        <v>659</v>
      </c>
      <c r="C24" s="898">
        <v>448.5</v>
      </c>
      <c r="D24" s="899">
        <v>273.1</v>
      </c>
      <c r="E24" s="900">
        <v>489.6</v>
      </c>
      <c r="F24" s="735">
        <v>132.86604361370715</v>
      </c>
      <c r="G24" s="919">
        <v>-39.10813823857301</v>
      </c>
      <c r="H24" s="1038">
        <v>79.274990845844</v>
      </c>
    </row>
    <row r="25" spans="1:8" ht="12.75">
      <c r="A25" s="896">
        <v>18</v>
      </c>
      <c r="B25" s="918" t="s">
        <v>728</v>
      </c>
      <c r="C25" s="898">
        <v>239.1</v>
      </c>
      <c r="D25" s="899">
        <v>235.3</v>
      </c>
      <c r="E25" s="900">
        <v>361.1</v>
      </c>
      <c r="F25" s="735">
        <v>-28.025285972305838</v>
      </c>
      <c r="G25" s="919">
        <v>-1.5892931827687136</v>
      </c>
      <c r="H25" s="1038">
        <v>53.46366340841479</v>
      </c>
    </row>
    <row r="26" spans="1:8" ht="12.75">
      <c r="A26" s="896">
        <v>19</v>
      </c>
      <c r="B26" s="918" t="s">
        <v>729</v>
      </c>
      <c r="C26" s="898">
        <v>598.7</v>
      </c>
      <c r="D26" s="899">
        <v>1131.405</v>
      </c>
      <c r="E26" s="900">
        <v>2069.0809999999997</v>
      </c>
      <c r="F26" s="735">
        <v>84.78395061728392</v>
      </c>
      <c r="G26" s="919">
        <v>88.97695005846003</v>
      </c>
      <c r="H26" s="1038">
        <v>82.87713064729246</v>
      </c>
    </row>
    <row r="27" spans="1:8" ht="12.75">
      <c r="A27" s="896">
        <v>20</v>
      </c>
      <c r="B27" s="918" t="s">
        <v>730</v>
      </c>
      <c r="C27" s="898">
        <v>41.4</v>
      </c>
      <c r="D27" s="899">
        <v>80.9</v>
      </c>
      <c r="E27" s="900">
        <v>200.8</v>
      </c>
      <c r="F27" s="735">
        <v>25.075528700906318</v>
      </c>
      <c r="G27" s="919">
        <v>95.4106280193237</v>
      </c>
      <c r="H27" s="1038">
        <v>148.20766378244747</v>
      </c>
    </row>
    <row r="28" spans="1:8" ht="12.75">
      <c r="A28" s="896">
        <v>21</v>
      </c>
      <c r="B28" s="918" t="s">
        <v>731</v>
      </c>
      <c r="C28" s="898">
        <v>151.5</v>
      </c>
      <c r="D28" s="899">
        <v>207.4</v>
      </c>
      <c r="E28" s="900">
        <v>343.2</v>
      </c>
      <c r="F28" s="735">
        <v>88.90274314214466</v>
      </c>
      <c r="G28" s="919">
        <v>36.8976897689769</v>
      </c>
      <c r="H28" s="1038">
        <v>65.47733847637414</v>
      </c>
    </row>
    <row r="29" spans="1:8" ht="12.75">
      <c r="A29" s="896">
        <v>22</v>
      </c>
      <c r="B29" s="918" t="s">
        <v>668</v>
      </c>
      <c r="C29" s="898">
        <v>302.7</v>
      </c>
      <c r="D29" s="899">
        <v>120.2</v>
      </c>
      <c r="E29" s="900">
        <v>113.3</v>
      </c>
      <c r="F29" s="735">
        <v>52.49370277078086</v>
      </c>
      <c r="G29" s="919">
        <v>-60.290716881400726</v>
      </c>
      <c r="H29" s="1038">
        <v>-5.7404326123128016</v>
      </c>
    </row>
    <row r="30" spans="1:8" ht="12.75">
      <c r="A30" s="896">
        <v>23</v>
      </c>
      <c r="B30" s="918" t="s">
        <v>732</v>
      </c>
      <c r="C30" s="898">
        <v>2181.82</v>
      </c>
      <c r="D30" s="899">
        <v>2019.3280000000002</v>
      </c>
      <c r="E30" s="900">
        <v>4311.071</v>
      </c>
      <c r="F30" s="735">
        <v>31.1268706052046</v>
      </c>
      <c r="G30" s="919">
        <v>-7.4475437937134785</v>
      </c>
      <c r="H30" s="1038">
        <v>113.49037897756085</v>
      </c>
    </row>
    <row r="31" spans="1:8" ht="12.75">
      <c r="A31" s="896">
        <v>24</v>
      </c>
      <c r="B31" s="918" t="s">
        <v>733</v>
      </c>
      <c r="C31" s="898">
        <v>642.96</v>
      </c>
      <c r="D31" s="899">
        <v>765.8940000000001</v>
      </c>
      <c r="E31" s="900">
        <v>885.926</v>
      </c>
      <c r="F31" s="735">
        <v>-8.135447921131586</v>
      </c>
      <c r="G31" s="919">
        <v>19.120007465472227</v>
      </c>
      <c r="H31" s="1038">
        <v>15.672142620258128</v>
      </c>
    </row>
    <row r="32" spans="1:8" ht="12.75">
      <c r="A32" s="896">
        <v>25</v>
      </c>
      <c r="B32" s="918" t="s">
        <v>734</v>
      </c>
      <c r="C32" s="898">
        <v>2647.9</v>
      </c>
      <c r="D32" s="899">
        <v>2574.7</v>
      </c>
      <c r="E32" s="900">
        <v>3038.4</v>
      </c>
      <c r="F32" s="735">
        <v>34.72575557138495</v>
      </c>
      <c r="G32" s="919">
        <v>-2.7644548510140226</v>
      </c>
      <c r="H32" s="1038">
        <v>18.009865227016746</v>
      </c>
    </row>
    <row r="33" spans="1:8" ht="12.75">
      <c r="A33" s="896">
        <v>26</v>
      </c>
      <c r="B33" s="918" t="s">
        <v>735</v>
      </c>
      <c r="C33" s="898">
        <v>51.7</v>
      </c>
      <c r="D33" s="899">
        <v>8.9</v>
      </c>
      <c r="E33" s="900">
        <v>6.9</v>
      </c>
      <c r="F33" s="735">
        <v>14.888888888888886</v>
      </c>
      <c r="G33" s="919">
        <v>-82.7852998065764</v>
      </c>
      <c r="H33" s="1038">
        <v>-22.471910112359552</v>
      </c>
    </row>
    <row r="34" spans="1:8" ht="12.75">
      <c r="A34" s="896">
        <v>27</v>
      </c>
      <c r="B34" s="918" t="s">
        <v>736</v>
      </c>
      <c r="C34" s="898">
        <v>1897.8</v>
      </c>
      <c r="D34" s="899">
        <v>1924.9</v>
      </c>
      <c r="E34" s="900">
        <v>2666</v>
      </c>
      <c r="F34" s="735">
        <v>-14.571235651586761</v>
      </c>
      <c r="G34" s="919">
        <v>1.4279692275266171</v>
      </c>
      <c r="H34" s="1038">
        <v>38.500701335134295</v>
      </c>
    </row>
    <row r="35" spans="1:8" ht="12.75">
      <c r="A35" s="896">
        <v>28</v>
      </c>
      <c r="B35" s="918" t="s">
        <v>737</v>
      </c>
      <c r="C35" s="898">
        <v>205.6</v>
      </c>
      <c r="D35" s="899">
        <v>148.4</v>
      </c>
      <c r="E35" s="900">
        <v>145.3</v>
      </c>
      <c r="F35" s="735">
        <v>151.96078431372553</v>
      </c>
      <c r="G35" s="919">
        <v>-27.821011673151745</v>
      </c>
      <c r="H35" s="1038">
        <v>-2.0889487870620087</v>
      </c>
    </row>
    <row r="36" spans="1:8" ht="12.75">
      <c r="A36" s="896">
        <v>29</v>
      </c>
      <c r="B36" s="918" t="s">
        <v>675</v>
      </c>
      <c r="C36" s="898">
        <v>345.5</v>
      </c>
      <c r="D36" s="899">
        <v>497.6</v>
      </c>
      <c r="E36" s="900">
        <v>372.2</v>
      </c>
      <c r="F36" s="735">
        <v>-17.659675881792197</v>
      </c>
      <c r="G36" s="919">
        <v>44.02315484804632</v>
      </c>
      <c r="H36" s="1038">
        <v>-25.2009646302251</v>
      </c>
    </row>
    <row r="37" spans="1:8" ht="12.75">
      <c r="A37" s="896">
        <v>30</v>
      </c>
      <c r="B37" s="918" t="s">
        <v>738</v>
      </c>
      <c r="C37" s="898">
        <v>19217.2</v>
      </c>
      <c r="D37" s="899">
        <v>18864.9</v>
      </c>
      <c r="E37" s="900">
        <v>19411.8</v>
      </c>
      <c r="F37" s="735">
        <v>40.44683510074617</v>
      </c>
      <c r="G37" s="919">
        <v>-1.8332535437004367</v>
      </c>
      <c r="H37" s="1038">
        <v>2.899034715264847</v>
      </c>
    </row>
    <row r="38" spans="1:8" ht="12.75">
      <c r="A38" s="896">
        <v>31</v>
      </c>
      <c r="B38" s="918" t="s">
        <v>739</v>
      </c>
      <c r="C38" s="898">
        <v>154.3</v>
      </c>
      <c r="D38" s="899">
        <v>128.6</v>
      </c>
      <c r="E38" s="900">
        <v>617.3</v>
      </c>
      <c r="F38" s="735">
        <v>-22.85</v>
      </c>
      <c r="G38" s="919">
        <v>-16.6558651976669</v>
      </c>
      <c r="H38" s="1038">
        <v>380.0155520995334</v>
      </c>
    </row>
    <row r="39" spans="1:8" ht="12.75">
      <c r="A39" s="896">
        <v>32</v>
      </c>
      <c r="B39" s="918" t="s">
        <v>678</v>
      </c>
      <c r="C39" s="898">
        <v>169.4</v>
      </c>
      <c r="D39" s="899">
        <v>46.5</v>
      </c>
      <c r="E39" s="900">
        <v>55</v>
      </c>
      <c r="F39" s="735">
        <v>-42.26312201772324</v>
      </c>
      <c r="G39" s="919">
        <v>-72.55017709563164</v>
      </c>
      <c r="H39" s="1038">
        <v>18.27956989247312</v>
      </c>
    </row>
    <row r="40" spans="1:8" ht="12.75">
      <c r="A40" s="896">
        <v>33</v>
      </c>
      <c r="B40" s="918" t="s">
        <v>740</v>
      </c>
      <c r="C40" s="898">
        <v>226.3</v>
      </c>
      <c r="D40" s="899">
        <v>319.4</v>
      </c>
      <c r="E40" s="900">
        <v>332.4</v>
      </c>
      <c r="F40" s="735">
        <v>166.86320754716985</v>
      </c>
      <c r="G40" s="919">
        <v>41.14007954043302</v>
      </c>
      <c r="H40" s="1038">
        <v>4.070131496556058</v>
      </c>
    </row>
    <row r="41" spans="1:8" ht="12.75">
      <c r="A41" s="896">
        <v>34</v>
      </c>
      <c r="B41" s="918" t="s">
        <v>741</v>
      </c>
      <c r="C41" s="898">
        <v>88.4</v>
      </c>
      <c r="D41" s="899">
        <v>41.7</v>
      </c>
      <c r="E41" s="900">
        <v>35.3</v>
      </c>
      <c r="F41" s="735">
        <v>-11.244979919678727</v>
      </c>
      <c r="G41" s="919">
        <v>-52.828054298642535</v>
      </c>
      <c r="H41" s="1038">
        <v>-15.347721822541985</v>
      </c>
    </row>
    <row r="42" spans="1:8" ht="12.75">
      <c r="A42" s="896">
        <v>35</v>
      </c>
      <c r="B42" s="918" t="s">
        <v>705</v>
      </c>
      <c r="C42" s="898">
        <v>663</v>
      </c>
      <c r="D42" s="899">
        <v>471.8</v>
      </c>
      <c r="E42" s="900">
        <v>616.2</v>
      </c>
      <c r="F42" s="735">
        <v>33.07908470493777</v>
      </c>
      <c r="G42" s="919">
        <v>-28.83861236802413</v>
      </c>
      <c r="H42" s="1038">
        <v>30.60618906316236</v>
      </c>
    </row>
    <row r="43" spans="1:8" ht="12.75">
      <c r="A43" s="896">
        <v>36</v>
      </c>
      <c r="B43" s="918" t="s">
        <v>742</v>
      </c>
      <c r="C43" s="898">
        <v>1350.4</v>
      </c>
      <c r="D43" s="899">
        <v>631.7</v>
      </c>
      <c r="E43" s="900">
        <v>536.6</v>
      </c>
      <c r="F43" s="735">
        <v>392.1282798833818</v>
      </c>
      <c r="G43" s="919">
        <v>-53.22126777251184</v>
      </c>
      <c r="H43" s="1038">
        <v>-15.054614532214686</v>
      </c>
    </row>
    <row r="44" spans="1:8" ht="12.75">
      <c r="A44" s="896">
        <v>37</v>
      </c>
      <c r="B44" s="918" t="s">
        <v>743</v>
      </c>
      <c r="C44" s="898">
        <v>11.6</v>
      </c>
      <c r="D44" s="899">
        <v>62.5</v>
      </c>
      <c r="E44" s="900">
        <v>77</v>
      </c>
      <c r="F44" s="735">
        <v>-66.1807580174927</v>
      </c>
      <c r="G44" s="919">
        <v>438.79310344827593</v>
      </c>
      <c r="H44" s="1038">
        <v>23.2</v>
      </c>
    </row>
    <row r="45" spans="1:8" ht="12.75">
      <c r="A45" s="896">
        <v>38</v>
      </c>
      <c r="B45" s="918" t="s">
        <v>744</v>
      </c>
      <c r="C45" s="898">
        <v>104.4</v>
      </c>
      <c r="D45" s="899">
        <v>135.9</v>
      </c>
      <c r="E45" s="900">
        <v>98.2</v>
      </c>
      <c r="F45" s="735">
        <v>-35.793357933579344</v>
      </c>
      <c r="G45" s="919">
        <v>30.17241379310346</v>
      </c>
      <c r="H45" s="1038">
        <v>-27.740986019131725</v>
      </c>
    </row>
    <row r="46" spans="1:8" ht="12.75">
      <c r="A46" s="896">
        <v>49</v>
      </c>
      <c r="B46" s="918" t="s">
        <v>745</v>
      </c>
      <c r="C46" s="898">
        <v>42.1</v>
      </c>
      <c r="D46" s="899">
        <v>77.6</v>
      </c>
      <c r="E46" s="900">
        <v>56.3</v>
      </c>
      <c r="F46" s="735">
        <v>-11.36842105263159</v>
      </c>
      <c r="G46" s="919">
        <v>84.32304038004753</v>
      </c>
      <c r="H46" s="1038">
        <v>-27.44845360824742</v>
      </c>
    </row>
    <row r="47" spans="1:8" ht="12.75">
      <c r="A47" s="896">
        <v>40</v>
      </c>
      <c r="B47" s="918" t="s">
        <v>746</v>
      </c>
      <c r="C47" s="898">
        <v>20.15</v>
      </c>
      <c r="D47" s="899">
        <v>0</v>
      </c>
      <c r="E47" s="900">
        <v>0.065</v>
      </c>
      <c r="F47" s="735">
        <v>280.188679245283</v>
      </c>
      <c r="G47" s="919">
        <v>-100</v>
      </c>
      <c r="H47" s="1038" t="s">
        <v>859</v>
      </c>
    </row>
    <row r="48" spans="1:8" ht="12.75">
      <c r="A48" s="896">
        <v>41</v>
      </c>
      <c r="B48" s="918" t="s">
        <v>747</v>
      </c>
      <c r="C48" s="898">
        <v>213.2</v>
      </c>
      <c r="D48" s="899">
        <v>5.9</v>
      </c>
      <c r="E48" s="900">
        <v>7.9</v>
      </c>
      <c r="F48" s="735">
        <v>426.41975308641963</v>
      </c>
      <c r="G48" s="919">
        <v>-97.2326454033771</v>
      </c>
      <c r="H48" s="1038">
        <v>33.89830508474577</v>
      </c>
    </row>
    <row r="49" spans="1:8" ht="12.75">
      <c r="A49" s="896">
        <v>42</v>
      </c>
      <c r="B49" s="918" t="s">
        <v>709</v>
      </c>
      <c r="C49" s="898">
        <v>11.5</v>
      </c>
      <c r="D49" s="899">
        <v>13.7</v>
      </c>
      <c r="E49" s="900">
        <v>14</v>
      </c>
      <c r="F49" s="735">
        <v>-51.88284518828452</v>
      </c>
      <c r="G49" s="919">
        <v>19.130434782608702</v>
      </c>
      <c r="H49" s="1038">
        <v>2.189781021897801</v>
      </c>
    </row>
    <row r="50" spans="1:8" ht="12.75">
      <c r="A50" s="896">
        <v>43</v>
      </c>
      <c r="B50" s="918" t="s">
        <v>748</v>
      </c>
      <c r="C50" s="898">
        <v>936.7</v>
      </c>
      <c r="D50" s="899">
        <v>1088.5</v>
      </c>
      <c r="E50" s="900">
        <v>847</v>
      </c>
      <c r="F50" s="735">
        <v>-21.785237140948553</v>
      </c>
      <c r="G50" s="919">
        <v>16.205828974057866</v>
      </c>
      <c r="H50" s="1038">
        <v>-22.18649517684888</v>
      </c>
    </row>
    <row r="51" spans="1:8" ht="12.75">
      <c r="A51" s="896">
        <v>44</v>
      </c>
      <c r="B51" s="918" t="s">
        <v>690</v>
      </c>
      <c r="C51" s="898">
        <v>1421.2</v>
      </c>
      <c r="D51" s="899">
        <v>1788.5</v>
      </c>
      <c r="E51" s="900">
        <v>1909.7</v>
      </c>
      <c r="F51" s="735">
        <v>-12.969993876301302</v>
      </c>
      <c r="G51" s="919">
        <v>25.844356881508574</v>
      </c>
      <c r="H51" s="1038">
        <v>6.776628459603032</v>
      </c>
    </row>
    <row r="52" spans="1:8" ht="12.75">
      <c r="A52" s="896">
        <v>45</v>
      </c>
      <c r="B52" s="918" t="s">
        <v>749</v>
      </c>
      <c r="C52" s="898">
        <v>299.9</v>
      </c>
      <c r="D52" s="899">
        <v>310.7</v>
      </c>
      <c r="E52" s="900">
        <v>369.4</v>
      </c>
      <c r="F52" s="735">
        <v>-15.85297418630752</v>
      </c>
      <c r="G52" s="919">
        <v>3.6012004001333935</v>
      </c>
      <c r="H52" s="1038">
        <v>18.89282265851304</v>
      </c>
    </row>
    <row r="53" spans="1:8" ht="12.75">
      <c r="A53" s="896">
        <v>46</v>
      </c>
      <c r="B53" s="918" t="s">
        <v>750</v>
      </c>
      <c r="C53" s="898">
        <v>158.7</v>
      </c>
      <c r="D53" s="899">
        <v>186.6</v>
      </c>
      <c r="E53" s="900">
        <v>236.2</v>
      </c>
      <c r="F53" s="735">
        <v>-28.545700135074284</v>
      </c>
      <c r="G53" s="919">
        <v>17.580340264650275</v>
      </c>
      <c r="H53" s="1038">
        <v>26.580921757770653</v>
      </c>
    </row>
    <row r="54" spans="1:8" ht="12.75">
      <c r="A54" s="896">
        <v>47</v>
      </c>
      <c r="B54" s="918" t="s">
        <v>751</v>
      </c>
      <c r="C54" s="898">
        <v>835.3</v>
      </c>
      <c r="D54" s="899">
        <v>595.9</v>
      </c>
      <c r="E54" s="900">
        <v>784.2</v>
      </c>
      <c r="F54" s="735">
        <v>41.193373901284616</v>
      </c>
      <c r="G54" s="919">
        <v>-28.66036154674967</v>
      </c>
      <c r="H54" s="1038">
        <v>31.599261621077346</v>
      </c>
    </row>
    <row r="55" spans="1:8" ht="12.75">
      <c r="A55" s="896">
        <v>48</v>
      </c>
      <c r="B55" s="918" t="s">
        <v>752</v>
      </c>
      <c r="C55" s="898">
        <v>3133.6</v>
      </c>
      <c r="D55" s="899">
        <v>4587.8</v>
      </c>
      <c r="E55" s="900">
        <v>6650.9</v>
      </c>
      <c r="F55" s="735">
        <v>-1.7988091507364175</v>
      </c>
      <c r="G55" s="919">
        <v>46.40668879244316</v>
      </c>
      <c r="H55" s="1038">
        <v>44.969266315009406</v>
      </c>
    </row>
    <row r="56" spans="1:8" ht="12.75">
      <c r="A56" s="896">
        <v>49</v>
      </c>
      <c r="B56" s="918" t="s">
        <v>753</v>
      </c>
      <c r="C56" s="898">
        <v>165.8</v>
      </c>
      <c r="D56" s="899">
        <v>80</v>
      </c>
      <c r="E56" s="900">
        <v>77.1</v>
      </c>
      <c r="F56" s="735">
        <v>335.1706036745407</v>
      </c>
      <c r="G56" s="919">
        <v>-51.74909529553678</v>
      </c>
      <c r="H56" s="1038">
        <v>-3.625000000000014</v>
      </c>
    </row>
    <row r="57" spans="1:8" ht="12.75" hidden="1">
      <c r="A57" s="890"/>
      <c r="B57" s="902"/>
      <c r="C57" s="898"/>
      <c r="D57" s="899"/>
      <c r="E57" s="900"/>
      <c r="F57" s="735"/>
      <c r="G57" s="919"/>
      <c r="H57" s="1038"/>
    </row>
    <row r="58" spans="1:8" ht="12.75">
      <c r="A58" s="890"/>
      <c r="B58" s="903" t="s">
        <v>697</v>
      </c>
      <c r="C58" s="904">
        <v>14823.56</v>
      </c>
      <c r="D58" s="905">
        <v>17225.527000000016</v>
      </c>
      <c r="E58" s="906">
        <v>17828.107999999993</v>
      </c>
      <c r="F58" s="1039">
        <v>83.19010368393063</v>
      </c>
      <c r="G58" s="1040">
        <v>16.20371219868923</v>
      </c>
      <c r="H58" s="1041">
        <v>3.4981861512856796</v>
      </c>
    </row>
    <row r="59" spans="1:8" ht="12.75" hidden="1">
      <c r="A59" s="890"/>
      <c r="B59" s="902"/>
      <c r="C59" s="904"/>
      <c r="D59" s="905"/>
      <c r="E59" s="907"/>
      <c r="F59" s="1039"/>
      <c r="G59" s="1040"/>
      <c r="H59" s="1041"/>
    </row>
    <row r="60" spans="1:8" ht="13.5" thickBot="1">
      <c r="A60" s="908"/>
      <c r="B60" s="920" t="s">
        <v>754</v>
      </c>
      <c r="C60" s="910">
        <v>61261.1</v>
      </c>
      <c r="D60" s="911">
        <v>64398</v>
      </c>
      <c r="E60" s="912">
        <v>73792.9</v>
      </c>
      <c r="F60" s="1042">
        <v>28.302752197506436</v>
      </c>
      <c r="G60" s="1043">
        <v>5.120541420248742</v>
      </c>
      <c r="H60" s="1044">
        <v>14.588807105810716</v>
      </c>
    </row>
    <row r="61" ht="12.75">
      <c r="A61" s="916" t="s">
        <v>755</v>
      </c>
    </row>
    <row r="62" ht="12.75">
      <c r="A62" s="916" t="s">
        <v>756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2" sqref="A2:H2"/>
    </sheetView>
  </sheetViews>
  <sheetFormatPr defaultColWidth="9.140625" defaultRowHeight="12.75"/>
  <cols>
    <col min="1" max="1" width="3.140625" style="459" customWidth="1"/>
    <col min="2" max="2" width="26.8515625" style="459" customWidth="1"/>
    <col min="3" max="3" width="9.140625" style="459" customWidth="1"/>
    <col min="4" max="4" width="9.00390625" style="459" customWidth="1"/>
    <col min="5" max="5" width="8.8515625" style="666" customWidth="1"/>
    <col min="6" max="6" width="8.28125" style="459" customWidth="1"/>
    <col min="7" max="7" width="8.00390625" style="459" customWidth="1"/>
    <col min="8" max="8" width="8.28125" style="459" customWidth="1"/>
    <col min="9" max="16384" width="9.140625" style="18" customWidth="1"/>
  </cols>
  <sheetData>
    <row r="1" spans="1:8" ht="12.75">
      <c r="A1" s="1560" t="s">
        <v>1216</v>
      </c>
      <c r="B1" s="1560"/>
      <c r="C1" s="1560"/>
      <c r="D1" s="1560"/>
      <c r="E1" s="1560"/>
      <c r="F1" s="1560"/>
      <c r="G1" s="1560"/>
      <c r="H1" s="1560"/>
    </row>
    <row r="2" spans="1:8" ht="15.75">
      <c r="A2" s="1748" t="s">
        <v>757</v>
      </c>
      <c r="B2" s="1748"/>
      <c r="C2" s="1748"/>
      <c r="D2" s="1748"/>
      <c r="E2" s="1748"/>
      <c r="F2" s="1748"/>
      <c r="G2" s="1748"/>
      <c r="H2" s="1748"/>
    </row>
    <row r="3" spans="1:8" ht="13.5" thickBot="1">
      <c r="A3" s="1749" t="s">
        <v>29</v>
      </c>
      <c r="B3" s="1749"/>
      <c r="C3" s="1749"/>
      <c r="D3" s="1749"/>
      <c r="E3" s="1749"/>
      <c r="F3" s="1749"/>
      <c r="G3" s="1749"/>
      <c r="H3" s="1749"/>
    </row>
    <row r="4" spans="1:8" ht="13.5" hidden="1" thickBot="1">
      <c r="A4" s="163"/>
      <c r="B4" s="163"/>
      <c r="C4" s="163"/>
      <c r="D4" s="163"/>
      <c r="E4" s="921"/>
      <c r="F4" s="163"/>
      <c r="G4" s="163"/>
      <c r="H4" s="163"/>
    </row>
    <row r="5" spans="1:8" ht="12.75">
      <c r="A5" s="881"/>
      <c r="B5" s="882"/>
      <c r="C5" s="1753" t="str">
        <f>'X-IND'!C5:E5</f>
        <v>First Seven Months</v>
      </c>
      <c r="D5" s="1754"/>
      <c r="E5" s="1755"/>
      <c r="F5" s="1756" t="s">
        <v>360</v>
      </c>
      <c r="G5" s="1756"/>
      <c r="H5" s="1757"/>
    </row>
    <row r="6" spans="1:8" ht="12.75">
      <c r="A6" s="883"/>
      <c r="B6" s="884"/>
      <c r="C6" s="885" t="s">
        <v>2</v>
      </c>
      <c r="D6" s="886" t="s">
        <v>104</v>
      </c>
      <c r="E6" s="887" t="s">
        <v>524</v>
      </c>
      <c r="F6" s="888" t="s">
        <v>2</v>
      </c>
      <c r="G6" s="886" t="s">
        <v>3</v>
      </c>
      <c r="H6" s="932" t="s">
        <v>469</v>
      </c>
    </row>
    <row r="7" spans="1:8" ht="12.75">
      <c r="A7" s="890"/>
      <c r="B7" s="891" t="s">
        <v>646</v>
      </c>
      <c r="C7" s="922">
        <v>30312.61</v>
      </c>
      <c r="D7" s="923">
        <v>27917.2</v>
      </c>
      <c r="E7" s="924">
        <v>28419.2</v>
      </c>
      <c r="F7" s="1035">
        <v>14.86878952893069</v>
      </c>
      <c r="G7" s="1036">
        <v>-7.902354828568036</v>
      </c>
      <c r="H7" s="1037">
        <v>1.7981746020374771</v>
      </c>
    </row>
    <row r="8" spans="1:8" ht="12.75">
      <c r="A8" s="896">
        <v>1</v>
      </c>
      <c r="B8" s="918" t="s">
        <v>758</v>
      </c>
      <c r="C8" s="925">
        <v>730.7</v>
      </c>
      <c r="D8" s="901">
        <v>763</v>
      </c>
      <c r="E8" s="926">
        <v>509.5</v>
      </c>
      <c r="F8" s="735">
        <v>9.418987720874512</v>
      </c>
      <c r="G8" s="919">
        <v>4.42041877651566</v>
      </c>
      <c r="H8" s="1038">
        <v>-33.224115334207085</v>
      </c>
    </row>
    <row r="9" spans="1:8" ht="12.75">
      <c r="A9" s="896">
        <v>2</v>
      </c>
      <c r="B9" s="918" t="s">
        <v>759</v>
      </c>
      <c r="C9" s="925">
        <v>83.2</v>
      </c>
      <c r="D9" s="901">
        <v>17.7</v>
      </c>
      <c r="E9" s="926">
        <v>1.2</v>
      </c>
      <c r="F9" s="735">
        <v>157.5851393188854</v>
      </c>
      <c r="G9" s="919">
        <v>-78.72596153846155</v>
      </c>
      <c r="H9" s="1038">
        <v>-93.22033898305085</v>
      </c>
    </row>
    <row r="10" spans="1:8" ht="12.75">
      <c r="A10" s="896">
        <v>3</v>
      </c>
      <c r="B10" s="918" t="s">
        <v>760</v>
      </c>
      <c r="C10" s="925">
        <v>447.4</v>
      </c>
      <c r="D10" s="901">
        <v>407.9</v>
      </c>
      <c r="E10" s="926">
        <v>479.4</v>
      </c>
      <c r="F10" s="735">
        <v>36.77774380923262</v>
      </c>
      <c r="G10" s="919">
        <v>-8.828788556101927</v>
      </c>
      <c r="H10" s="1038">
        <v>17.52880607992155</v>
      </c>
    </row>
    <row r="11" spans="1:8" ht="12.75">
      <c r="A11" s="896">
        <v>4</v>
      </c>
      <c r="B11" s="918" t="s">
        <v>761</v>
      </c>
      <c r="C11" s="925">
        <v>28.9</v>
      </c>
      <c r="D11" s="901">
        <v>12.6</v>
      </c>
      <c r="E11" s="926">
        <v>6.8</v>
      </c>
      <c r="F11" s="735">
        <v>-70.92555331991952</v>
      </c>
      <c r="G11" s="919">
        <v>-56.40138408304498</v>
      </c>
      <c r="H11" s="1038">
        <v>-46.031746031746025</v>
      </c>
    </row>
    <row r="12" spans="1:8" ht="12.75">
      <c r="A12" s="896">
        <v>5</v>
      </c>
      <c r="B12" s="918" t="s">
        <v>762</v>
      </c>
      <c r="C12" s="925">
        <v>59.1</v>
      </c>
      <c r="D12" s="901">
        <v>97.9</v>
      </c>
      <c r="E12" s="926">
        <v>63.4</v>
      </c>
      <c r="F12" s="735">
        <v>-41.48514851485149</v>
      </c>
      <c r="G12" s="919">
        <v>65.65143824027072</v>
      </c>
      <c r="H12" s="1038">
        <v>-35.24004085801839</v>
      </c>
    </row>
    <row r="13" spans="1:8" ht="12.75">
      <c r="A13" s="896">
        <v>6</v>
      </c>
      <c r="B13" s="918" t="s">
        <v>719</v>
      </c>
      <c r="C13" s="925">
        <v>11.1</v>
      </c>
      <c r="D13" s="901">
        <v>617.3</v>
      </c>
      <c r="E13" s="926">
        <v>19.6</v>
      </c>
      <c r="F13" s="735">
        <v>-93.40463458110517</v>
      </c>
      <c r="G13" s="919">
        <v>5461.261261261261</v>
      </c>
      <c r="H13" s="1038">
        <v>-96.82488255305363</v>
      </c>
    </row>
    <row r="14" spans="1:8" ht="12.75">
      <c r="A14" s="896">
        <v>7</v>
      </c>
      <c r="B14" s="918" t="s">
        <v>763</v>
      </c>
      <c r="C14" s="925">
        <v>5.7</v>
      </c>
      <c r="D14" s="901">
        <v>5.5</v>
      </c>
      <c r="E14" s="926">
        <v>16.7</v>
      </c>
      <c r="F14" s="735" t="s">
        <v>859</v>
      </c>
      <c r="G14" s="919">
        <v>-3.5087719298245617</v>
      </c>
      <c r="H14" s="1038">
        <v>203.63636363636363</v>
      </c>
    </row>
    <row r="15" spans="1:8" ht="12.75">
      <c r="A15" s="896">
        <v>8</v>
      </c>
      <c r="B15" s="918" t="s">
        <v>764</v>
      </c>
      <c r="C15" s="925">
        <v>4.7</v>
      </c>
      <c r="D15" s="901">
        <v>65.9</v>
      </c>
      <c r="E15" s="926">
        <v>80.1</v>
      </c>
      <c r="F15" s="735">
        <v>-93.60544217687075</v>
      </c>
      <c r="G15" s="919">
        <v>1302.1276595744682</v>
      </c>
      <c r="H15" s="1038">
        <v>21.54779969650984</v>
      </c>
    </row>
    <row r="16" spans="1:8" ht="12.75">
      <c r="A16" s="896">
        <v>9</v>
      </c>
      <c r="B16" s="918" t="s">
        <v>765</v>
      </c>
      <c r="C16" s="925">
        <v>56.4</v>
      </c>
      <c r="D16" s="901">
        <v>23.3</v>
      </c>
      <c r="E16" s="926">
        <v>0.2</v>
      </c>
      <c r="F16" s="735">
        <v>13.026052104208446</v>
      </c>
      <c r="G16" s="919">
        <v>-58.68794326241136</v>
      </c>
      <c r="H16" s="1038">
        <v>-99.14163090128756</v>
      </c>
    </row>
    <row r="17" spans="1:8" ht="12.75">
      <c r="A17" s="896">
        <v>10</v>
      </c>
      <c r="B17" s="918" t="s">
        <v>766</v>
      </c>
      <c r="C17" s="925">
        <v>675.3</v>
      </c>
      <c r="D17" s="901">
        <v>1427.1</v>
      </c>
      <c r="E17" s="926">
        <v>1084.5</v>
      </c>
      <c r="F17" s="735">
        <v>4.551788202508121</v>
      </c>
      <c r="G17" s="919">
        <v>111.3282985339849</v>
      </c>
      <c r="H17" s="1038">
        <v>-24.00672692873661</v>
      </c>
    </row>
    <row r="18" spans="1:8" ht="12.75">
      <c r="A18" s="896">
        <v>11</v>
      </c>
      <c r="B18" s="918" t="s">
        <v>767</v>
      </c>
      <c r="C18" s="925">
        <v>1098.4</v>
      </c>
      <c r="D18" s="901">
        <v>1184.4</v>
      </c>
      <c r="E18" s="926">
        <v>818.6</v>
      </c>
      <c r="F18" s="735">
        <v>63.622821391330234</v>
      </c>
      <c r="G18" s="919">
        <v>7.829570284049538</v>
      </c>
      <c r="H18" s="1038">
        <v>-30.884836203985145</v>
      </c>
    </row>
    <row r="19" spans="1:8" ht="12.75">
      <c r="A19" s="896">
        <v>12</v>
      </c>
      <c r="B19" s="918" t="s">
        <v>768</v>
      </c>
      <c r="C19" s="925">
        <v>181.5</v>
      </c>
      <c r="D19" s="901">
        <v>212.3</v>
      </c>
      <c r="E19" s="926">
        <v>202.6</v>
      </c>
      <c r="F19" s="735">
        <v>20.358090185676375</v>
      </c>
      <c r="G19" s="919">
        <v>16.96969696969697</v>
      </c>
      <c r="H19" s="1038">
        <v>-4.569006123410276</v>
      </c>
    </row>
    <row r="20" spans="1:8" ht="12.75">
      <c r="A20" s="896">
        <v>13</v>
      </c>
      <c r="B20" s="918" t="s">
        <v>769</v>
      </c>
      <c r="C20" s="925">
        <v>16.8</v>
      </c>
      <c r="D20" s="901">
        <v>53</v>
      </c>
      <c r="E20" s="926">
        <v>22.4</v>
      </c>
      <c r="F20" s="735">
        <v>35.48387096774192</v>
      </c>
      <c r="G20" s="919">
        <v>215.47619047619048</v>
      </c>
      <c r="H20" s="1038">
        <v>-57.735849056603776</v>
      </c>
    </row>
    <row r="21" spans="1:8" ht="12.75">
      <c r="A21" s="896">
        <v>14</v>
      </c>
      <c r="B21" s="918" t="s">
        <v>770</v>
      </c>
      <c r="C21" s="925">
        <v>2548.3</v>
      </c>
      <c r="D21" s="901">
        <v>4707.8</v>
      </c>
      <c r="E21" s="926">
        <v>2942.6</v>
      </c>
      <c r="F21" s="735">
        <v>34.545934530095025</v>
      </c>
      <c r="G21" s="919">
        <v>84.74276968959703</v>
      </c>
      <c r="H21" s="1038">
        <v>-37.49522069756574</v>
      </c>
    </row>
    <row r="22" spans="1:8" ht="12.75">
      <c r="A22" s="896">
        <v>15</v>
      </c>
      <c r="B22" s="918" t="s">
        <v>771</v>
      </c>
      <c r="C22" s="925">
        <v>943.4</v>
      </c>
      <c r="D22" s="901">
        <v>935.8</v>
      </c>
      <c r="E22" s="926">
        <v>551</v>
      </c>
      <c r="F22" s="735">
        <v>-15.715179129813265</v>
      </c>
      <c r="G22" s="919">
        <v>-0.8055967776129052</v>
      </c>
      <c r="H22" s="1038">
        <v>-41.119897413977334</v>
      </c>
    </row>
    <row r="23" spans="1:8" ht="12.75">
      <c r="A23" s="896">
        <v>16</v>
      </c>
      <c r="B23" s="918" t="s">
        <v>772</v>
      </c>
      <c r="C23" s="925">
        <v>1.9</v>
      </c>
      <c r="D23" s="901">
        <v>0.6</v>
      </c>
      <c r="E23" s="926">
        <v>0</v>
      </c>
      <c r="F23" s="735">
        <v>-54.76190476190476</v>
      </c>
      <c r="G23" s="919">
        <v>-68.42105263157895</v>
      </c>
      <c r="H23" s="1038">
        <v>-100</v>
      </c>
    </row>
    <row r="24" spans="1:8" ht="12.75">
      <c r="A24" s="896">
        <v>17</v>
      </c>
      <c r="B24" s="918" t="s">
        <v>773</v>
      </c>
      <c r="C24" s="925">
        <v>12.2</v>
      </c>
      <c r="D24" s="901">
        <v>11.5</v>
      </c>
      <c r="E24" s="926">
        <v>6.2</v>
      </c>
      <c r="F24" s="735">
        <v>-44.292237442922364</v>
      </c>
      <c r="G24" s="919">
        <v>-5.737704918032776</v>
      </c>
      <c r="H24" s="1038">
        <v>-46.08695652173914</v>
      </c>
    </row>
    <row r="25" spans="1:8" ht="12.75">
      <c r="A25" s="896">
        <v>18</v>
      </c>
      <c r="B25" s="918" t="s">
        <v>774</v>
      </c>
      <c r="C25" s="925">
        <v>41.5</v>
      </c>
      <c r="D25" s="901">
        <v>46.7</v>
      </c>
      <c r="E25" s="926">
        <v>380.9</v>
      </c>
      <c r="F25" s="735">
        <v>-27.82608695652172</v>
      </c>
      <c r="G25" s="919">
        <v>12.530120481927696</v>
      </c>
      <c r="H25" s="1038">
        <v>715.6316916488222</v>
      </c>
    </row>
    <row r="26" spans="1:8" ht="12.75">
      <c r="A26" s="896">
        <v>19</v>
      </c>
      <c r="B26" s="918" t="s">
        <v>775</v>
      </c>
      <c r="C26" s="925">
        <v>316.8</v>
      </c>
      <c r="D26" s="901">
        <v>306.7</v>
      </c>
      <c r="E26" s="926">
        <v>115.2</v>
      </c>
      <c r="F26" s="735">
        <v>-27.819548872180448</v>
      </c>
      <c r="G26" s="919">
        <v>-3.188131313131308</v>
      </c>
      <c r="H26" s="1038">
        <v>-62.43886534072384</v>
      </c>
    </row>
    <row r="27" spans="1:8" ht="12.75">
      <c r="A27" s="896">
        <v>20</v>
      </c>
      <c r="B27" s="918" t="s">
        <v>776</v>
      </c>
      <c r="C27" s="925">
        <v>1651.6</v>
      </c>
      <c r="D27" s="901">
        <v>1080.5</v>
      </c>
      <c r="E27" s="926">
        <v>2173.1</v>
      </c>
      <c r="F27" s="735">
        <v>128.75346260387812</v>
      </c>
      <c r="G27" s="919">
        <v>-34.578590457737945</v>
      </c>
      <c r="H27" s="1038">
        <v>101.1198519204072</v>
      </c>
    </row>
    <row r="28" spans="1:8" ht="12.75">
      <c r="A28" s="896">
        <v>21</v>
      </c>
      <c r="B28" s="918" t="s">
        <v>777</v>
      </c>
      <c r="C28" s="925">
        <v>45.4</v>
      </c>
      <c r="D28" s="901">
        <v>20.6</v>
      </c>
      <c r="E28" s="926">
        <v>12.4</v>
      </c>
      <c r="F28" s="735">
        <v>0.8888888888888715</v>
      </c>
      <c r="G28" s="919">
        <v>-54.625550660792946</v>
      </c>
      <c r="H28" s="1038">
        <v>-39.80582524271845</v>
      </c>
    </row>
    <row r="29" spans="1:8" ht="12.75">
      <c r="A29" s="896">
        <v>22</v>
      </c>
      <c r="B29" s="918" t="s">
        <v>778</v>
      </c>
      <c r="C29" s="925">
        <v>7</v>
      </c>
      <c r="D29" s="901">
        <v>8.2</v>
      </c>
      <c r="E29" s="926">
        <v>1.8</v>
      </c>
      <c r="F29" s="735">
        <v>-80.22598870056497</v>
      </c>
      <c r="G29" s="919">
        <v>17.142857142857125</v>
      </c>
      <c r="H29" s="1038">
        <v>-78.04878048780488</v>
      </c>
    </row>
    <row r="30" spans="1:8" ht="12.75">
      <c r="A30" s="896">
        <v>23</v>
      </c>
      <c r="B30" s="918" t="s">
        <v>779</v>
      </c>
      <c r="C30" s="925">
        <v>28.3</v>
      </c>
      <c r="D30" s="901">
        <v>0</v>
      </c>
      <c r="E30" s="926">
        <v>0</v>
      </c>
      <c r="F30" s="735">
        <v>9333.333333333332</v>
      </c>
      <c r="G30" s="919">
        <v>-100</v>
      </c>
      <c r="H30" s="1038" t="s">
        <v>859</v>
      </c>
    </row>
    <row r="31" spans="1:8" ht="12.75">
      <c r="A31" s="896">
        <v>24</v>
      </c>
      <c r="B31" s="918" t="s">
        <v>780</v>
      </c>
      <c r="C31" s="925">
        <v>55.8</v>
      </c>
      <c r="D31" s="901">
        <v>96.7</v>
      </c>
      <c r="E31" s="926">
        <v>98.8</v>
      </c>
      <c r="F31" s="735">
        <v>118.8235294117647</v>
      </c>
      <c r="G31" s="919">
        <v>73.29749103942652</v>
      </c>
      <c r="H31" s="1038">
        <v>2.171664943123062</v>
      </c>
    </row>
    <row r="32" spans="1:8" ht="12.75">
      <c r="A32" s="896">
        <v>25</v>
      </c>
      <c r="B32" s="918" t="s">
        <v>781</v>
      </c>
      <c r="C32" s="925">
        <v>2.7</v>
      </c>
      <c r="D32" s="901">
        <v>0</v>
      </c>
      <c r="E32" s="926">
        <v>2181.9</v>
      </c>
      <c r="F32" s="735">
        <v>-18.181818181818173</v>
      </c>
      <c r="G32" s="919">
        <v>-100</v>
      </c>
      <c r="H32" s="1038" t="s">
        <v>859</v>
      </c>
    </row>
    <row r="33" spans="1:8" ht="12.75">
      <c r="A33" s="896">
        <v>26</v>
      </c>
      <c r="B33" s="918" t="s">
        <v>731</v>
      </c>
      <c r="C33" s="925">
        <v>103.5</v>
      </c>
      <c r="D33" s="901">
        <v>10.3</v>
      </c>
      <c r="E33" s="926">
        <v>11</v>
      </c>
      <c r="F33" s="735">
        <v>807.8947368421053</v>
      </c>
      <c r="G33" s="919">
        <v>-90.04830917874396</v>
      </c>
      <c r="H33" s="1038">
        <v>6.796116504854368</v>
      </c>
    </row>
    <row r="34" spans="1:8" ht="12.75">
      <c r="A34" s="896">
        <v>27</v>
      </c>
      <c r="B34" s="918" t="s">
        <v>732</v>
      </c>
      <c r="C34" s="925">
        <v>818.8</v>
      </c>
      <c r="D34" s="901">
        <v>377.5</v>
      </c>
      <c r="E34" s="926">
        <v>469.8</v>
      </c>
      <c r="F34" s="735">
        <v>105.93561368209254</v>
      </c>
      <c r="G34" s="919">
        <v>-53.895945285784066</v>
      </c>
      <c r="H34" s="1038">
        <v>24.4503311258278</v>
      </c>
    </row>
    <row r="35" spans="1:8" ht="12.75">
      <c r="A35" s="896">
        <v>28</v>
      </c>
      <c r="B35" s="918" t="s">
        <v>782</v>
      </c>
      <c r="C35" s="925">
        <v>354.1</v>
      </c>
      <c r="D35" s="901">
        <v>56.1</v>
      </c>
      <c r="E35" s="926">
        <v>141.8</v>
      </c>
      <c r="F35" s="735">
        <v>30.85735402808575</v>
      </c>
      <c r="G35" s="919">
        <v>-84.1570177915843</v>
      </c>
      <c r="H35" s="1038">
        <v>152.76292335115866</v>
      </c>
    </row>
    <row r="36" spans="1:8" ht="12.75">
      <c r="A36" s="896">
        <v>29</v>
      </c>
      <c r="B36" s="918" t="s">
        <v>783</v>
      </c>
      <c r="C36" s="925">
        <v>433.5</v>
      </c>
      <c r="D36" s="901">
        <v>496.5</v>
      </c>
      <c r="E36" s="926">
        <v>579.7</v>
      </c>
      <c r="F36" s="735">
        <v>-14.141414141414131</v>
      </c>
      <c r="G36" s="919">
        <v>14.532871972318333</v>
      </c>
      <c r="H36" s="1038">
        <v>16.757301107754287</v>
      </c>
    </row>
    <row r="37" spans="1:8" ht="12.75">
      <c r="A37" s="896">
        <v>30</v>
      </c>
      <c r="B37" s="918" t="s">
        <v>734</v>
      </c>
      <c r="C37" s="925">
        <v>649.41</v>
      </c>
      <c r="D37" s="901">
        <v>1074.7</v>
      </c>
      <c r="E37" s="926">
        <v>683.1</v>
      </c>
      <c r="F37" s="735">
        <v>35.09673392968588</v>
      </c>
      <c r="G37" s="919">
        <v>65.48867433516574</v>
      </c>
      <c r="H37" s="1038">
        <v>-36.438075742067554</v>
      </c>
    </row>
    <row r="38" spans="1:8" ht="12.75">
      <c r="A38" s="896">
        <v>31</v>
      </c>
      <c r="B38" s="918" t="s">
        <v>784</v>
      </c>
      <c r="C38" s="925">
        <v>161.2</v>
      </c>
      <c r="D38" s="901">
        <v>43.8</v>
      </c>
      <c r="E38" s="926">
        <v>21.4</v>
      </c>
      <c r="F38" s="735">
        <v>30.844155844155864</v>
      </c>
      <c r="G38" s="919">
        <v>-72.8287841191067</v>
      </c>
      <c r="H38" s="1038">
        <v>-51.14155251141552</v>
      </c>
    </row>
    <row r="39" spans="1:8" ht="12.75">
      <c r="A39" s="896">
        <v>32</v>
      </c>
      <c r="B39" s="918" t="s">
        <v>785</v>
      </c>
      <c r="C39" s="925">
        <v>1729.8</v>
      </c>
      <c r="D39" s="901">
        <v>1055.8</v>
      </c>
      <c r="E39" s="926">
        <v>2038.6</v>
      </c>
      <c r="F39" s="735">
        <v>10.735548300364869</v>
      </c>
      <c r="G39" s="919">
        <v>-38.96404208579026</v>
      </c>
      <c r="H39" s="1038">
        <v>93.08581170676266</v>
      </c>
    </row>
    <row r="40" spans="1:8" ht="12.75">
      <c r="A40" s="896">
        <v>33</v>
      </c>
      <c r="B40" s="918" t="s">
        <v>786</v>
      </c>
      <c r="C40" s="925">
        <v>188.7</v>
      </c>
      <c r="D40" s="901">
        <v>260.1</v>
      </c>
      <c r="E40" s="926">
        <v>154.5</v>
      </c>
      <c r="F40" s="735">
        <v>171.90201729106627</v>
      </c>
      <c r="G40" s="919">
        <v>37.83783783783784</v>
      </c>
      <c r="H40" s="1038">
        <v>-40.59976931949251</v>
      </c>
    </row>
    <row r="41" spans="1:8" ht="12.75">
      <c r="A41" s="896">
        <v>34</v>
      </c>
      <c r="B41" s="918" t="s">
        <v>787</v>
      </c>
      <c r="C41" s="925">
        <v>134.1</v>
      </c>
      <c r="D41" s="901">
        <v>122.1</v>
      </c>
      <c r="E41" s="926">
        <v>89.4</v>
      </c>
      <c r="F41" s="735">
        <v>-18.231707317073173</v>
      </c>
      <c r="G41" s="919">
        <v>-8.948545861297546</v>
      </c>
      <c r="H41" s="1038">
        <v>-26.78132678132677</v>
      </c>
    </row>
    <row r="42" spans="1:8" ht="12.75">
      <c r="A42" s="896">
        <v>35</v>
      </c>
      <c r="B42" s="918" t="s">
        <v>788</v>
      </c>
      <c r="C42" s="925">
        <v>1357</v>
      </c>
      <c r="D42" s="901">
        <v>179.4</v>
      </c>
      <c r="E42" s="926">
        <v>155.1</v>
      </c>
      <c r="F42" s="735">
        <v>-25.217678827289774</v>
      </c>
      <c r="G42" s="919">
        <v>-86.77966101694915</v>
      </c>
      <c r="H42" s="1038">
        <v>-13.54515050167224</v>
      </c>
    </row>
    <row r="43" spans="1:8" ht="12.75">
      <c r="A43" s="896">
        <v>36</v>
      </c>
      <c r="B43" s="918" t="s">
        <v>789</v>
      </c>
      <c r="C43" s="925">
        <v>54.5</v>
      </c>
      <c r="D43" s="901">
        <v>85</v>
      </c>
      <c r="E43" s="926">
        <v>44.4</v>
      </c>
      <c r="F43" s="735">
        <v>197.81420765027326</v>
      </c>
      <c r="G43" s="919">
        <v>55.963302752293544</v>
      </c>
      <c r="H43" s="1038">
        <v>-47.76470588235293</v>
      </c>
    </row>
    <row r="44" spans="1:8" ht="12.75">
      <c r="A44" s="896">
        <v>37</v>
      </c>
      <c r="B44" s="918" t="s">
        <v>738</v>
      </c>
      <c r="C44" s="925">
        <v>299</v>
      </c>
      <c r="D44" s="901">
        <v>418.2</v>
      </c>
      <c r="E44" s="926">
        <v>214.5</v>
      </c>
      <c r="F44" s="735">
        <v>128.0701754385965</v>
      </c>
      <c r="G44" s="919">
        <v>39.86622073578596</v>
      </c>
      <c r="H44" s="1038">
        <v>-48.708751793400296</v>
      </c>
    </row>
    <row r="45" spans="1:8" ht="12.75">
      <c r="A45" s="896">
        <v>38</v>
      </c>
      <c r="B45" s="918" t="s">
        <v>790</v>
      </c>
      <c r="C45" s="925">
        <v>156.3</v>
      </c>
      <c r="D45" s="901">
        <v>113.7</v>
      </c>
      <c r="E45" s="926">
        <v>152.1</v>
      </c>
      <c r="F45" s="735">
        <v>8583.333333333334</v>
      </c>
      <c r="G45" s="919">
        <v>-27.255278310940497</v>
      </c>
      <c r="H45" s="1038">
        <v>33.77308707124007</v>
      </c>
    </row>
    <row r="46" spans="1:8" ht="12.75">
      <c r="A46" s="896">
        <v>39</v>
      </c>
      <c r="B46" s="918" t="s">
        <v>791</v>
      </c>
      <c r="C46" s="925">
        <v>2345.1</v>
      </c>
      <c r="D46" s="901">
        <v>1432.5</v>
      </c>
      <c r="E46" s="926">
        <v>1273.4</v>
      </c>
      <c r="F46" s="735">
        <v>78.72875543022636</v>
      </c>
      <c r="G46" s="919">
        <v>-38.915184853524366</v>
      </c>
      <c r="H46" s="1038">
        <v>-11.10645724258292</v>
      </c>
    </row>
    <row r="47" spans="1:8" ht="12.75">
      <c r="A47" s="896">
        <v>40</v>
      </c>
      <c r="B47" s="918" t="s">
        <v>792</v>
      </c>
      <c r="C47" s="925">
        <v>26.7</v>
      </c>
      <c r="D47" s="901">
        <v>34.3</v>
      </c>
      <c r="E47" s="926">
        <v>22.6</v>
      </c>
      <c r="F47" s="735">
        <v>4.705882352941188</v>
      </c>
      <c r="G47" s="919">
        <v>28.46441947565546</v>
      </c>
      <c r="H47" s="1038">
        <v>-34.11078717201167</v>
      </c>
    </row>
    <row r="48" spans="1:8" ht="12.75">
      <c r="A48" s="896">
        <v>41</v>
      </c>
      <c r="B48" s="918" t="s">
        <v>793</v>
      </c>
      <c r="C48" s="925">
        <v>90.7</v>
      </c>
      <c r="D48" s="901">
        <v>17.9</v>
      </c>
      <c r="E48" s="926">
        <v>2.5</v>
      </c>
      <c r="F48" s="735">
        <v>157.67045454545456</v>
      </c>
      <c r="G48" s="919">
        <v>-80.26460859977949</v>
      </c>
      <c r="H48" s="1038">
        <v>-86.03351955307262</v>
      </c>
    </row>
    <row r="49" spans="1:8" ht="12.75">
      <c r="A49" s="896">
        <v>42</v>
      </c>
      <c r="B49" s="918" t="s">
        <v>794</v>
      </c>
      <c r="C49" s="925">
        <v>882.9</v>
      </c>
      <c r="D49" s="901">
        <v>580.9</v>
      </c>
      <c r="E49" s="926">
        <v>373.9</v>
      </c>
      <c r="F49" s="735">
        <v>-7.033800147414965</v>
      </c>
      <c r="G49" s="919">
        <v>-34.20545928191187</v>
      </c>
      <c r="H49" s="1038">
        <v>-35.63436047512482</v>
      </c>
    </row>
    <row r="50" spans="1:8" ht="12.75">
      <c r="A50" s="896">
        <v>43</v>
      </c>
      <c r="B50" s="918" t="s">
        <v>705</v>
      </c>
      <c r="C50" s="925">
        <v>1314.1</v>
      </c>
      <c r="D50" s="901">
        <v>289.4</v>
      </c>
      <c r="E50" s="926">
        <v>354.7</v>
      </c>
      <c r="F50" s="735">
        <v>26.7090926622312</v>
      </c>
      <c r="G50" s="919">
        <v>-77.97732288258123</v>
      </c>
      <c r="H50" s="1038">
        <v>22.56392536281966</v>
      </c>
    </row>
    <row r="51" spans="1:8" ht="12.75">
      <c r="A51" s="896">
        <v>44</v>
      </c>
      <c r="B51" s="918" t="s">
        <v>795</v>
      </c>
      <c r="C51" s="925">
        <v>483</v>
      </c>
      <c r="D51" s="901">
        <v>88</v>
      </c>
      <c r="E51" s="926">
        <v>70.7</v>
      </c>
      <c r="F51" s="735">
        <v>-28.114302723619588</v>
      </c>
      <c r="G51" s="919">
        <v>-81.78053830227744</v>
      </c>
      <c r="H51" s="1038">
        <v>-19.65909090909092</v>
      </c>
    </row>
    <row r="52" spans="1:8" ht="12.75">
      <c r="A52" s="896">
        <v>45</v>
      </c>
      <c r="B52" s="918" t="s">
        <v>796</v>
      </c>
      <c r="C52" s="925">
        <v>52.6</v>
      </c>
      <c r="D52" s="901">
        <v>1.2</v>
      </c>
      <c r="E52" s="926">
        <v>390.1</v>
      </c>
      <c r="F52" s="735">
        <v>-55.348047538200326</v>
      </c>
      <c r="G52" s="919">
        <v>-97.71863117870723</v>
      </c>
      <c r="H52" s="1038">
        <v>32408.333333333336</v>
      </c>
    </row>
    <row r="53" spans="1:8" ht="12.75">
      <c r="A53" s="896">
        <v>46</v>
      </c>
      <c r="B53" s="918" t="s">
        <v>797</v>
      </c>
      <c r="C53" s="925">
        <v>150.8</v>
      </c>
      <c r="D53" s="901">
        <v>173</v>
      </c>
      <c r="E53" s="926">
        <v>111.9</v>
      </c>
      <c r="F53" s="735">
        <v>21.12449799196787</v>
      </c>
      <c r="G53" s="919">
        <v>14.721485411140577</v>
      </c>
      <c r="H53" s="1038">
        <v>-35.317919075144516</v>
      </c>
    </row>
    <row r="54" spans="1:8" ht="12.75">
      <c r="A54" s="896">
        <v>47</v>
      </c>
      <c r="B54" s="918" t="s">
        <v>798</v>
      </c>
      <c r="C54" s="925">
        <v>150.7</v>
      </c>
      <c r="D54" s="901">
        <v>4.5</v>
      </c>
      <c r="E54" s="926">
        <v>22.7</v>
      </c>
      <c r="F54" s="735">
        <v>2690.740740740741</v>
      </c>
      <c r="G54" s="919">
        <v>-97.01393497013935</v>
      </c>
      <c r="H54" s="1038">
        <v>404.44444444444446</v>
      </c>
    </row>
    <row r="55" spans="1:8" ht="12.75">
      <c r="A55" s="896">
        <v>48</v>
      </c>
      <c r="B55" s="918" t="s">
        <v>799</v>
      </c>
      <c r="C55" s="925">
        <v>91.5</v>
      </c>
      <c r="D55" s="901">
        <v>78.6</v>
      </c>
      <c r="E55" s="926">
        <v>39.3</v>
      </c>
      <c r="F55" s="735">
        <v>-22.127659574468083</v>
      </c>
      <c r="G55" s="919">
        <v>-14.098360655737707</v>
      </c>
      <c r="H55" s="1038">
        <v>-50</v>
      </c>
    </row>
    <row r="56" spans="1:8" ht="12.75">
      <c r="A56" s="896">
        <v>49</v>
      </c>
      <c r="B56" s="918" t="s">
        <v>800</v>
      </c>
      <c r="C56" s="925">
        <v>71.1</v>
      </c>
      <c r="D56" s="901">
        <v>65.6</v>
      </c>
      <c r="E56" s="926">
        <v>118.9</v>
      </c>
      <c r="F56" s="735">
        <v>5.333333333333343</v>
      </c>
      <c r="G56" s="919">
        <v>-7.735583684950797</v>
      </c>
      <c r="H56" s="1038">
        <v>81.25</v>
      </c>
    </row>
    <row r="57" spans="1:8" ht="12.75">
      <c r="A57" s="896">
        <v>50</v>
      </c>
      <c r="B57" s="918" t="s">
        <v>801</v>
      </c>
      <c r="C57" s="925">
        <v>86.7</v>
      </c>
      <c r="D57" s="901">
        <v>93.4</v>
      </c>
      <c r="E57" s="926">
        <v>35.4</v>
      </c>
      <c r="F57" s="735">
        <v>-20.3125</v>
      </c>
      <c r="G57" s="919">
        <v>7.727797001153377</v>
      </c>
      <c r="H57" s="1038">
        <v>-62.098501070663815</v>
      </c>
    </row>
    <row r="58" spans="1:8" ht="12.75">
      <c r="A58" s="896">
        <v>51</v>
      </c>
      <c r="B58" s="918" t="s">
        <v>802</v>
      </c>
      <c r="C58" s="925">
        <v>1088.7</v>
      </c>
      <c r="D58" s="901">
        <v>1307.6</v>
      </c>
      <c r="E58" s="926">
        <v>2480.6</v>
      </c>
      <c r="F58" s="735">
        <v>-25.324096302901424</v>
      </c>
      <c r="G58" s="919">
        <v>20.106549095251196</v>
      </c>
      <c r="H58" s="1038">
        <v>89.70633221168555</v>
      </c>
    </row>
    <row r="59" spans="1:8" ht="12.75">
      <c r="A59" s="896">
        <v>52</v>
      </c>
      <c r="B59" s="918" t="s">
        <v>803</v>
      </c>
      <c r="C59" s="925">
        <v>86.9</v>
      </c>
      <c r="D59" s="901">
        <v>210.9</v>
      </c>
      <c r="E59" s="926">
        <v>28.4</v>
      </c>
      <c r="F59" s="735">
        <v>-29.692556634304225</v>
      </c>
      <c r="G59" s="919">
        <v>142.692750287687</v>
      </c>
      <c r="H59" s="1038">
        <v>-86.53390232337601</v>
      </c>
    </row>
    <row r="60" spans="1:8" ht="12.75">
      <c r="A60" s="896">
        <v>53</v>
      </c>
      <c r="B60" s="918" t="s">
        <v>804</v>
      </c>
      <c r="C60" s="925">
        <v>1618.3</v>
      </c>
      <c r="D60" s="901">
        <v>1548.6</v>
      </c>
      <c r="E60" s="926">
        <v>737.8</v>
      </c>
      <c r="F60" s="735">
        <v>183.61373992288821</v>
      </c>
      <c r="G60" s="919">
        <v>-4.306988815423608</v>
      </c>
      <c r="H60" s="1038">
        <v>-52.356967583623906</v>
      </c>
    </row>
    <row r="61" spans="1:8" ht="12.75">
      <c r="A61" s="896">
        <v>54</v>
      </c>
      <c r="B61" s="918" t="s">
        <v>748</v>
      </c>
      <c r="C61" s="925">
        <v>1636.9</v>
      </c>
      <c r="D61" s="901">
        <v>1339.3</v>
      </c>
      <c r="E61" s="926">
        <v>898.2</v>
      </c>
      <c r="F61" s="735">
        <v>-3.581315897979607</v>
      </c>
      <c r="G61" s="919">
        <v>-18.180707434785262</v>
      </c>
      <c r="H61" s="1038">
        <v>-32.93511535876951</v>
      </c>
    </row>
    <row r="62" spans="1:8" ht="12.75">
      <c r="A62" s="896">
        <v>55</v>
      </c>
      <c r="B62" s="918" t="s">
        <v>805</v>
      </c>
      <c r="C62" s="925">
        <v>1013.1</v>
      </c>
      <c r="D62" s="901">
        <v>790.6</v>
      </c>
      <c r="E62" s="926">
        <v>549.4</v>
      </c>
      <c r="F62" s="735">
        <v>-47.33312538989395</v>
      </c>
      <c r="G62" s="919">
        <v>-21.962293949264634</v>
      </c>
      <c r="H62" s="1038">
        <v>-30.508474576271183</v>
      </c>
    </row>
    <row r="63" spans="1:8" ht="12.75">
      <c r="A63" s="896">
        <v>56</v>
      </c>
      <c r="B63" s="918" t="s">
        <v>806</v>
      </c>
      <c r="C63" s="925">
        <v>37.3</v>
      </c>
      <c r="D63" s="901">
        <v>7.2</v>
      </c>
      <c r="E63" s="926">
        <v>9.5</v>
      </c>
      <c r="F63" s="735">
        <v>-27.852998065764012</v>
      </c>
      <c r="G63" s="919">
        <v>-80.69705093833781</v>
      </c>
      <c r="H63" s="1038">
        <v>31.94444444444443</v>
      </c>
    </row>
    <row r="64" spans="1:8" ht="12.75">
      <c r="A64" s="896">
        <v>57</v>
      </c>
      <c r="B64" s="918" t="s">
        <v>807</v>
      </c>
      <c r="C64" s="925">
        <v>1239.4</v>
      </c>
      <c r="D64" s="901">
        <v>1137.3</v>
      </c>
      <c r="E64" s="926">
        <v>2382.4</v>
      </c>
      <c r="F64" s="735">
        <v>16.364660595249276</v>
      </c>
      <c r="G64" s="919">
        <v>-8.23785702759399</v>
      </c>
      <c r="H64" s="1038">
        <v>109.47858964213486</v>
      </c>
    </row>
    <row r="65" spans="1:8" ht="12.75">
      <c r="A65" s="896">
        <v>58</v>
      </c>
      <c r="B65" s="918" t="s">
        <v>808</v>
      </c>
      <c r="C65" s="925">
        <v>93.3</v>
      </c>
      <c r="D65" s="901">
        <v>56.1</v>
      </c>
      <c r="E65" s="926">
        <v>26.5</v>
      </c>
      <c r="F65" s="735">
        <v>15.900621118012424</v>
      </c>
      <c r="G65" s="919">
        <v>-39.87138263665595</v>
      </c>
      <c r="H65" s="1038">
        <v>-52.76292335115865</v>
      </c>
    </row>
    <row r="66" spans="1:8" ht="12.75">
      <c r="A66" s="896">
        <v>59</v>
      </c>
      <c r="B66" s="918" t="s">
        <v>809</v>
      </c>
      <c r="C66" s="925">
        <v>5</v>
      </c>
      <c r="D66" s="901">
        <v>26.3</v>
      </c>
      <c r="E66" s="926">
        <v>14.7</v>
      </c>
      <c r="F66" s="735">
        <v>-80.0796812749004</v>
      </c>
      <c r="G66" s="919">
        <v>426</v>
      </c>
      <c r="H66" s="1038">
        <v>-44.106463878326984</v>
      </c>
    </row>
    <row r="67" spans="1:8" ht="12.75">
      <c r="A67" s="896">
        <v>60</v>
      </c>
      <c r="B67" s="918" t="s">
        <v>810</v>
      </c>
      <c r="C67" s="925">
        <v>659.7</v>
      </c>
      <c r="D67" s="901">
        <v>461.6</v>
      </c>
      <c r="E67" s="926">
        <v>1138.8</v>
      </c>
      <c r="F67" s="735">
        <v>-28.827273708059124</v>
      </c>
      <c r="G67" s="919">
        <v>-30.02880097013795</v>
      </c>
      <c r="H67" s="1038">
        <v>146.7071057192374</v>
      </c>
    </row>
    <row r="68" spans="1:8" ht="12.75">
      <c r="A68" s="896">
        <v>61</v>
      </c>
      <c r="B68" s="918" t="s">
        <v>811</v>
      </c>
      <c r="C68" s="925">
        <v>123.1</v>
      </c>
      <c r="D68" s="901">
        <v>91.3</v>
      </c>
      <c r="E68" s="926">
        <v>55.8</v>
      </c>
      <c r="F68" s="735">
        <v>-3.223270440251568</v>
      </c>
      <c r="G68" s="919">
        <v>-25.832656376929336</v>
      </c>
      <c r="H68" s="1038">
        <v>-38.8828039430449</v>
      </c>
    </row>
    <row r="69" spans="1:8" ht="12.75">
      <c r="A69" s="896">
        <v>62</v>
      </c>
      <c r="B69" s="918" t="s">
        <v>812</v>
      </c>
      <c r="C69" s="925">
        <v>435.1</v>
      </c>
      <c r="D69" s="901">
        <v>427.3</v>
      </c>
      <c r="E69" s="926">
        <v>435.5</v>
      </c>
      <c r="F69" s="735">
        <v>80.09105960264901</v>
      </c>
      <c r="G69" s="919">
        <v>-1.7926913353251877</v>
      </c>
      <c r="H69" s="1038">
        <v>1.9190264451205223</v>
      </c>
    </row>
    <row r="70" spans="1:8" ht="12.75">
      <c r="A70" s="896">
        <v>63</v>
      </c>
      <c r="B70" s="918" t="s">
        <v>813</v>
      </c>
      <c r="C70" s="925">
        <v>55.8</v>
      </c>
      <c r="D70" s="901">
        <v>64</v>
      </c>
      <c r="E70" s="926">
        <v>131.5</v>
      </c>
      <c r="F70" s="735">
        <v>-1.7605633802816811</v>
      </c>
      <c r="G70" s="919">
        <v>14.695340501792131</v>
      </c>
      <c r="H70" s="1038">
        <v>105.46875</v>
      </c>
    </row>
    <row r="71" spans="1:8" ht="12.75">
      <c r="A71" s="896">
        <v>64</v>
      </c>
      <c r="B71" s="918" t="s">
        <v>814</v>
      </c>
      <c r="C71" s="925">
        <v>980.1</v>
      </c>
      <c r="D71" s="901">
        <v>1193.6</v>
      </c>
      <c r="E71" s="926">
        <v>189.7</v>
      </c>
      <c r="F71" s="735">
        <v>77.90887638409876</v>
      </c>
      <c r="G71" s="919">
        <v>21.783491480461194</v>
      </c>
      <c r="H71" s="1038">
        <v>-84.10690348525469</v>
      </c>
    </row>
    <row r="72" spans="1:8" ht="12.75" hidden="1">
      <c r="A72" s="890"/>
      <c r="B72" s="902"/>
      <c r="C72" s="925"/>
      <c r="D72" s="901"/>
      <c r="E72" s="926"/>
      <c r="F72" s="735"/>
      <c r="G72" s="919"/>
      <c r="H72" s="1038"/>
    </row>
    <row r="73" spans="1:8" ht="12.75">
      <c r="A73" s="890"/>
      <c r="B73" s="903" t="s">
        <v>697</v>
      </c>
      <c r="C73" s="927">
        <v>9564.59</v>
      </c>
      <c r="D73" s="928">
        <v>10476</v>
      </c>
      <c r="E73" s="929">
        <v>12772.2</v>
      </c>
      <c r="F73" s="1039">
        <v>22.159369571881143</v>
      </c>
      <c r="G73" s="1040">
        <v>9.529002288650076</v>
      </c>
      <c r="H73" s="1041">
        <v>21.918671248568117</v>
      </c>
    </row>
    <row r="74" spans="1:8" ht="12.75" hidden="1">
      <c r="A74" s="890"/>
      <c r="B74" s="903"/>
      <c r="C74" s="927"/>
      <c r="D74" s="928"/>
      <c r="E74" s="930"/>
      <c r="F74" s="1039"/>
      <c r="G74" s="1040"/>
      <c r="H74" s="1041"/>
    </row>
    <row r="75" spans="1:8" ht="13.5" thickBot="1">
      <c r="A75" s="908"/>
      <c r="B75" s="920" t="s">
        <v>754</v>
      </c>
      <c r="C75" s="910">
        <v>39877.2</v>
      </c>
      <c r="D75" s="911">
        <v>38393.2</v>
      </c>
      <c r="E75" s="912">
        <v>41191.4</v>
      </c>
      <c r="F75" s="1042">
        <v>16.53696100062831</v>
      </c>
      <c r="G75" s="1043">
        <v>-3.721424774056345</v>
      </c>
      <c r="H75" s="1044">
        <v>7.288269797776707</v>
      </c>
    </row>
    <row r="76" ht="12.75">
      <c r="A76" s="913" t="s">
        <v>815</v>
      </c>
    </row>
    <row r="77" ht="12.75">
      <c r="A77" s="916" t="s">
        <v>699</v>
      </c>
    </row>
  </sheetData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2" sqref="A2:L2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ht="12.75">
      <c r="G1" s="107" t="s">
        <v>1217</v>
      </c>
    </row>
    <row r="2" spans="1:12" ht="15.75">
      <c r="A2" s="1542" t="s">
        <v>938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</row>
    <row r="3" spans="1:12" ht="15.75" thickBot="1">
      <c r="A3" s="1759"/>
      <c r="B3" s="1759"/>
      <c r="C3" s="1759"/>
      <c r="D3" s="1759"/>
      <c r="E3" s="1759"/>
      <c r="L3" s="428" t="s">
        <v>29</v>
      </c>
    </row>
    <row r="4" spans="1:12" ht="12.75">
      <c r="A4" s="1760" t="s">
        <v>465</v>
      </c>
      <c r="B4" s="1761"/>
      <c r="C4" s="1761"/>
      <c r="D4" s="1761"/>
      <c r="E4" s="1761"/>
      <c r="F4" s="1678" t="s">
        <v>2</v>
      </c>
      <c r="G4" s="1680"/>
      <c r="H4" s="1678" t="s">
        <v>3</v>
      </c>
      <c r="I4" s="1680"/>
      <c r="J4" s="1764" t="s">
        <v>469</v>
      </c>
      <c r="K4" s="1766" t="s">
        <v>360</v>
      </c>
      <c r="L4" s="1767"/>
    </row>
    <row r="5" spans="1:12" ht="12.75">
      <c r="A5" s="1708"/>
      <c r="B5" s="1571"/>
      <c r="C5" s="1571"/>
      <c r="D5" s="1571"/>
      <c r="E5" s="1571"/>
      <c r="F5" s="1643"/>
      <c r="G5" s="1763"/>
      <c r="H5" s="1643"/>
      <c r="I5" s="1763"/>
      <c r="J5" s="1765"/>
      <c r="K5" s="1768" t="s">
        <v>841</v>
      </c>
      <c r="L5" s="1769"/>
    </row>
    <row r="6" spans="1:12" ht="12.75">
      <c r="A6" s="1762"/>
      <c r="B6" s="1649"/>
      <c r="C6" s="1649"/>
      <c r="D6" s="1649"/>
      <c r="E6" s="1649"/>
      <c r="F6" s="1080" t="s">
        <v>991</v>
      </c>
      <c r="G6" s="1081" t="s">
        <v>939</v>
      </c>
      <c r="H6" s="1080" t="str">
        <f>F6</f>
        <v>7 months</v>
      </c>
      <c r="I6" s="1081" t="s">
        <v>939</v>
      </c>
      <c r="J6" s="1157" t="str">
        <f>F6</f>
        <v>7 months</v>
      </c>
      <c r="K6" s="1158" t="s">
        <v>3</v>
      </c>
      <c r="L6" s="1159" t="s">
        <v>469</v>
      </c>
    </row>
    <row r="7" spans="1:12" ht="12.75">
      <c r="A7" s="58" t="s">
        <v>940</v>
      </c>
      <c r="B7" s="20"/>
      <c r="C7" s="20"/>
      <c r="D7" s="20"/>
      <c r="E7" s="1160"/>
      <c r="F7" s="1161">
        <v>5767.000000000015</v>
      </c>
      <c r="G7" s="1162">
        <v>14224.5</v>
      </c>
      <c r="H7" s="1161">
        <v>6013.900000000023</v>
      </c>
      <c r="I7" s="1162">
        <v>3496.0000000000146</v>
      </c>
      <c r="J7" s="1163">
        <v>3598.19999999999</v>
      </c>
      <c r="K7" s="4">
        <v>4.281255418762061</v>
      </c>
      <c r="L7" s="43">
        <v>-40.16860938825096</v>
      </c>
    </row>
    <row r="8" spans="1:12" ht="12.75">
      <c r="A8" s="58"/>
      <c r="B8" s="20" t="s">
        <v>941</v>
      </c>
      <c r="C8" s="20"/>
      <c r="D8" s="20"/>
      <c r="E8" s="1160"/>
      <c r="F8" s="1161">
        <v>37532.1</v>
      </c>
      <c r="G8" s="1164">
        <v>61482.4</v>
      </c>
      <c r="H8" s="1161">
        <v>36904.6</v>
      </c>
      <c r="I8" s="1164">
        <v>62900.8</v>
      </c>
      <c r="J8" s="1163">
        <v>36133.2</v>
      </c>
      <c r="K8" s="4">
        <v>-1.6719021850629197</v>
      </c>
      <c r="L8" s="43">
        <v>-2.090254331438361</v>
      </c>
    </row>
    <row r="9" spans="1:12" ht="12.75">
      <c r="A9" s="58"/>
      <c r="B9" s="20"/>
      <c r="C9" s="20" t="s">
        <v>942</v>
      </c>
      <c r="D9" s="20"/>
      <c r="E9" s="1160"/>
      <c r="F9" s="1161">
        <v>0</v>
      </c>
      <c r="G9" s="1164">
        <v>0</v>
      </c>
      <c r="H9" s="1161">
        <v>0</v>
      </c>
      <c r="I9" s="1164">
        <v>0</v>
      </c>
      <c r="J9" s="1163">
        <v>0</v>
      </c>
      <c r="K9" s="159" t="s">
        <v>859</v>
      </c>
      <c r="L9" s="158" t="s">
        <v>859</v>
      </c>
    </row>
    <row r="10" spans="1:12" ht="12.75">
      <c r="A10" s="58"/>
      <c r="B10" s="20"/>
      <c r="C10" s="20" t="s">
        <v>943</v>
      </c>
      <c r="D10" s="20"/>
      <c r="E10" s="1160"/>
      <c r="F10" s="1161">
        <v>37532.1</v>
      </c>
      <c r="G10" s="1164">
        <v>61482.4</v>
      </c>
      <c r="H10" s="1161">
        <v>36904.6</v>
      </c>
      <c r="I10" s="1164">
        <v>62900.8</v>
      </c>
      <c r="J10" s="1163">
        <v>36133.2</v>
      </c>
      <c r="K10" s="4">
        <v>-1.6719021850629197</v>
      </c>
      <c r="L10" s="43">
        <v>-2.090254331438361</v>
      </c>
    </row>
    <row r="11" spans="1:12" ht="12.75">
      <c r="A11" s="58"/>
      <c r="B11" s="20" t="s">
        <v>944</v>
      </c>
      <c r="C11" s="20"/>
      <c r="D11" s="20"/>
      <c r="E11" s="1160"/>
      <c r="F11" s="1161">
        <v>-99608.8</v>
      </c>
      <c r="G11" s="1164">
        <v>-171540.8</v>
      </c>
      <c r="H11" s="1161">
        <v>-100245</v>
      </c>
      <c r="I11" s="1164">
        <v>-187451.3</v>
      </c>
      <c r="J11" s="1163">
        <v>-113212.8</v>
      </c>
      <c r="K11" s="4">
        <v>0.6386985888796944</v>
      </c>
      <c r="L11" s="43">
        <v>12.936106538979503</v>
      </c>
    </row>
    <row r="12" spans="1:12" ht="12.75">
      <c r="A12" s="58"/>
      <c r="B12" s="20"/>
      <c r="C12" s="20" t="s">
        <v>942</v>
      </c>
      <c r="D12" s="20"/>
      <c r="E12" s="1160"/>
      <c r="F12" s="1161">
        <v>-19217.2</v>
      </c>
      <c r="G12" s="1164">
        <v>-33657.2</v>
      </c>
      <c r="H12" s="1161">
        <v>-18864.9</v>
      </c>
      <c r="I12" s="1164">
        <v>-33548.7</v>
      </c>
      <c r="J12" s="1163">
        <v>-19411.8</v>
      </c>
      <c r="K12" s="4">
        <v>-1.8332535437004311</v>
      </c>
      <c r="L12" s="43">
        <v>2.8990347152648455</v>
      </c>
    </row>
    <row r="13" spans="1:12" ht="12.75">
      <c r="A13" s="58"/>
      <c r="B13" s="20"/>
      <c r="C13" s="20" t="s">
        <v>943</v>
      </c>
      <c r="D13" s="20"/>
      <c r="E13" s="1160"/>
      <c r="F13" s="1161">
        <v>-80391.6</v>
      </c>
      <c r="G13" s="1164">
        <v>-137883.6</v>
      </c>
      <c r="H13" s="1161">
        <v>-81380.1</v>
      </c>
      <c r="I13" s="1164">
        <v>-153902.6</v>
      </c>
      <c r="J13" s="1163">
        <v>-93801</v>
      </c>
      <c r="K13" s="4">
        <v>1.2296060782469809</v>
      </c>
      <c r="L13" s="43">
        <v>15.262822237868956</v>
      </c>
    </row>
    <row r="14" spans="1:12" ht="12.75">
      <c r="A14" s="58"/>
      <c r="B14" s="20" t="s">
        <v>945</v>
      </c>
      <c r="C14" s="20"/>
      <c r="D14" s="20"/>
      <c r="E14" s="1160"/>
      <c r="F14" s="1161">
        <v>-62076.7</v>
      </c>
      <c r="G14" s="1164">
        <v>-110058.4</v>
      </c>
      <c r="H14" s="1161">
        <v>-63340.4</v>
      </c>
      <c r="I14" s="1164">
        <v>-124550.5</v>
      </c>
      <c r="J14" s="1163">
        <v>-77079.6</v>
      </c>
      <c r="K14" s="4">
        <v>2.035707439345204</v>
      </c>
      <c r="L14" s="43">
        <v>21.691053419302694</v>
      </c>
    </row>
    <row r="15" spans="1:12" ht="12.75">
      <c r="A15" s="58"/>
      <c r="B15" s="20" t="s">
        <v>946</v>
      </c>
      <c r="C15" s="20"/>
      <c r="D15" s="20"/>
      <c r="E15" s="1160"/>
      <c r="F15" s="1161">
        <v>-2258.1</v>
      </c>
      <c r="G15" s="1164">
        <v>-6818.3</v>
      </c>
      <c r="H15" s="1161">
        <v>-3780.8</v>
      </c>
      <c r="I15" s="1164">
        <v>-8377.3</v>
      </c>
      <c r="J15" s="1163">
        <v>-9303.5</v>
      </c>
      <c r="K15" s="1165">
        <v>67.43279748461097</v>
      </c>
      <c r="L15" s="43">
        <v>146.07225983918747</v>
      </c>
    </row>
    <row r="16" spans="1:12" ht="12.75">
      <c r="A16" s="58"/>
      <c r="B16" s="20"/>
      <c r="C16" s="20" t="s">
        <v>947</v>
      </c>
      <c r="D16" s="20"/>
      <c r="E16" s="1160"/>
      <c r="F16" s="1161">
        <v>16394.2</v>
      </c>
      <c r="G16" s="1164">
        <v>26469.7</v>
      </c>
      <c r="H16" s="1161">
        <v>18554.3</v>
      </c>
      <c r="I16" s="1164">
        <v>32078.9</v>
      </c>
      <c r="J16" s="1163">
        <v>20577</v>
      </c>
      <c r="K16" s="4">
        <v>13.176001268741375</v>
      </c>
      <c r="L16" s="43">
        <v>10.901516090609729</v>
      </c>
    </row>
    <row r="17" spans="1:12" ht="12.75">
      <c r="A17" s="58"/>
      <c r="B17" s="20"/>
      <c r="C17" s="20"/>
      <c r="D17" s="20" t="s">
        <v>948</v>
      </c>
      <c r="E17" s="1160"/>
      <c r="F17" s="1161">
        <v>5640.5</v>
      </c>
      <c r="G17" s="1164">
        <v>9555.8</v>
      </c>
      <c r="H17" s="1161">
        <v>5326.1</v>
      </c>
      <c r="I17" s="1164">
        <v>10125.3</v>
      </c>
      <c r="J17" s="1163">
        <v>9159</v>
      </c>
      <c r="K17" s="4">
        <v>-5.573973938480624</v>
      </c>
      <c r="L17" s="43">
        <v>71.9644768216894</v>
      </c>
    </row>
    <row r="18" spans="1:12" ht="12.75">
      <c r="A18" s="58"/>
      <c r="B18" s="20"/>
      <c r="C18" s="20"/>
      <c r="D18" s="20" t="s">
        <v>949</v>
      </c>
      <c r="E18" s="1160"/>
      <c r="F18" s="1161">
        <v>4970.4</v>
      </c>
      <c r="G18" s="1164">
        <v>7441.5</v>
      </c>
      <c r="H18" s="1161">
        <v>7493.4</v>
      </c>
      <c r="I18" s="1164">
        <v>12336.4</v>
      </c>
      <c r="J18" s="1163">
        <v>6396.6</v>
      </c>
      <c r="K18" s="4">
        <v>50.760502172863355</v>
      </c>
      <c r="L18" s="43">
        <v>-14.636880454800217</v>
      </c>
    </row>
    <row r="19" spans="1:12" ht="12.75">
      <c r="A19" s="58"/>
      <c r="B19" s="20"/>
      <c r="C19" s="20"/>
      <c r="D19" s="20" t="s">
        <v>943</v>
      </c>
      <c r="E19" s="1160"/>
      <c r="F19" s="1161">
        <v>5783.3</v>
      </c>
      <c r="G19" s="1164">
        <v>9472.4</v>
      </c>
      <c r="H19" s="1161">
        <v>5734.8</v>
      </c>
      <c r="I19" s="1164">
        <v>9617.2</v>
      </c>
      <c r="J19" s="1163">
        <v>5021.4</v>
      </c>
      <c r="K19" s="4">
        <v>-0.8386215482509985</v>
      </c>
      <c r="L19" s="43">
        <v>-12.439840970914426</v>
      </c>
    </row>
    <row r="20" spans="1:12" ht="12.75">
      <c r="A20" s="58"/>
      <c r="B20" s="20"/>
      <c r="C20" s="20" t="s">
        <v>950</v>
      </c>
      <c r="D20" s="20"/>
      <c r="E20" s="1160"/>
      <c r="F20" s="1161">
        <v>-18652.3</v>
      </c>
      <c r="G20" s="1164">
        <v>-33288</v>
      </c>
      <c r="H20" s="1161">
        <v>-22335.1</v>
      </c>
      <c r="I20" s="1164">
        <v>-40456.2</v>
      </c>
      <c r="J20" s="1163">
        <v>-29880.5</v>
      </c>
      <c r="K20" s="4">
        <v>19.744481913758623</v>
      </c>
      <c r="L20" s="43">
        <v>33.78270077143152</v>
      </c>
    </row>
    <row r="21" spans="1:12" ht="12.75">
      <c r="A21" s="58"/>
      <c r="B21" s="20"/>
      <c r="C21" s="20"/>
      <c r="D21" s="20" t="s">
        <v>951</v>
      </c>
      <c r="E21" s="1160"/>
      <c r="F21" s="1161">
        <v>-7153.2</v>
      </c>
      <c r="G21" s="1164">
        <v>-12592.3</v>
      </c>
      <c r="H21" s="1161">
        <v>-8036.9</v>
      </c>
      <c r="I21" s="1164">
        <v>-14557.4</v>
      </c>
      <c r="J21" s="1163">
        <v>-13039.2</v>
      </c>
      <c r="K21" s="4">
        <v>12.353911536095731</v>
      </c>
      <c r="L21" s="43">
        <v>62.24166034167404</v>
      </c>
    </row>
    <row r="22" spans="1:12" ht="12.75">
      <c r="A22" s="58"/>
      <c r="B22" s="20"/>
      <c r="C22" s="20"/>
      <c r="D22" s="20" t="s">
        <v>948</v>
      </c>
      <c r="E22" s="1160"/>
      <c r="F22" s="1161">
        <v>-7024.4</v>
      </c>
      <c r="G22" s="1164">
        <v>-11960.8</v>
      </c>
      <c r="H22" s="1161">
        <v>-9454.3</v>
      </c>
      <c r="I22" s="1164">
        <v>-15785</v>
      </c>
      <c r="J22" s="1163">
        <v>-11445.9</v>
      </c>
      <c r="K22" s="4">
        <v>34.59227834405785</v>
      </c>
      <c r="L22" s="43">
        <v>21.06554689400591</v>
      </c>
    </row>
    <row r="23" spans="1:12" ht="12.75">
      <c r="A23" s="58"/>
      <c r="B23" s="20"/>
      <c r="C23" s="20"/>
      <c r="D23" s="20"/>
      <c r="E23" s="1166" t="s">
        <v>992</v>
      </c>
      <c r="F23" s="1161">
        <v>-2206.5</v>
      </c>
      <c r="G23" s="1164">
        <v>-3445.6</v>
      </c>
      <c r="H23" s="1161">
        <v>-3915</v>
      </c>
      <c r="I23" s="1164">
        <v>-6336.6</v>
      </c>
      <c r="J23" s="1163">
        <v>-4727.5</v>
      </c>
      <c r="K23" s="4">
        <v>77.43031951053705</v>
      </c>
      <c r="L23" s="43">
        <v>20.753512132822475</v>
      </c>
    </row>
    <row r="24" spans="1:12" ht="12.75">
      <c r="A24" s="58"/>
      <c r="B24" s="20"/>
      <c r="C24" s="20"/>
      <c r="D24" s="20" t="s">
        <v>952</v>
      </c>
      <c r="E24" s="1166"/>
      <c r="F24" s="1161">
        <v>-489</v>
      </c>
      <c r="G24" s="1164">
        <v>-698.2</v>
      </c>
      <c r="H24" s="1161">
        <v>-142.2</v>
      </c>
      <c r="I24" s="1164">
        <v>-189.4</v>
      </c>
      <c r="J24" s="1163">
        <v>-352.1</v>
      </c>
      <c r="K24" s="4">
        <v>-70.920245398773</v>
      </c>
      <c r="L24" s="43">
        <v>147.6090014064698</v>
      </c>
    </row>
    <row r="25" spans="1:12" ht="12.75">
      <c r="A25" s="58"/>
      <c r="B25" s="20"/>
      <c r="C25" s="20"/>
      <c r="D25" s="20" t="s">
        <v>943</v>
      </c>
      <c r="E25" s="1160"/>
      <c r="F25" s="1161">
        <v>-4474.7</v>
      </c>
      <c r="G25" s="1164">
        <v>-8734.9</v>
      </c>
      <c r="H25" s="1161">
        <v>-4843.9</v>
      </c>
      <c r="I25" s="1164">
        <v>-10113.8</v>
      </c>
      <c r="J25" s="1163">
        <v>-5395.4</v>
      </c>
      <c r="K25" s="4">
        <v>8.250832458041875</v>
      </c>
      <c r="L25" s="43">
        <v>11.385453869815645</v>
      </c>
    </row>
    <row r="26" spans="1:12" ht="12.75">
      <c r="A26" s="58"/>
      <c r="B26" s="20" t="s">
        <v>953</v>
      </c>
      <c r="C26" s="20"/>
      <c r="D26" s="20"/>
      <c r="E26" s="1160"/>
      <c r="F26" s="1161">
        <v>-64334.8</v>
      </c>
      <c r="G26" s="1164">
        <v>-116876.7</v>
      </c>
      <c r="H26" s="1161">
        <v>-67121.2</v>
      </c>
      <c r="I26" s="1164">
        <v>-132927.8</v>
      </c>
      <c r="J26" s="1163">
        <v>-86383.1</v>
      </c>
      <c r="K26" s="4">
        <v>4.331092969901195</v>
      </c>
      <c r="L26" s="43">
        <v>28.697192541253745</v>
      </c>
    </row>
    <row r="27" spans="1:12" ht="12.75">
      <c r="A27" s="58"/>
      <c r="B27" s="20" t="s">
        <v>954</v>
      </c>
      <c r="C27" s="20"/>
      <c r="D27" s="20"/>
      <c r="E27" s="1160"/>
      <c r="F27" s="1161">
        <v>2042.8</v>
      </c>
      <c r="G27" s="1164">
        <v>4955.5</v>
      </c>
      <c r="H27" s="1161">
        <v>1285.2</v>
      </c>
      <c r="I27" s="1164">
        <v>7431.8</v>
      </c>
      <c r="J27" s="1163">
        <v>3697.7</v>
      </c>
      <c r="K27" s="4">
        <v>-37.08635206579204</v>
      </c>
      <c r="L27" s="43">
        <v>187.71397447868034</v>
      </c>
    </row>
    <row r="28" spans="1:12" ht="12.75">
      <c r="A28" s="58"/>
      <c r="B28" s="20"/>
      <c r="C28" s="20" t="s">
        <v>955</v>
      </c>
      <c r="D28" s="20"/>
      <c r="E28" s="1160"/>
      <c r="F28" s="1161">
        <v>5649.1</v>
      </c>
      <c r="G28" s="1164">
        <v>11432.3</v>
      </c>
      <c r="H28" s="1161">
        <v>5723.7</v>
      </c>
      <c r="I28" s="1164">
        <v>14500.8</v>
      </c>
      <c r="J28" s="1163">
        <v>6613.8</v>
      </c>
      <c r="K28" s="4">
        <v>1.3205643376820988</v>
      </c>
      <c r="L28" s="43">
        <v>15.551129514125487</v>
      </c>
    </row>
    <row r="29" spans="1:12" ht="12.75">
      <c r="A29" s="58"/>
      <c r="B29" s="20"/>
      <c r="C29" s="20" t="s">
        <v>956</v>
      </c>
      <c r="D29" s="20"/>
      <c r="E29" s="1160"/>
      <c r="F29" s="1161">
        <v>-3606.3</v>
      </c>
      <c r="G29" s="1164">
        <v>-6476.8</v>
      </c>
      <c r="H29" s="1161">
        <v>-4438.5</v>
      </c>
      <c r="I29" s="1164">
        <v>-7069</v>
      </c>
      <c r="J29" s="1163">
        <v>-2916.1</v>
      </c>
      <c r="K29" s="4">
        <v>23.076283171117204</v>
      </c>
      <c r="L29" s="43">
        <v>-34.299876084262706</v>
      </c>
    </row>
    <row r="30" spans="1:12" ht="12.75">
      <c r="A30" s="58"/>
      <c r="B30" s="20" t="s">
        <v>957</v>
      </c>
      <c r="C30" s="20"/>
      <c r="D30" s="20"/>
      <c r="E30" s="1160"/>
      <c r="F30" s="1161">
        <v>-62292</v>
      </c>
      <c r="G30" s="1164">
        <v>-111921.2</v>
      </c>
      <c r="H30" s="1161">
        <v>-65836</v>
      </c>
      <c r="I30" s="1164">
        <v>-125496</v>
      </c>
      <c r="J30" s="1163">
        <v>-82685.4</v>
      </c>
      <c r="K30" s="4">
        <v>5.689334103897772</v>
      </c>
      <c r="L30" s="43">
        <v>25.59298863843489</v>
      </c>
    </row>
    <row r="31" spans="1:12" ht="12.75">
      <c r="A31" s="58"/>
      <c r="B31" s="447" t="s">
        <v>958</v>
      </c>
      <c r="C31" s="20"/>
      <c r="D31" s="20"/>
      <c r="E31" s="1160"/>
      <c r="F31" s="1161">
        <v>68059</v>
      </c>
      <c r="G31" s="1164">
        <v>126145.7</v>
      </c>
      <c r="H31" s="1161">
        <v>71849.9</v>
      </c>
      <c r="I31" s="1164">
        <v>128992</v>
      </c>
      <c r="J31" s="1163">
        <v>86283.6</v>
      </c>
      <c r="K31" s="4">
        <v>5.570020129593432</v>
      </c>
      <c r="L31" s="43">
        <v>20.088684883347106</v>
      </c>
    </row>
    <row r="32" spans="1:12" ht="12.75">
      <c r="A32" s="58"/>
      <c r="B32" s="20"/>
      <c r="C32" s="20" t="s">
        <v>959</v>
      </c>
      <c r="D32" s="20"/>
      <c r="E32" s="1160"/>
      <c r="F32" s="1161">
        <v>70624.1</v>
      </c>
      <c r="G32" s="1164">
        <v>130861.7</v>
      </c>
      <c r="H32" s="1161">
        <v>74782.6</v>
      </c>
      <c r="I32" s="1164">
        <v>133196.8</v>
      </c>
      <c r="J32" s="1163">
        <v>87723</v>
      </c>
      <c r="K32" s="4">
        <v>5.888216628601285</v>
      </c>
      <c r="L32" s="43">
        <v>17.304025267909907</v>
      </c>
    </row>
    <row r="33" spans="1:12" ht="12.75">
      <c r="A33" s="58"/>
      <c r="B33" s="20"/>
      <c r="C33" s="20"/>
      <c r="D33" s="20" t="s">
        <v>960</v>
      </c>
      <c r="E33" s="1160"/>
      <c r="F33" s="1161">
        <v>10946.8</v>
      </c>
      <c r="G33" s="1164">
        <v>18851.1</v>
      </c>
      <c r="H33" s="1161">
        <v>10697.8</v>
      </c>
      <c r="I33" s="1164">
        <v>18218.2</v>
      </c>
      <c r="J33" s="1163">
        <v>8214.7</v>
      </c>
      <c r="K33" s="4">
        <v>-2.2746373369386492</v>
      </c>
      <c r="L33" s="43">
        <v>-23.211314475873532</v>
      </c>
    </row>
    <row r="34" spans="1:12" ht="12.75">
      <c r="A34" s="58"/>
      <c r="B34" s="20"/>
      <c r="C34" s="20"/>
      <c r="D34" s="20" t="s">
        <v>961</v>
      </c>
      <c r="E34" s="1160"/>
      <c r="F34" s="1161">
        <v>53455.6</v>
      </c>
      <c r="G34" s="1164">
        <v>97688.5</v>
      </c>
      <c r="H34" s="1161">
        <v>55997.7</v>
      </c>
      <c r="I34" s="1164">
        <v>100144.8</v>
      </c>
      <c r="J34" s="1163">
        <v>69001.3</v>
      </c>
      <c r="K34" s="4">
        <v>4.755535435015225</v>
      </c>
      <c r="L34" s="43">
        <v>23.221668032794216</v>
      </c>
    </row>
    <row r="35" spans="1:12" ht="12.75">
      <c r="A35" s="58"/>
      <c r="B35" s="20"/>
      <c r="C35" s="20"/>
      <c r="D35" s="20" t="s">
        <v>962</v>
      </c>
      <c r="E35" s="1160"/>
      <c r="F35" s="1161">
        <v>6221.7</v>
      </c>
      <c r="G35" s="1164">
        <v>12007.6</v>
      </c>
      <c r="H35" s="1161">
        <v>7194.4</v>
      </c>
      <c r="I35" s="1164">
        <v>12937</v>
      </c>
      <c r="J35" s="1163">
        <v>8659.6</v>
      </c>
      <c r="K35" s="4">
        <v>15.633990709934581</v>
      </c>
      <c r="L35" s="43">
        <v>20.365840097853898</v>
      </c>
    </row>
    <row r="36" spans="1:12" ht="12.75">
      <c r="A36" s="58"/>
      <c r="B36" s="20"/>
      <c r="C36" s="20"/>
      <c r="D36" s="20" t="s">
        <v>963</v>
      </c>
      <c r="E36" s="1160"/>
      <c r="F36" s="1161">
        <v>0</v>
      </c>
      <c r="G36" s="1164">
        <v>2314.5</v>
      </c>
      <c r="H36" s="1161">
        <v>892.7</v>
      </c>
      <c r="I36" s="1164">
        <v>1896.8</v>
      </c>
      <c r="J36" s="1163">
        <v>1847.4</v>
      </c>
      <c r="K36" s="159" t="s">
        <v>859</v>
      </c>
      <c r="L36" s="158">
        <v>106.94522235913522</v>
      </c>
    </row>
    <row r="37" spans="1:12" ht="12.75">
      <c r="A37" s="58"/>
      <c r="B37" s="20"/>
      <c r="C37" s="20" t="s">
        <v>964</v>
      </c>
      <c r="D37" s="20"/>
      <c r="E37" s="1160"/>
      <c r="F37" s="1161">
        <v>-2565.1</v>
      </c>
      <c r="G37" s="1164">
        <v>-4716</v>
      </c>
      <c r="H37" s="1161">
        <v>-2932.7</v>
      </c>
      <c r="I37" s="1164">
        <v>-4204.8</v>
      </c>
      <c r="J37" s="1163">
        <v>-1439.4</v>
      </c>
      <c r="K37" s="1167">
        <v>14.330825308954815</v>
      </c>
      <c r="L37" s="43">
        <v>-50.91894840931565</v>
      </c>
    </row>
    <row r="38" spans="1:12" ht="12.75">
      <c r="A38" s="448" t="s">
        <v>965</v>
      </c>
      <c r="B38" s="111" t="s">
        <v>966</v>
      </c>
      <c r="C38" s="111"/>
      <c r="D38" s="111"/>
      <c r="E38" s="1168"/>
      <c r="F38" s="1169">
        <v>2200.2</v>
      </c>
      <c r="G38" s="1162">
        <v>3107</v>
      </c>
      <c r="H38" s="1169">
        <v>2307.2</v>
      </c>
      <c r="I38" s="1162">
        <v>4449.9</v>
      </c>
      <c r="J38" s="1170">
        <v>3158.7</v>
      </c>
      <c r="K38" s="1165">
        <v>4.863194255067722</v>
      </c>
      <c r="L38" s="142">
        <v>36.906206657420256</v>
      </c>
    </row>
    <row r="39" spans="1:12" ht="12.75">
      <c r="A39" s="449" t="s">
        <v>967</v>
      </c>
      <c r="B39" s="247"/>
      <c r="C39" s="171"/>
      <c r="D39" s="171"/>
      <c r="E39" s="1171"/>
      <c r="F39" s="1167">
        <v>7967.200000000012</v>
      </c>
      <c r="G39" s="1172">
        <v>17331.5</v>
      </c>
      <c r="H39" s="1167">
        <v>8321.10000000002</v>
      </c>
      <c r="I39" s="1172">
        <v>7945.900000000009</v>
      </c>
      <c r="J39" s="1173">
        <v>6756.899999999987</v>
      </c>
      <c r="K39" s="5">
        <v>4.441962044382069</v>
      </c>
      <c r="L39" s="44">
        <v>-18.797995457331716</v>
      </c>
    </row>
    <row r="40" spans="1:12" ht="12.75">
      <c r="A40" s="58" t="s">
        <v>968</v>
      </c>
      <c r="B40" s="20" t="s">
        <v>969</v>
      </c>
      <c r="C40" s="20"/>
      <c r="D40" s="20"/>
      <c r="E40" s="1160"/>
      <c r="F40" s="1161">
        <v>-694.7000000000012</v>
      </c>
      <c r="G40" s="1164">
        <v>-1324.5</v>
      </c>
      <c r="H40" s="1161">
        <v>61.70000000000164</v>
      </c>
      <c r="I40" s="1164">
        <v>-2362.1</v>
      </c>
      <c r="J40" s="1163">
        <v>-4726.6</v>
      </c>
      <c r="K40" s="1165">
        <v>-108.88153159637275</v>
      </c>
      <c r="L40" s="43">
        <v>-7760.615883306119</v>
      </c>
    </row>
    <row r="41" spans="1:12" ht="12.75">
      <c r="A41" s="58"/>
      <c r="B41" s="20" t="s">
        <v>970</v>
      </c>
      <c r="C41" s="20"/>
      <c r="D41" s="20"/>
      <c r="E41" s="1160"/>
      <c r="F41" s="1161">
        <v>22.9</v>
      </c>
      <c r="G41" s="1164">
        <v>-469.7</v>
      </c>
      <c r="H41" s="1161">
        <v>0</v>
      </c>
      <c r="I41" s="1164">
        <v>362.3</v>
      </c>
      <c r="J41" s="1163">
        <v>195.3</v>
      </c>
      <c r="K41" s="159">
        <v>-100</v>
      </c>
      <c r="L41" s="158" t="s">
        <v>859</v>
      </c>
    </row>
    <row r="42" spans="1:12" ht="12.75">
      <c r="A42" s="58"/>
      <c r="B42" s="20" t="s">
        <v>971</v>
      </c>
      <c r="C42" s="20"/>
      <c r="D42" s="20"/>
      <c r="E42" s="1160"/>
      <c r="F42" s="1161">
        <v>0</v>
      </c>
      <c r="G42" s="1164">
        <v>0</v>
      </c>
      <c r="H42" s="1161">
        <v>0</v>
      </c>
      <c r="I42" s="1164">
        <v>0</v>
      </c>
      <c r="J42" s="1163">
        <v>0</v>
      </c>
      <c r="K42" s="159" t="s">
        <v>859</v>
      </c>
      <c r="L42" s="158" t="s">
        <v>859</v>
      </c>
    </row>
    <row r="43" spans="1:12" ht="12.75">
      <c r="A43" s="58"/>
      <c r="B43" s="20" t="s">
        <v>972</v>
      </c>
      <c r="C43" s="20"/>
      <c r="D43" s="20"/>
      <c r="E43" s="1160"/>
      <c r="F43" s="1161">
        <v>-9908.7</v>
      </c>
      <c r="G43" s="1164">
        <v>-14008.8</v>
      </c>
      <c r="H43" s="1161">
        <v>-8182.8</v>
      </c>
      <c r="I43" s="1164">
        <v>-10690</v>
      </c>
      <c r="J43" s="1163">
        <v>-5912.7</v>
      </c>
      <c r="K43" s="4">
        <v>-17.418026582700055</v>
      </c>
      <c r="L43" s="43">
        <v>-27.742337586156328</v>
      </c>
    </row>
    <row r="44" spans="1:12" ht="12.75">
      <c r="A44" s="58"/>
      <c r="B44" s="20"/>
      <c r="C44" s="20" t="s">
        <v>973</v>
      </c>
      <c r="D44" s="20"/>
      <c r="E44" s="1160"/>
      <c r="F44" s="1161">
        <v>-3187.7</v>
      </c>
      <c r="G44" s="1164">
        <v>-1629.5</v>
      </c>
      <c r="H44" s="1161">
        <v>-3486.2</v>
      </c>
      <c r="I44" s="1164">
        <v>-5127.6</v>
      </c>
      <c r="J44" s="1163">
        <v>-2518.8</v>
      </c>
      <c r="K44" s="4">
        <v>9.364118329830285</v>
      </c>
      <c r="L44" s="43">
        <v>-27.74941196718489</v>
      </c>
    </row>
    <row r="45" spans="1:12" ht="12.75">
      <c r="A45" s="58"/>
      <c r="B45" s="20"/>
      <c r="C45" s="20" t="s">
        <v>943</v>
      </c>
      <c r="D45" s="20"/>
      <c r="E45" s="1160"/>
      <c r="F45" s="1161">
        <v>-6721</v>
      </c>
      <c r="G45" s="1164">
        <v>-12379.3</v>
      </c>
      <c r="H45" s="1161">
        <v>-4696.6</v>
      </c>
      <c r="I45" s="1164">
        <v>-5562.4</v>
      </c>
      <c r="J45" s="1163">
        <v>-3393.9</v>
      </c>
      <c r="K45" s="4">
        <v>-30.120517780092243</v>
      </c>
      <c r="L45" s="43">
        <v>-27.737086402929783</v>
      </c>
    </row>
    <row r="46" spans="1:12" ht="12.75">
      <c r="A46" s="58"/>
      <c r="B46" s="20" t="s">
        <v>974</v>
      </c>
      <c r="C46" s="20"/>
      <c r="D46" s="20"/>
      <c r="E46" s="1160"/>
      <c r="F46" s="1161">
        <v>9191.1</v>
      </c>
      <c r="G46" s="1164">
        <v>13154</v>
      </c>
      <c r="H46" s="1161">
        <v>8244.5</v>
      </c>
      <c r="I46" s="1164">
        <v>7965.6</v>
      </c>
      <c r="J46" s="1163">
        <v>990.8000000000011</v>
      </c>
      <c r="K46" s="4">
        <v>-10.299093688459491</v>
      </c>
      <c r="L46" s="43">
        <v>-87.98229122445265</v>
      </c>
    </row>
    <row r="47" spans="1:12" ht="12.75">
      <c r="A47" s="58"/>
      <c r="B47" s="20"/>
      <c r="C47" s="20" t="s">
        <v>973</v>
      </c>
      <c r="D47" s="20"/>
      <c r="E47" s="1160"/>
      <c r="F47" s="1161">
        <v>9067.7</v>
      </c>
      <c r="G47" s="1164">
        <v>9232.5</v>
      </c>
      <c r="H47" s="1161">
        <v>4946.3</v>
      </c>
      <c r="I47" s="1164">
        <v>1727.8</v>
      </c>
      <c r="J47" s="1163">
        <v>1324.3</v>
      </c>
      <c r="K47" s="4">
        <v>-45.45143751998854</v>
      </c>
      <c r="L47" s="43">
        <v>-73.22645209550573</v>
      </c>
    </row>
    <row r="48" spans="1:12" ht="12.75">
      <c r="A48" s="58"/>
      <c r="B48" s="20"/>
      <c r="C48" s="20" t="s">
        <v>975</v>
      </c>
      <c r="D48" s="20"/>
      <c r="E48" s="1160"/>
      <c r="F48" s="1161">
        <v>-743</v>
      </c>
      <c r="G48" s="1164">
        <v>526.9</v>
      </c>
      <c r="H48" s="1161">
        <v>463.3</v>
      </c>
      <c r="I48" s="1164">
        <v>1455.6</v>
      </c>
      <c r="J48" s="1163">
        <v>-521.1</v>
      </c>
      <c r="K48" s="1165">
        <v>-162.35531628532974</v>
      </c>
      <c r="L48" s="43">
        <v>-212.47571767753075</v>
      </c>
    </row>
    <row r="49" spans="1:12" ht="12.75">
      <c r="A49" s="58"/>
      <c r="B49" s="20"/>
      <c r="C49" s="20"/>
      <c r="D49" s="20" t="s">
        <v>976</v>
      </c>
      <c r="E49" s="1160"/>
      <c r="F49" s="1161">
        <v>-647.4</v>
      </c>
      <c r="G49" s="1164">
        <v>703.7</v>
      </c>
      <c r="H49" s="1161">
        <v>1013.2</v>
      </c>
      <c r="I49" s="1164">
        <v>2150.7</v>
      </c>
      <c r="J49" s="1163">
        <v>-497.1</v>
      </c>
      <c r="K49" s="1165">
        <v>-256.50293481618786</v>
      </c>
      <c r="L49" s="43">
        <v>-149.06237662850376</v>
      </c>
    </row>
    <row r="50" spans="1:12" ht="12.75">
      <c r="A50" s="58"/>
      <c r="B50" s="20"/>
      <c r="C50" s="20"/>
      <c r="D50" s="20"/>
      <c r="E50" s="1160" t="s">
        <v>977</v>
      </c>
      <c r="F50" s="1161">
        <v>2748.6</v>
      </c>
      <c r="G50" s="1164">
        <v>7691</v>
      </c>
      <c r="H50" s="1161">
        <v>4951.1</v>
      </c>
      <c r="I50" s="1164">
        <v>9689.7</v>
      </c>
      <c r="J50" s="1163">
        <v>3247.1</v>
      </c>
      <c r="K50" s="1165">
        <v>80.13170341264646</v>
      </c>
      <c r="L50" s="43">
        <v>-34.41659429217751</v>
      </c>
    </row>
    <row r="51" spans="1:12" ht="12.75">
      <c r="A51" s="58"/>
      <c r="B51" s="20"/>
      <c r="C51" s="20"/>
      <c r="D51" s="20"/>
      <c r="E51" s="1160" t="s">
        <v>978</v>
      </c>
      <c r="F51" s="1161">
        <v>-3396</v>
      </c>
      <c r="G51" s="1164">
        <v>-6987.3</v>
      </c>
      <c r="H51" s="1161">
        <v>-3937.9</v>
      </c>
      <c r="I51" s="1164">
        <v>-7539</v>
      </c>
      <c r="J51" s="1163">
        <v>-3744.2</v>
      </c>
      <c r="K51" s="4">
        <v>15.957008244994114</v>
      </c>
      <c r="L51" s="43">
        <v>-4.918865385103742</v>
      </c>
    </row>
    <row r="52" spans="1:12" ht="12.75">
      <c r="A52" s="58"/>
      <c r="B52" s="20"/>
      <c r="C52" s="20"/>
      <c r="D52" s="20" t="s">
        <v>979</v>
      </c>
      <c r="E52" s="1160"/>
      <c r="F52" s="1161">
        <v>-95.6</v>
      </c>
      <c r="G52" s="1164">
        <v>-176.8</v>
      </c>
      <c r="H52" s="1161">
        <v>-549.9</v>
      </c>
      <c r="I52" s="1164">
        <v>-695.1</v>
      </c>
      <c r="J52" s="1163">
        <v>-24</v>
      </c>
      <c r="K52" s="4">
        <v>475.2092050209205</v>
      </c>
      <c r="L52" s="43">
        <v>-95.63557010365521</v>
      </c>
    </row>
    <row r="53" spans="1:12" ht="12.75">
      <c r="A53" s="58"/>
      <c r="B53" s="20"/>
      <c r="C53" s="20" t="s">
        <v>980</v>
      </c>
      <c r="D53" s="20"/>
      <c r="E53" s="1160"/>
      <c r="F53" s="1161">
        <v>866.4</v>
      </c>
      <c r="G53" s="1164">
        <v>3394.6</v>
      </c>
      <c r="H53" s="1161">
        <v>2834.9</v>
      </c>
      <c r="I53" s="1164">
        <v>4782.2</v>
      </c>
      <c r="J53" s="1163">
        <v>187.6</v>
      </c>
      <c r="K53" s="4">
        <v>227.20452446906742</v>
      </c>
      <c r="L53" s="43">
        <v>-93.38248262725317</v>
      </c>
    </row>
    <row r="54" spans="1:12" ht="12.75">
      <c r="A54" s="58"/>
      <c r="B54" s="20"/>
      <c r="C54" s="20"/>
      <c r="D54" s="20" t="s">
        <v>213</v>
      </c>
      <c r="E54" s="1160"/>
      <c r="F54" s="1161">
        <v>-110</v>
      </c>
      <c r="G54" s="1164">
        <v>-116.5</v>
      </c>
      <c r="H54" s="1161">
        <v>57.8</v>
      </c>
      <c r="I54" s="1164">
        <v>2.4</v>
      </c>
      <c r="J54" s="1163">
        <v>-8.8</v>
      </c>
      <c r="K54" s="4">
        <v>-152.54545454545456</v>
      </c>
      <c r="L54" s="43">
        <v>-115.22491349480968</v>
      </c>
    </row>
    <row r="55" spans="1:12" ht="12.75">
      <c r="A55" s="58"/>
      <c r="B55" s="20"/>
      <c r="C55" s="20"/>
      <c r="D55" s="20" t="s">
        <v>981</v>
      </c>
      <c r="E55" s="1160"/>
      <c r="F55" s="1161">
        <v>976.4</v>
      </c>
      <c r="G55" s="1164">
        <v>3511.1</v>
      </c>
      <c r="H55" s="1161">
        <v>2777.1</v>
      </c>
      <c r="I55" s="1164">
        <v>4779.8</v>
      </c>
      <c r="J55" s="1163">
        <v>196.4</v>
      </c>
      <c r="K55" s="4">
        <v>184.42236788201555</v>
      </c>
      <c r="L55" s="43">
        <v>-92.92787440135393</v>
      </c>
    </row>
    <row r="56" spans="1:12" ht="12.75">
      <c r="A56" s="58"/>
      <c r="B56" s="20"/>
      <c r="C56" s="20" t="s">
        <v>982</v>
      </c>
      <c r="D56" s="20"/>
      <c r="E56" s="1160"/>
      <c r="F56" s="1161">
        <v>0</v>
      </c>
      <c r="G56" s="1164">
        <v>0</v>
      </c>
      <c r="H56" s="1161">
        <v>0</v>
      </c>
      <c r="I56" s="1164">
        <v>0</v>
      </c>
      <c r="J56" s="1163">
        <v>0</v>
      </c>
      <c r="K56" s="159" t="s">
        <v>859</v>
      </c>
      <c r="L56" s="158" t="s">
        <v>859</v>
      </c>
    </row>
    <row r="57" spans="1:12" ht="12.75">
      <c r="A57" s="58" t="s">
        <v>983</v>
      </c>
      <c r="B57" s="20"/>
      <c r="C57" s="20"/>
      <c r="D57" s="20"/>
      <c r="E57" s="1160"/>
      <c r="F57" s="1161">
        <v>7272.500000000007</v>
      </c>
      <c r="G57" s="1164">
        <v>16007</v>
      </c>
      <c r="H57" s="1161">
        <v>8382.800000000017</v>
      </c>
      <c r="I57" s="1164">
        <v>5583.8</v>
      </c>
      <c r="J57" s="1163">
        <v>2030.2999999999884</v>
      </c>
      <c r="K57" s="4">
        <v>15.267102096940654</v>
      </c>
      <c r="L57" s="43">
        <v>-75.78016891730705</v>
      </c>
    </row>
    <row r="58" spans="1:12" ht="12.75">
      <c r="A58" s="448" t="s">
        <v>984</v>
      </c>
      <c r="B58" s="111" t="s">
        <v>985</v>
      </c>
      <c r="C58" s="111"/>
      <c r="D58" s="111"/>
      <c r="E58" s="1168"/>
      <c r="F58" s="1169">
        <v>6602.999999999993</v>
      </c>
      <c r="G58" s="1162">
        <v>12985.4</v>
      </c>
      <c r="H58" s="1169">
        <v>879.9999999999854</v>
      </c>
      <c r="I58" s="1162">
        <v>5082.299999999988</v>
      </c>
      <c r="J58" s="1170">
        <v>-1571.7999999999884</v>
      </c>
      <c r="K58" s="3">
        <v>-86.67272451915817</v>
      </c>
      <c r="L58" s="142">
        <v>-278.613636363638</v>
      </c>
    </row>
    <row r="59" spans="1:12" ht="12.75">
      <c r="A59" s="449" t="s">
        <v>986</v>
      </c>
      <c r="B59" s="171"/>
      <c r="C59" s="171"/>
      <c r="D59" s="171"/>
      <c r="E59" s="1171"/>
      <c r="F59" s="1167">
        <v>13875.5</v>
      </c>
      <c r="G59" s="1172">
        <v>28992.4</v>
      </c>
      <c r="H59" s="1167">
        <v>9262.8</v>
      </c>
      <c r="I59" s="1172">
        <v>10666.1</v>
      </c>
      <c r="J59" s="1173">
        <v>458.5</v>
      </c>
      <c r="K59" s="5">
        <v>-33.24348672119924</v>
      </c>
      <c r="L59" s="44">
        <v>-95.05009284449626</v>
      </c>
    </row>
    <row r="60" spans="1:12" ht="12.75">
      <c r="A60" s="58" t="s">
        <v>987</v>
      </c>
      <c r="B60" s="20"/>
      <c r="C60" s="20"/>
      <c r="D60" s="20"/>
      <c r="E60" s="1160"/>
      <c r="F60" s="1161">
        <v>-13875.5</v>
      </c>
      <c r="G60" s="1164">
        <v>-28992.4</v>
      </c>
      <c r="H60" s="1161">
        <v>-9262.8</v>
      </c>
      <c r="I60" s="1164">
        <v>-10666.1</v>
      </c>
      <c r="J60" s="1163">
        <v>-458.4999999999982</v>
      </c>
      <c r="K60" s="4">
        <v>-33.24348672119924</v>
      </c>
      <c r="L60" s="43">
        <v>-95.05009284449628</v>
      </c>
    </row>
    <row r="61" spans="1:12" ht="12.75">
      <c r="A61" s="58"/>
      <c r="B61" s="20" t="s">
        <v>988</v>
      </c>
      <c r="C61" s="20"/>
      <c r="D61" s="20"/>
      <c r="E61" s="1160"/>
      <c r="F61" s="1161">
        <v>-13875.4</v>
      </c>
      <c r="G61" s="1164">
        <v>-28992.3</v>
      </c>
      <c r="H61" s="1161">
        <v>-10819.6</v>
      </c>
      <c r="I61" s="1164">
        <v>-13389.8</v>
      </c>
      <c r="J61" s="1163">
        <v>-1526.2</v>
      </c>
      <c r="K61" s="4">
        <v>-22.02314888219438</v>
      </c>
      <c r="L61" s="43">
        <v>-85.89411808199932</v>
      </c>
    </row>
    <row r="62" spans="1:12" ht="12.75">
      <c r="A62" s="58"/>
      <c r="B62" s="20"/>
      <c r="C62" s="20" t="s">
        <v>213</v>
      </c>
      <c r="D62" s="20"/>
      <c r="E62" s="1160"/>
      <c r="F62" s="1161">
        <v>-7961.2</v>
      </c>
      <c r="G62" s="1164">
        <v>-21297.1</v>
      </c>
      <c r="H62" s="1161">
        <v>-10093.8</v>
      </c>
      <c r="I62" s="1164">
        <v>-10942.8</v>
      </c>
      <c r="J62" s="1163">
        <v>184.8</v>
      </c>
      <c r="K62" s="4">
        <v>26.787418982063</v>
      </c>
      <c r="L62" s="158">
        <v>-101.8308268442014</v>
      </c>
    </row>
    <row r="63" spans="1:12" ht="12.75">
      <c r="A63" s="58"/>
      <c r="B63" s="20"/>
      <c r="C63" s="20" t="s">
        <v>981</v>
      </c>
      <c r="D63" s="20"/>
      <c r="E63" s="1160"/>
      <c r="F63" s="1161">
        <v>-5914.2</v>
      </c>
      <c r="G63" s="1164">
        <v>-7695.2</v>
      </c>
      <c r="H63" s="1161">
        <v>-725.8</v>
      </c>
      <c r="I63" s="1164">
        <v>-2447</v>
      </c>
      <c r="J63" s="1163">
        <v>-1711</v>
      </c>
      <c r="K63" s="1165">
        <v>-87.72784146630144</v>
      </c>
      <c r="L63" s="43">
        <v>135.73987324331773</v>
      </c>
    </row>
    <row r="64" spans="1:12" ht="12.75">
      <c r="A64" s="58"/>
      <c r="B64" s="20" t="s">
        <v>989</v>
      </c>
      <c r="C64" s="20"/>
      <c r="D64" s="20"/>
      <c r="E64" s="1160"/>
      <c r="F64" s="1161">
        <v>-0.1</v>
      </c>
      <c r="G64" s="1164">
        <v>-0.1</v>
      </c>
      <c r="H64" s="1161">
        <v>1556.8</v>
      </c>
      <c r="I64" s="1164">
        <v>2723.7</v>
      </c>
      <c r="J64" s="1163">
        <v>1067.7</v>
      </c>
      <c r="K64" s="159" t="s">
        <v>859</v>
      </c>
      <c r="L64" s="158">
        <v>-31.417009249743057</v>
      </c>
    </row>
    <row r="65" spans="1:12" ht="13.5" thickBot="1">
      <c r="A65" s="1174" t="s">
        <v>990</v>
      </c>
      <c r="B65" s="1175"/>
      <c r="C65" s="1175"/>
      <c r="D65" s="1175"/>
      <c r="E65" s="1175"/>
      <c r="F65" s="1176">
        <v>-13009.1</v>
      </c>
      <c r="G65" s="1177">
        <v>-25597.8</v>
      </c>
      <c r="H65" s="1176">
        <v>-6427.9</v>
      </c>
      <c r="I65" s="1177">
        <v>-5883.899999999994</v>
      </c>
      <c r="J65" s="1178">
        <v>-270.8999999999978</v>
      </c>
      <c r="K65" s="129">
        <v>-50.5892029425556</v>
      </c>
      <c r="L65" s="56">
        <v>-95.78555982513733</v>
      </c>
    </row>
  </sheetData>
  <mergeCells count="8">
    <mergeCell ref="A2:L2"/>
    <mergeCell ref="A3:E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H27" sqref="H27"/>
    </sheetView>
  </sheetViews>
  <sheetFormatPr defaultColWidth="11.00390625" defaultRowHeight="12.75"/>
  <cols>
    <col min="1" max="1" width="5.00390625" style="1421" customWidth="1"/>
    <col min="2" max="2" width="15.8515625" style="1421" customWidth="1"/>
    <col min="3" max="6" width="7.8515625" style="1421" customWidth="1"/>
    <col min="7" max="8" width="7.8515625" style="1494" customWidth="1"/>
    <col min="9" max="9" width="8.140625" style="1494" customWidth="1"/>
    <col min="10" max="16384" width="11.00390625" style="1421" customWidth="1"/>
  </cols>
  <sheetData>
    <row r="1" spans="2:7" ht="12.75">
      <c r="B1" s="1560" t="s">
        <v>1198</v>
      </c>
      <c r="C1" s="1560"/>
      <c r="D1" s="1560"/>
      <c r="E1" s="1560"/>
      <c r="F1" s="1560"/>
      <c r="G1" s="1560"/>
    </row>
    <row r="2" spans="2:7" ht="18.75">
      <c r="B2" s="1544" t="s">
        <v>1199</v>
      </c>
      <c r="C2" s="1544"/>
      <c r="D2" s="1544"/>
      <c r="E2" s="1544"/>
      <c r="F2" s="1544"/>
      <c r="G2" s="1544"/>
    </row>
    <row r="3" spans="2:7" ht="18.75">
      <c r="B3" s="1544" t="s">
        <v>1200</v>
      </c>
      <c r="C3" s="1544"/>
      <c r="D3" s="1544"/>
      <c r="E3" s="1544"/>
      <c r="F3" s="1544"/>
      <c r="G3" s="1544"/>
    </row>
    <row r="4" spans="2:7" ht="15">
      <c r="B4" s="18"/>
      <c r="C4" s="18"/>
      <c r="D4" s="1187"/>
      <c r="E4" s="106"/>
      <c r="F4" s="1516"/>
      <c r="G4" s="1516" t="s">
        <v>374</v>
      </c>
    </row>
    <row r="5" spans="2:7" ht="12.75">
      <c r="B5" s="304" t="s">
        <v>442</v>
      </c>
      <c r="C5" s="1517" t="s">
        <v>1019</v>
      </c>
      <c r="D5" s="1518" t="s">
        <v>997</v>
      </c>
      <c r="E5" s="1519" t="s">
        <v>2</v>
      </c>
      <c r="F5" s="1519" t="s">
        <v>3</v>
      </c>
      <c r="G5" s="1519" t="s">
        <v>469</v>
      </c>
    </row>
    <row r="6" spans="2:7" ht="15.75" customHeight="1">
      <c r="B6" s="821" t="s">
        <v>999</v>
      </c>
      <c r="C6" s="1520">
        <v>728.7</v>
      </c>
      <c r="D6" s="1521">
        <v>726.1</v>
      </c>
      <c r="E6" s="1520">
        <v>980.096</v>
      </c>
      <c r="F6" s="1520">
        <v>957.5</v>
      </c>
      <c r="G6" s="1520">
        <v>2164.349</v>
      </c>
    </row>
    <row r="7" spans="2:7" ht="15.75" customHeight="1">
      <c r="B7" s="821" t="s">
        <v>1000</v>
      </c>
      <c r="C7" s="1520">
        <v>980.1</v>
      </c>
      <c r="D7" s="1521">
        <v>1117.4</v>
      </c>
      <c r="E7" s="1520">
        <v>977.561</v>
      </c>
      <c r="F7" s="1520">
        <v>1207.954</v>
      </c>
      <c r="G7" s="1520">
        <v>1655.209</v>
      </c>
    </row>
    <row r="8" spans="2:7" ht="15.75" customHeight="1">
      <c r="B8" s="821" t="s">
        <v>1001</v>
      </c>
      <c r="C8" s="1520">
        <v>1114.2</v>
      </c>
      <c r="D8" s="1521">
        <v>1316.8</v>
      </c>
      <c r="E8" s="1520">
        <v>907.879</v>
      </c>
      <c r="F8" s="1520">
        <v>865.719</v>
      </c>
      <c r="G8" s="1522">
        <v>1565.181</v>
      </c>
    </row>
    <row r="9" spans="2:7" ht="15.75" customHeight="1">
      <c r="B9" s="821" t="s">
        <v>1002</v>
      </c>
      <c r="C9" s="1520">
        <v>1019.2</v>
      </c>
      <c r="D9" s="1521">
        <v>1186.5</v>
      </c>
      <c r="E9" s="1520">
        <v>1103.189</v>
      </c>
      <c r="F9" s="1522">
        <v>1188.259</v>
      </c>
      <c r="G9" s="1522">
        <v>1247.616</v>
      </c>
    </row>
    <row r="10" spans="2:7" ht="15.75" customHeight="1">
      <c r="B10" s="821" t="s">
        <v>1003</v>
      </c>
      <c r="C10" s="1520">
        <v>1354.5</v>
      </c>
      <c r="D10" s="1521">
        <v>1205.8</v>
      </c>
      <c r="E10" s="1520">
        <v>1583.675</v>
      </c>
      <c r="F10" s="1522">
        <v>1661.361</v>
      </c>
      <c r="G10" s="1522">
        <v>2003.478</v>
      </c>
    </row>
    <row r="11" spans="2:7" ht="15.75" customHeight="1">
      <c r="B11" s="821" t="s">
        <v>1004</v>
      </c>
      <c r="C11" s="1520">
        <v>996.9</v>
      </c>
      <c r="D11" s="1521">
        <v>1394.9</v>
      </c>
      <c r="E11" s="1520">
        <v>1156.237</v>
      </c>
      <c r="F11" s="1522">
        <v>1643.985</v>
      </c>
      <c r="G11" s="1522">
        <v>2670.004</v>
      </c>
    </row>
    <row r="12" spans="2:7" ht="15.75" customHeight="1">
      <c r="B12" s="821" t="s">
        <v>1005</v>
      </c>
      <c r="C12" s="1520">
        <v>1503.6</v>
      </c>
      <c r="D12" s="1521">
        <v>1154.4</v>
      </c>
      <c r="E12" s="1520">
        <v>603.806</v>
      </c>
      <c r="F12" s="1520">
        <v>716.981</v>
      </c>
      <c r="G12" s="1520">
        <v>1988.74</v>
      </c>
    </row>
    <row r="13" spans="2:7" ht="15.75" customHeight="1">
      <c r="B13" s="821" t="s">
        <v>1006</v>
      </c>
      <c r="C13" s="1520">
        <v>1717.9</v>
      </c>
      <c r="D13" s="1521">
        <v>1107.8</v>
      </c>
      <c r="E13" s="1522">
        <v>603.011</v>
      </c>
      <c r="F13" s="1522">
        <v>1428.479</v>
      </c>
      <c r="G13" s="1522"/>
    </row>
    <row r="14" spans="2:7" ht="15.75" customHeight="1">
      <c r="B14" s="821" t="s">
        <v>1007</v>
      </c>
      <c r="C14" s="1520">
        <v>2060.5</v>
      </c>
      <c r="D14" s="1521">
        <v>1567.2</v>
      </c>
      <c r="E14" s="1522">
        <v>1398.554</v>
      </c>
      <c r="F14" s="1522">
        <v>2052.853</v>
      </c>
      <c r="G14" s="1522"/>
    </row>
    <row r="15" spans="2:7" ht="15.75" customHeight="1">
      <c r="B15" s="821" t="s">
        <v>356</v>
      </c>
      <c r="C15" s="1520">
        <v>1309.9</v>
      </c>
      <c r="D15" s="1521">
        <v>1830.8</v>
      </c>
      <c r="E15" s="1522">
        <v>916.412</v>
      </c>
      <c r="F15" s="1522">
        <v>2714.843</v>
      </c>
      <c r="G15" s="1522"/>
    </row>
    <row r="16" spans="2:7" ht="15.75" customHeight="1">
      <c r="B16" s="821" t="s">
        <v>357</v>
      </c>
      <c r="C16" s="1520">
        <v>1455.4</v>
      </c>
      <c r="D16" s="1521">
        <v>1825.2</v>
      </c>
      <c r="E16" s="1522">
        <v>1181.457</v>
      </c>
      <c r="F16" s="1522">
        <v>1711.2</v>
      </c>
      <c r="G16" s="1522"/>
    </row>
    <row r="17" spans="2:7" ht="15.75" customHeight="1">
      <c r="B17" s="822" t="s">
        <v>358</v>
      </c>
      <c r="C17" s="1523">
        <v>1016</v>
      </c>
      <c r="D17" s="1524">
        <v>1900.2</v>
      </c>
      <c r="E17" s="1525">
        <v>1394</v>
      </c>
      <c r="F17" s="1522">
        <v>1571.796</v>
      </c>
      <c r="G17" s="1522"/>
    </row>
    <row r="18" spans="2:7" ht="15.75" customHeight="1">
      <c r="B18" s="1526" t="s">
        <v>361</v>
      </c>
      <c r="C18" s="1527">
        <v>15256.9</v>
      </c>
      <c r="D18" s="1528">
        <f>SUM(D6:D17)</f>
        <v>16333.1</v>
      </c>
      <c r="E18" s="1528">
        <f>SUM(E6:E17)</f>
        <v>12805.877000000002</v>
      </c>
      <c r="F18" s="1529">
        <f>SUM(F6:F17)</f>
        <v>17720.93</v>
      </c>
      <c r="G18" s="1529">
        <f>SUM(G6:G17)</f>
        <v>13294.577</v>
      </c>
    </row>
  </sheetData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7" t="s">
        <v>1218</v>
      </c>
    </row>
    <row r="2" spans="1:10" ht="15.75">
      <c r="A2" s="1770" t="s">
        <v>467</v>
      </c>
      <c r="B2" s="1771"/>
      <c r="C2" s="1771"/>
      <c r="D2" s="1771"/>
      <c r="E2" s="1771"/>
      <c r="F2" s="1771"/>
      <c r="G2" s="1771"/>
      <c r="H2" s="1771"/>
      <c r="I2" s="1771"/>
      <c r="J2" s="1771"/>
    </row>
    <row r="4" spans="1:10" ht="13.5" thickBot="1">
      <c r="A4" s="1772" t="s">
        <v>29</v>
      </c>
      <c r="B4" s="1773"/>
      <c r="C4" s="1773"/>
      <c r="D4" s="1773"/>
      <c r="E4" s="1773"/>
      <c r="F4" s="1773"/>
      <c r="G4" s="1773"/>
      <c r="H4" s="1773"/>
      <c r="I4" s="1773"/>
      <c r="J4" s="1773"/>
    </row>
    <row r="5" spans="1:10" ht="12.75">
      <c r="A5" s="672"/>
      <c r="B5" s="662"/>
      <c r="C5" s="688"/>
      <c r="D5" s="689"/>
      <c r="E5" s="689"/>
      <c r="F5" s="689"/>
      <c r="G5" s="689"/>
      <c r="H5" s="690"/>
      <c r="I5" s="686" t="s">
        <v>360</v>
      </c>
      <c r="J5" s="673"/>
    </row>
    <row r="6" spans="1:10" ht="12.75">
      <c r="A6" s="674"/>
      <c r="B6" s="683"/>
      <c r="C6" s="691" t="s">
        <v>418</v>
      </c>
      <c r="D6" s="692" t="s">
        <v>842</v>
      </c>
      <c r="E6" s="692" t="s">
        <v>418</v>
      </c>
      <c r="F6" s="692" t="str">
        <f>D6</f>
        <v>Mid-Feb</v>
      </c>
      <c r="G6" s="692" t="s">
        <v>418</v>
      </c>
      <c r="H6" s="693" t="str">
        <f>D6</f>
        <v>Mid-Feb</v>
      </c>
      <c r="I6" s="687" t="s">
        <v>841</v>
      </c>
      <c r="J6" s="675"/>
    </row>
    <row r="7" spans="1:10" ht="12.75">
      <c r="A7" s="674"/>
      <c r="B7" s="683"/>
      <c r="C7" s="691" t="s">
        <v>419</v>
      </c>
      <c r="D7" s="692">
        <v>2006</v>
      </c>
      <c r="E7" s="692" t="s">
        <v>420</v>
      </c>
      <c r="F7" s="692">
        <v>2007</v>
      </c>
      <c r="G7" s="692">
        <v>2007</v>
      </c>
      <c r="H7" s="693">
        <v>2008</v>
      </c>
      <c r="I7" s="698" t="s">
        <v>3</v>
      </c>
      <c r="J7" s="697" t="s">
        <v>469</v>
      </c>
    </row>
    <row r="8" spans="1:10" ht="12.75">
      <c r="A8" s="448"/>
      <c r="B8" s="111"/>
      <c r="C8" s="694"/>
      <c r="D8" s="695"/>
      <c r="E8" s="695"/>
      <c r="F8" s="695"/>
      <c r="G8" s="695"/>
      <c r="H8" s="696"/>
      <c r="I8" s="694"/>
      <c r="J8" s="371"/>
    </row>
    <row r="9" spans="1:10" ht="12.75">
      <c r="A9" s="676" t="s">
        <v>213</v>
      </c>
      <c r="B9" s="684"/>
      <c r="C9" s="706">
        <v>104423.7</v>
      </c>
      <c r="D9" s="707">
        <v>112627.5</v>
      </c>
      <c r="E9" s="707">
        <v>131967.6</v>
      </c>
      <c r="F9" s="707">
        <v>136924.6</v>
      </c>
      <c r="G9" s="707">
        <v>129606</v>
      </c>
      <c r="H9" s="708">
        <v>129800</v>
      </c>
      <c r="I9" s="1045">
        <v>3.756225012806169</v>
      </c>
      <c r="J9" s="1046">
        <v>0.14968442819005645</v>
      </c>
    </row>
    <row r="10" spans="1:10" ht="12.75">
      <c r="A10" s="58"/>
      <c r="B10" s="20" t="s">
        <v>421</v>
      </c>
      <c r="C10" s="709">
        <v>100823.6</v>
      </c>
      <c r="D10" s="710">
        <v>106919.5</v>
      </c>
      <c r="E10" s="710">
        <v>124147.19600000001</v>
      </c>
      <c r="F10" s="710">
        <v>131756.901</v>
      </c>
      <c r="G10" s="710">
        <v>123734.864</v>
      </c>
      <c r="H10" s="711">
        <v>121858.374</v>
      </c>
      <c r="I10" s="1047">
        <v>6.129582660892325</v>
      </c>
      <c r="J10" s="1048">
        <v>-1.5165410453758597</v>
      </c>
    </row>
    <row r="11" spans="1:10" ht="12.75">
      <c r="A11" s="58"/>
      <c r="B11" s="110" t="s">
        <v>422</v>
      </c>
      <c r="C11" s="709">
        <v>3600.1</v>
      </c>
      <c r="D11" s="710">
        <v>5708</v>
      </c>
      <c r="E11" s="710">
        <v>7820.4039999999995</v>
      </c>
      <c r="F11" s="710">
        <v>5167.6990000000005</v>
      </c>
      <c r="G11" s="710">
        <v>5871.136</v>
      </c>
      <c r="H11" s="711">
        <v>7941.626</v>
      </c>
      <c r="I11" s="1047">
        <v>-33.920306418952265</v>
      </c>
      <c r="J11" s="1048">
        <v>35.265577223896685</v>
      </c>
    </row>
    <row r="12" spans="1:10" ht="12.75">
      <c r="A12" s="449"/>
      <c r="B12" s="171"/>
      <c r="C12" s="712"/>
      <c r="D12" s="713"/>
      <c r="E12" s="713"/>
      <c r="F12" s="713"/>
      <c r="G12" s="713"/>
      <c r="H12" s="714"/>
      <c r="I12" s="1049"/>
      <c r="J12" s="1050"/>
    </row>
    <row r="13" spans="1:10" ht="12.75">
      <c r="A13" s="448"/>
      <c r="B13" s="111"/>
      <c r="C13" s="715"/>
      <c r="D13" s="716"/>
      <c r="E13" s="716"/>
      <c r="F13" s="716"/>
      <c r="G13" s="716"/>
      <c r="H13" s="717"/>
      <c r="I13" s="1047"/>
      <c r="J13" s="1048"/>
    </row>
    <row r="14" spans="1:10" ht="12.75">
      <c r="A14" s="676" t="s">
        <v>423</v>
      </c>
      <c r="B14" s="20"/>
      <c r="C14" s="718">
        <v>25472.7</v>
      </c>
      <c r="D14" s="719">
        <v>31218.6</v>
      </c>
      <c r="E14" s="719">
        <v>33065.4</v>
      </c>
      <c r="F14" s="719">
        <v>33787.2</v>
      </c>
      <c r="G14" s="719">
        <v>35499.6</v>
      </c>
      <c r="H14" s="720">
        <v>37256</v>
      </c>
      <c r="I14" s="1045">
        <v>2.1829465241611956</v>
      </c>
      <c r="J14" s="1046">
        <v>4.94766138210008</v>
      </c>
    </row>
    <row r="15" spans="1:10" ht="12.75">
      <c r="A15" s="58"/>
      <c r="B15" s="20" t="s">
        <v>421</v>
      </c>
      <c r="C15" s="709">
        <v>23154.9</v>
      </c>
      <c r="D15" s="710">
        <v>28964.4</v>
      </c>
      <c r="E15" s="710">
        <v>31790.7</v>
      </c>
      <c r="F15" s="710">
        <v>30905.3</v>
      </c>
      <c r="G15" s="710">
        <v>31681</v>
      </c>
      <c r="H15" s="711">
        <v>34510.6</v>
      </c>
      <c r="I15" s="1047">
        <v>-2.7850912373744734</v>
      </c>
      <c r="J15" s="1048">
        <v>8.931536252012236</v>
      </c>
    </row>
    <row r="16" spans="1:10" ht="12.75">
      <c r="A16" s="58"/>
      <c r="B16" s="110" t="s">
        <v>422</v>
      </c>
      <c r="C16" s="709">
        <v>2317.8</v>
      </c>
      <c r="D16" s="710">
        <v>2254.2</v>
      </c>
      <c r="E16" s="710">
        <v>1274.7</v>
      </c>
      <c r="F16" s="710">
        <v>2881.9</v>
      </c>
      <c r="G16" s="710">
        <v>3818.6</v>
      </c>
      <c r="H16" s="711">
        <v>2745.4</v>
      </c>
      <c r="I16" s="1047">
        <v>126.08456891817684</v>
      </c>
      <c r="J16" s="1048">
        <v>-28.10454093123134</v>
      </c>
    </row>
    <row r="17" spans="1:10" ht="12.75">
      <c r="A17" s="449"/>
      <c r="B17" s="171"/>
      <c r="C17" s="721"/>
      <c r="D17" s="722"/>
      <c r="E17" s="722"/>
      <c r="F17" s="722"/>
      <c r="G17" s="722"/>
      <c r="H17" s="723"/>
      <c r="I17" s="1049"/>
      <c r="J17" s="1050"/>
    </row>
    <row r="18" spans="1:10" ht="12.75">
      <c r="A18" s="58"/>
      <c r="B18" s="20"/>
      <c r="C18" s="709"/>
      <c r="D18" s="710"/>
      <c r="E18" s="710"/>
      <c r="F18" s="710"/>
      <c r="G18" s="710"/>
      <c r="H18" s="711"/>
      <c r="I18" s="1047"/>
      <c r="J18" s="1048"/>
    </row>
    <row r="19" spans="1:10" ht="12.75">
      <c r="A19" s="676" t="s">
        <v>424</v>
      </c>
      <c r="B19" s="684"/>
      <c r="C19" s="718">
        <v>129896.4</v>
      </c>
      <c r="D19" s="719">
        <v>143846.1</v>
      </c>
      <c r="E19" s="719">
        <v>165033</v>
      </c>
      <c r="F19" s="719">
        <v>170711.8</v>
      </c>
      <c r="G19" s="719">
        <v>165105.6</v>
      </c>
      <c r="H19" s="720">
        <v>167056</v>
      </c>
      <c r="I19" s="1045">
        <v>3.441008767943373</v>
      </c>
      <c r="J19" s="1046">
        <v>1.1813045711350725</v>
      </c>
    </row>
    <row r="20" spans="1:10" ht="12.75">
      <c r="A20" s="58"/>
      <c r="B20" s="20"/>
      <c r="C20" s="709"/>
      <c r="D20" s="710"/>
      <c r="E20" s="710"/>
      <c r="F20" s="710"/>
      <c r="G20" s="710"/>
      <c r="H20" s="711"/>
      <c r="I20" s="1047"/>
      <c r="J20" s="1048"/>
    </row>
    <row r="21" spans="1:10" ht="12.75">
      <c r="A21" s="58"/>
      <c r="B21" s="20" t="s">
        <v>421</v>
      </c>
      <c r="C21" s="709">
        <v>123978.5</v>
      </c>
      <c r="D21" s="710">
        <v>135883.9</v>
      </c>
      <c r="E21" s="710">
        <v>155937.896</v>
      </c>
      <c r="F21" s="710">
        <v>162662.201</v>
      </c>
      <c r="G21" s="710">
        <v>155415.864</v>
      </c>
      <c r="H21" s="711">
        <v>156368.974</v>
      </c>
      <c r="I21" s="1047">
        <v>4.312168608456773</v>
      </c>
      <c r="J21" s="1048">
        <v>0.6132642932770409</v>
      </c>
    </row>
    <row r="22" spans="1:10" ht="12.75">
      <c r="A22" s="58"/>
      <c r="B22" s="447" t="s">
        <v>425</v>
      </c>
      <c r="C22" s="709">
        <v>95.44413855965216</v>
      </c>
      <c r="D22" s="710">
        <v>94.46477867665511</v>
      </c>
      <c r="E22" s="710">
        <v>94.48891797398097</v>
      </c>
      <c r="F22" s="710">
        <v>95.28468506570724</v>
      </c>
      <c r="G22" s="710">
        <v>94.13118876646219</v>
      </c>
      <c r="H22" s="711">
        <v>93.60272842639593</v>
      </c>
      <c r="I22" s="1047"/>
      <c r="J22" s="1048"/>
    </row>
    <row r="23" spans="1:10" ht="12.75">
      <c r="A23" s="58"/>
      <c r="B23" s="110" t="s">
        <v>422</v>
      </c>
      <c r="C23" s="709">
        <v>5917.9</v>
      </c>
      <c r="D23" s="710">
        <v>7962.2</v>
      </c>
      <c r="E23" s="710">
        <v>9095.104</v>
      </c>
      <c r="F23" s="710">
        <v>8049.599</v>
      </c>
      <c r="G23" s="710">
        <v>9689.736</v>
      </c>
      <c r="H23" s="711">
        <v>10687.026</v>
      </c>
      <c r="I23" s="1047">
        <v>-11.495250631548572</v>
      </c>
      <c r="J23" s="1048">
        <v>10.292230871924673</v>
      </c>
    </row>
    <row r="24" spans="1:10" ht="12.75">
      <c r="A24" s="449"/>
      <c r="B24" s="108" t="s">
        <v>425</v>
      </c>
      <c r="C24" s="712">
        <v>4.555861440347847</v>
      </c>
      <c r="D24" s="713">
        <v>5.53522132334488</v>
      </c>
      <c r="E24" s="713">
        <v>5.5110820260190385</v>
      </c>
      <c r="F24" s="713">
        <v>4.715314934292768</v>
      </c>
      <c r="G24" s="713">
        <v>5.868811233537809</v>
      </c>
      <c r="H24" s="714">
        <v>6.39727157360406</v>
      </c>
      <c r="I24" s="1047"/>
      <c r="J24" s="1048"/>
    </row>
    <row r="25" spans="1:10" ht="12.75">
      <c r="A25" s="677" t="s">
        <v>426</v>
      </c>
      <c r="B25" s="685"/>
      <c r="C25" s="724"/>
      <c r="D25" s="725"/>
      <c r="E25" s="725"/>
      <c r="F25" s="725"/>
      <c r="G25" s="725"/>
      <c r="H25" s="726"/>
      <c r="I25" s="1051"/>
      <c r="J25" s="1052"/>
    </row>
    <row r="26" spans="1:10" ht="12.75">
      <c r="A26" s="678"/>
      <c r="B26" s="447" t="s">
        <v>427</v>
      </c>
      <c r="C26" s="709">
        <v>10.428308410314596</v>
      </c>
      <c r="D26" s="710">
        <v>9.955899001664058</v>
      </c>
      <c r="E26" s="710">
        <v>11.395975263018881</v>
      </c>
      <c r="F26" s="710">
        <v>11.62533952322767</v>
      </c>
      <c r="G26" s="710">
        <v>10.33477440785191</v>
      </c>
      <c r="H26" s="711">
        <v>10.170014515025095</v>
      </c>
      <c r="I26" s="1047"/>
      <c r="J26" s="1048"/>
    </row>
    <row r="27" spans="1:10" ht="12.75">
      <c r="A27" s="679"/>
      <c r="B27" s="108" t="s">
        <v>428</v>
      </c>
      <c r="C27" s="712">
        <v>8.781248574021587</v>
      </c>
      <c r="D27" s="713">
        <v>8.405690429800002</v>
      </c>
      <c r="E27" s="713">
        <v>9.563974785131283</v>
      </c>
      <c r="F27" s="713">
        <v>9.550211266536293</v>
      </c>
      <c r="G27" s="713">
        <v>8.533875476493012</v>
      </c>
      <c r="H27" s="727">
        <v>8.072299136850361</v>
      </c>
      <c r="I27" s="1049"/>
      <c r="J27" s="1050"/>
    </row>
    <row r="28" spans="1:10" ht="12.75">
      <c r="A28" s="680" t="s">
        <v>429</v>
      </c>
      <c r="B28" s="111"/>
      <c r="C28" s="709">
        <v>129896.4</v>
      </c>
      <c r="D28" s="710">
        <v>143846.1</v>
      </c>
      <c r="E28" s="710">
        <v>165033</v>
      </c>
      <c r="F28" s="710">
        <v>170711.8</v>
      </c>
      <c r="G28" s="710">
        <v>165105.6</v>
      </c>
      <c r="H28" s="711">
        <v>167056</v>
      </c>
      <c r="I28" s="1047">
        <v>3.441008767943373</v>
      </c>
      <c r="J28" s="1048">
        <v>1.1813045711350725</v>
      </c>
    </row>
    <row r="29" spans="1:10" ht="12.75">
      <c r="A29" s="681" t="s">
        <v>430</v>
      </c>
      <c r="B29" s="20"/>
      <c r="C29" s="709">
        <v>1020.5</v>
      </c>
      <c r="D29" s="710">
        <v>1013.1</v>
      </c>
      <c r="E29" s="710">
        <v>1068.7</v>
      </c>
      <c r="F29" s="710">
        <v>629</v>
      </c>
      <c r="G29" s="710">
        <v>587.5</v>
      </c>
      <c r="H29" s="711">
        <v>572.4</v>
      </c>
      <c r="I29" s="1047">
        <v>-41.143445307382805</v>
      </c>
      <c r="J29" s="1048">
        <v>-2.57021276595745</v>
      </c>
    </row>
    <row r="30" spans="1:10" ht="12.75">
      <c r="A30" s="681" t="s">
        <v>431</v>
      </c>
      <c r="B30" s="20"/>
      <c r="C30" s="709">
        <v>130916.9</v>
      </c>
      <c r="D30" s="710">
        <v>144859.2</v>
      </c>
      <c r="E30" s="710">
        <v>166101.7</v>
      </c>
      <c r="F30" s="710">
        <v>171340.8</v>
      </c>
      <c r="G30" s="710">
        <v>165693.1</v>
      </c>
      <c r="H30" s="711">
        <v>167628.4</v>
      </c>
      <c r="I30" s="1047">
        <v>3.154151944260633</v>
      </c>
      <c r="J30" s="1048">
        <v>1.168002771388771</v>
      </c>
    </row>
    <row r="31" spans="1:10" ht="12.75">
      <c r="A31" s="681" t="s">
        <v>432</v>
      </c>
      <c r="B31" s="20"/>
      <c r="C31" s="709">
        <v>23174.8</v>
      </c>
      <c r="D31" s="710">
        <v>24033.7</v>
      </c>
      <c r="E31" s="710">
        <v>26662.5</v>
      </c>
      <c r="F31" s="710">
        <v>30942.5</v>
      </c>
      <c r="G31" s="710">
        <v>33804</v>
      </c>
      <c r="H31" s="711">
        <v>35075.9</v>
      </c>
      <c r="I31" s="1047">
        <v>16.052508204406934</v>
      </c>
      <c r="J31" s="1048">
        <v>3.762572476629984</v>
      </c>
    </row>
    <row r="32" spans="1:10" ht="12.75">
      <c r="A32" s="681" t="s">
        <v>433</v>
      </c>
      <c r="B32" s="20"/>
      <c r="C32" s="709">
        <v>107742.1</v>
      </c>
      <c r="D32" s="710">
        <v>120825.5</v>
      </c>
      <c r="E32" s="710">
        <v>139439.2</v>
      </c>
      <c r="F32" s="710">
        <v>140398.3</v>
      </c>
      <c r="G32" s="710">
        <v>131889.1</v>
      </c>
      <c r="H32" s="711">
        <v>132552.5</v>
      </c>
      <c r="I32" s="1047">
        <v>0.6878266656721905</v>
      </c>
      <c r="J32" s="1048">
        <v>0.5029983524036368</v>
      </c>
    </row>
    <row r="33" spans="1:10" ht="12.75">
      <c r="A33" s="681" t="s">
        <v>434</v>
      </c>
      <c r="B33" s="20"/>
      <c r="C33" s="709">
        <v>1062.500000000029</v>
      </c>
      <c r="D33" s="710">
        <v>-13083.4</v>
      </c>
      <c r="E33" s="710">
        <v>-31697.1</v>
      </c>
      <c r="F33" s="710">
        <v>-959.0999999999767</v>
      </c>
      <c r="G33" s="710">
        <v>7550.100000000006</v>
      </c>
      <c r="H33" s="711">
        <v>-663.3999999999942</v>
      </c>
      <c r="I33" s="1047" t="s">
        <v>859</v>
      </c>
      <c r="J33" s="1048" t="s">
        <v>859</v>
      </c>
    </row>
    <row r="34" spans="1:10" ht="12.75">
      <c r="A34" s="681" t="s">
        <v>435</v>
      </c>
      <c r="B34" s="20"/>
      <c r="C34" s="709">
        <v>-6804.8</v>
      </c>
      <c r="D34" s="710">
        <v>74.34</v>
      </c>
      <c r="E34" s="710">
        <v>6099.38</v>
      </c>
      <c r="F34" s="710">
        <v>-5468.85</v>
      </c>
      <c r="G34" s="710">
        <v>-13433.95</v>
      </c>
      <c r="H34" s="711">
        <v>392.51</v>
      </c>
      <c r="I34" s="1047" t="s">
        <v>859</v>
      </c>
      <c r="J34" s="1048" t="s">
        <v>859</v>
      </c>
    </row>
    <row r="35" spans="1:10" ht="13.5" thickBot="1">
      <c r="A35" s="682" t="s">
        <v>436</v>
      </c>
      <c r="B35" s="119"/>
      <c r="C35" s="728">
        <v>-5742.299999999971</v>
      </c>
      <c r="D35" s="729">
        <v>-13009.06</v>
      </c>
      <c r="E35" s="729">
        <v>-25597.72</v>
      </c>
      <c r="F35" s="729">
        <v>-6427.949999999977</v>
      </c>
      <c r="G35" s="729">
        <v>-5883.85</v>
      </c>
      <c r="H35" s="730">
        <v>-270.8899999999942</v>
      </c>
      <c r="I35" s="1053" t="s">
        <v>859</v>
      </c>
      <c r="J35" s="1054" t="s">
        <v>859</v>
      </c>
    </row>
    <row r="36" ht="12.75">
      <c r="A36" s="109" t="s">
        <v>437</v>
      </c>
    </row>
    <row r="37" ht="12.75">
      <c r="A37" s="109" t="s">
        <v>546</v>
      </c>
    </row>
    <row r="38" ht="12.75">
      <c r="A38" s="110" t="s">
        <v>547</v>
      </c>
    </row>
    <row r="39" spans="2:9" ht="12.75">
      <c r="B39" s="18" t="s">
        <v>438</v>
      </c>
      <c r="C39" s="1055">
        <v>70.35</v>
      </c>
      <c r="D39" s="1055">
        <v>71</v>
      </c>
      <c r="E39" s="1055">
        <v>74.1</v>
      </c>
      <c r="F39" s="1055">
        <v>70.35</v>
      </c>
      <c r="G39" s="1055">
        <v>64.85</v>
      </c>
      <c r="H39" s="1055">
        <v>63.35</v>
      </c>
      <c r="I39" s="848"/>
    </row>
  </sheetData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K39"/>
  <sheetViews>
    <sheetView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560" t="s">
        <v>1219</v>
      </c>
      <c r="B1" s="1560"/>
      <c r="C1" s="1560"/>
      <c r="D1" s="1560"/>
      <c r="E1" s="1560"/>
      <c r="F1" s="1560"/>
      <c r="G1" s="1560"/>
      <c r="H1" s="1560"/>
      <c r="I1" s="1560"/>
      <c r="J1" s="1560"/>
    </row>
    <row r="2" spans="1:10" ht="15.75">
      <c r="A2" s="1770" t="s">
        <v>467</v>
      </c>
      <c r="B2" s="1771"/>
      <c r="C2" s="1771"/>
      <c r="D2" s="1771"/>
      <c r="E2" s="1771"/>
      <c r="F2" s="1771"/>
      <c r="G2" s="1771"/>
      <c r="H2" s="1771"/>
      <c r="I2" s="1771"/>
      <c r="J2" s="1771"/>
    </row>
    <row r="3" spans="1:10" ht="12.75">
      <c r="A3" s="1774" t="s">
        <v>571</v>
      </c>
      <c r="B3" s="1775"/>
      <c r="C3" s="1775"/>
      <c r="D3" s="1775"/>
      <c r="E3" s="1775"/>
      <c r="F3" s="1775"/>
      <c r="G3" s="1775"/>
      <c r="H3" s="1775"/>
      <c r="I3" s="1775"/>
      <c r="J3" s="1775"/>
    </row>
    <row r="4" spans="1:245" s="119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72"/>
      <c r="B5" s="662"/>
      <c r="C5" s="688"/>
      <c r="D5" s="689"/>
      <c r="E5" s="689"/>
      <c r="F5" s="689"/>
      <c r="G5" s="689"/>
      <c r="H5" s="690"/>
      <c r="I5" s="686" t="s">
        <v>360</v>
      </c>
      <c r="J5" s="673"/>
    </row>
    <row r="6" spans="1:10" ht="12.75">
      <c r="A6" s="674"/>
      <c r="B6" s="683"/>
      <c r="C6" s="691" t="s">
        <v>418</v>
      </c>
      <c r="D6" s="692" t="str">
        <f>Reserve!D6</f>
        <v>Mid-Feb</v>
      </c>
      <c r="E6" s="692" t="s">
        <v>418</v>
      </c>
      <c r="F6" s="692" t="str">
        <f>D6</f>
        <v>Mid-Feb</v>
      </c>
      <c r="G6" s="692" t="s">
        <v>418</v>
      </c>
      <c r="H6" s="693" t="str">
        <f>D6</f>
        <v>Mid-Feb</v>
      </c>
      <c r="I6" s="687" t="str">
        <f>Reserve!I6</f>
        <v>First Seven Months</v>
      </c>
      <c r="J6" s="675"/>
    </row>
    <row r="7" spans="1:10" ht="12.75">
      <c r="A7" s="674"/>
      <c r="B7" s="683"/>
      <c r="C7" s="691" t="s">
        <v>419</v>
      </c>
      <c r="D7" s="692">
        <v>2006</v>
      </c>
      <c r="E7" s="692" t="s">
        <v>420</v>
      </c>
      <c r="F7" s="692">
        <v>2007</v>
      </c>
      <c r="G7" s="692">
        <v>2007</v>
      </c>
      <c r="H7" s="693">
        <v>2008</v>
      </c>
      <c r="I7" s="698" t="s">
        <v>3</v>
      </c>
      <c r="J7" s="697" t="s">
        <v>469</v>
      </c>
    </row>
    <row r="8" spans="1:10" ht="12.75">
      <c r="A8" s="448"/>
      <c r="B8" s="111"/>
      <c r="C8" s="694"/>
      <c r="D8" s="695"/>
      <c r="E8" s="695"/>
      <c r="F8" s="695"/>
      <c r="G8" s="695"/>
      <c r="H8" s="696"/>
      <c r="I8" s="694"/>
      <c r="J8" s="371"/>
    </row>
    <row r="9" spans="1:10" ht="12.75">
      <c r="A9" s="676" t="s">
        <v>213</v>
      </c>
      <c r="B9" s="684"/>
      <c r="C9" s="706">
        <v>1484.3454157782517</v>
      </c>
      <c r="D9" s="707">
        <v>1586.3028169014085</v>
      </c>
      <c r="E9" s="707">
        <v>1780.939271255061</v>
      </c>
      <c r="F9" s="707">
        <v>1946.3340440653876</v>
      </c>
      <c r="G9" s="707">
        <v>1998.550501156515</v>
      </c>
      <c r="H9" s="708">
        <v>2048.934490923441</v>
      </c>
      <c r="I9" s="1045">
        <v>9.286940631825686</v>
      </c>
      <c r="J9" s="1046">
        <v>2.5210266009175086</v>
      </c>
    </row>
    <row r="10" spans="1:10" ht="12.75">
      <c r="A10" s="58"/>
      <c r="B10" s="20" t="s">
        <v>421</v>
      </c>
      <c r="C10" s="709">
        <v>1433.1712864250178</v>
      </c>
      <c r="D10" s="710">
        <v>1505.9084507042253</v>
      </c>
      <c r="E10" s="710">
        <v>1675.4007557354928</v>
      </c>
      <c r="F10" s="710">
        <v>1872.8770575692968</v>
      </c>
      <c r="G10" s="710">
        <v>1908.0164070932924</v>
      </c>
      <c r="H10" s="711">
        <v>1923.5733859510653</v>
      </c>
      <c r="I10" s="1047">
        <v>11.78680988162219</v>
      </c>
      <c r="J10" s="1048">
        <v>0.8153482747809591</v>
      </c>
    </row>
    <row r="11" spans="1:10" ht="12.75">
      <c r="A11" s="58"/>
      <c r="B11" s="110" t="s">
        <v>422</v>
      </c>
      <c r="C11" s="709">
        <v>51.17412935323383</v>
      </c>
      <c r="D11" s="710">
        <v>80.3943661971831</v>
      </c>
      <c r="E11" s="710">
        <v>105.53851551956815</v>
      </c>
      <c r="F11" s="710">
        <v>73.45698649609099</v>
      </c>
      <c r="G11" s="710">
        <v>90.53409406322284</v>
      </c>
      <c r="H11" s="711">
        <v>125.36110497237568</v>
      </c>
      <c r="I11" s="1047">
        <v>-30.39793469288361</v>
      </c>
      <c r="J11" s="1048">
        <v>38.46839278563061</v>
      </c>
    </row>
    <row r="12" spans="1:10" ht="12.75">
      <c r="A12" s="449"/>
      <c r="B12" s="171"/>
      <c r="C12" s="712"/>
      <c r="D12" s="713"/>
      <c r="E12" s="713"/>
      <c r="F12" s="713"/>
      <c r="G12" s="713"/>
      <c r="H12" s="714"/>
      <c r="I12" s="1049"/>
      <c r="J12" s="1050"/>
    </row>
    <row r="13" spans="1:10" ht="12.75">
      <c r="A13" s="448"/>
      <c r="B13" s="111"/>
      <c r="C13" s="715"/>
      <c r="D13" s="716"/>
      <c r="E13" s="716"/>
      <c r="F13" s="716"/>
      <c r="G13" s="716"/>
      <c r="H13" s="717"/>
      <c r="I13" s="1047"/>
      <c r="J13" s="1048"/>
    </row>
    <row r="14" spans="1:10" ht="12.75">
      <c r="A14" s="676" t="s">
        <v>423</v>
      </c>
      <c r="B14" s="20"/>
      <c r="C14" s="718">
        <v>362.0852878464819</v>
      </c>
      <c r="D14" s="719">
        <v>439.69859154929577</v>
      </c>
      <c r="E14" s="719">
        <v>446.22672064777333</v>
      </c>
      <c r="F14" s="719">
        <v>480.272921108742</v>
      </c>
      <c r="G14" s="719">
        <v>547.4109483423284</v>
      </c>
      <c r="H14" s="720">
        <v>588.0978689818469</v>
      </c>
      <c r="I14" s="1045">
        <v>7.629798684297711</v>
      </c>
      <c r="J14" s="1046">
        <v>7.4326099546833575</v>
      </c>
    </row>
    <row r="15" spans="1:10" ht="12.75">
      <c r="A15" s="58"/>
      <c r="B15" s="20" t="s">
        <v>421</v>
      </c>
      <c r="C15" s="709">
        <v>329.13859275053306</v>
      </c>
      <c r="D15" s="710">
        <v>407.94929577464785</v>
      </c>
      <c r="E15" s="710">
        <v>429.02429149797575</v>
      </c>
      <c r="F15" s="710">
        <v>439.30774697938875</v>
      </c>
      <c r="G15" s="710">
        <v>488.5273708558212</v>
      </c>
      <c r="H15" s="711">
        <v>544.7608524072613</v>
      </c>
      <c r="I15" s="1047">
        <v>2.3969401465607945</v>
      </c>
      <c r="J15" s="1048">
        <v>11.510814932012536</v>
      </c>
    </row>
    <row r="16" spans="1:10" ht="12.75">
      <c r="A16" s="58"/>
      <c r="B16" s="110" t="s">
        <v>422</v>
      </c>
      <c r="C16" s="709">
        <v>32.94669509594883</v>
      </c>
      <c r="D16" s="710">
        <v>31.749295774647884</v>
      </c>
      <c r="E16" s="710">
        <v>17.202429149797574</v>
      </c>
      <c r="F16" s="710">
        <v>40.96517412935324</v>
      </c>
      <c r="G16" s="710">
        <v>58.88357748650733</v>
      </c>
      <c r="H16" s="711">
        <v>43.33701657458563</v>
      </c>
      <c r="I16" s="1047">
        <v>138.13598517181097</v>
      </c>
      <c r="J16" s="1048">
        <v>-26.40220172676169</v>
      </c>
    </row>
    <row r="17" spans="1:10" ht="12.75">
      <c r="A17" s="449"/>
      <c r="B17" s="171"/>
      <c r="C17" s="721"/>
      <c r="D17" s="722"/>
      <c r="E17" s="722"/>
      <c r="F17" s="722"/>
      <c r="G17" s="722"/>
      <c r="H17" s="723"/>
      <c r="I17" s="1049"/>
      <c r="J17" s="1050"/>
    </row>
    <row r="18" spans="1:10" ht="12.75">
      <c r="A18" s="58"/>
      <c r="B18" s="20"/>
      <c r="C18" s="709"/>
      <c r="D18" s="710"/>
      <c r="E18" s="710"/>
      <c r="F18" s="710"/>
      <c r="G18" s="710"/>
      <c r="H18" s="711"/>
      <c r="I18" s="1047"/>
      <c r="J18" s="1048"/>
    </row>
    <row r="19" spans="1:10" ht="12.75">
      <c r="A19" s="676" t="s">
        <v>424</v>
      </c>
      <c r="B19" s="684"/>
      <c r="C19" s="718">
        <v>1846.4307036247333</v>
      </c>
      <c r="D19" s="719">
        <v>2026.0014084507043</v>
      </c>
      <c r="E19" s="719">
        <v>2227.1659919028343</v>
      </c>
      <c r="F19" s="719">
        <v>2426.6069651741295</v>
      </c>
      <c r="G19" s="719">
        <v>2545.9614494988436</v>
      </c>
      <c r="H19" s="720">
        <v>2637.032359905288</v>
      </c>
      <c r="I19" s="1045">
        <v>8.954921815275114</v>
      </c>
      <c r="J19" s="1046">
        <v>3.577073424437401</v>
      </c>
    </row>
    <row r="20" spans="1:10" ht="12.75">
      <c r="A20" s="58"/>
      <c r="B20" s="20"/>
      <c r="C20" s="709"/>
      <c r="D20" s="710"/>
      <c r="E20" s="710"/>
      <c r="F20" s="710"/>
      <c r="G20" s="710"/>
      <c r="H20" s="711"/>
      <c r="I20" s="1047"/>
      <c r="J20" s="1048"/>
    </row>
    <row r="21" spans="1:10" ht="12.75">
      <c r="A21" s="58"/>
      <c r="B21" s="20" t="s">
        <v>421</v>
      </c>
      <c r="C21" s="709">
        <v>1762.3098791755508</v>
      </c>
      <c r="D21" s="710">
        <v>1913.8577464788732</v>
      </c>
      <c r="E21" s="710">
        <v>2104.4250472334684</v>
      </c>
      <c r="F21" s="710">
        <v>2312.1848045486854</v>
      </c>
      <c r="G21" s="710">
        <v>2396.5437779491135</v>
      </c>
      <c r="H21" s="711">
        <v>2468.3342383583267</v>
      </c>
      <c r="I21" s="1047">
        <v>9.87251874750035</v>
      </c>
      <c r="J21" s="1048">
        <v>2.9955831005369333</v>
      </c>
    </row>
    <row r="22" spans="1:10" ht="12.75">
      <c r="A22" s="58"/>
      <c r="B22" s="447" t="s">
        <v>425</v>
      </c>
      <c r="C22" s="709">
        <v>95.44413855965216</v>
      </c>
      <c r="D22" s="710">
        <v>94.46477867665511</v>
      </c>
      <c r="E22" s="710">
        <v>94.48891797398097</v>
      </c>
      <c r="F22" s="710">
        <v>95.28468506570724</v>
      </c>
      <c r="G22" s="710">
        <v>94.13118876646219</v>
      </c>
      <c r="H22" s="711">
        <v>93.60272842639593</v>
      </c>
      <c r="I22" s="1047"/>
      <c r="J22" s="1048"/>
    </row>
    <row r="23" spans="1:10" ht="12.75">
      <c r="A23" s="58"/>
      <c r="B23" s="110" t="s">
        <v>422</v>
      </c>
      <c r="C23" s="709">
        <v>84.12082444918266</v>
      </c>
      <c r="D23" s="710">
        <v>112.14366197183098</v>
      </c>
      <c r="E23" s="710">
        <v>122.74094466936572</v>
      </c>
      <c r="F23" s="710">
        <v>114.42216062544422</v>
      </c>
      <c r="G23" s="710">
        <v>149.41767154973016</v>
      </c>
      <c r="H23" s="711">
        <v>168.69812154696132</v>
      </c>
      <c r="I23" s="1047">
        <v>-6.777513458390175</v>
      </c>
      <c r="J23" s="1048">
        <v>12.90372805121254</v>
      </c>
    </row>
    <row r="24" spans="1:10" ht="12.75">
      <c r="A24" s="449"/>
      <c r="B24" s="108" t="s">
        <v>425</v>
      </c>
      <c r="C24" s="712">
        <v>4.555861440347847</v>
      </c>
      <c r="D24" s="713">
        <v>5.53522132334488</v>
      </c>
      <c r="E24" s="713">
        <v>5.5110820260190385</v>
      </c>
      <c r="F24" s="713">
        <v>4.715314934292768</v>
      </c>
      <c r="G24" s="713">
        <v>5.868811233537809</v>
      </c>
      <c r="H24" s="714">
        <v>6.39727157360406</v>
      </c>
      <c r="I24" s="1047"/>
      <c r="J24" s="1048"/>
    </row>
    <row r="25" spans="1:10" ht="12.75">
      <c r="A25" s="677" t="s">
        <v>426</v>
      </c>
      <c r="B25" s="685"/>
      <c r="C25" s="724"/>
      <c r="D25" s="725"/>
      <c r="E25" s="725"/>
      <c r="F25" s="725"/>
      <c r="G25" s="725"/>
      <c r="H25" s="726"/>
      <c r="I25" s="1051"/>
      <c r="J25" s="1052"/>
    </row>
    <row r="26" spans="1:10" ht="12.75">
      <c r="A26" s="678"/>
      <c r="B26" s="447" t="s">
        <v>427</v>
      </c>
      <c r="C26" s="709">
        <v>10.428308410314596</v>
      </c>
      <c r="D26" s="710">
        <v>9.955899001664058</v>
      </c>
      <c r="E26" s="710">
        <v>11.395975263018881</v>
      </c>
      <c r="F26" s="710">
        <v>11.62533952322767</v>
      </c>
      <c r="G26" s="710">
        <v>10.33477440785191</v>
      </c>
      <c r="H26" s="711">
        <v>10.170014515025095</v>
      </c>
      <c r="I26" s="1047"/>
      <c r="J26" s="1048"/>
    </row>
    <row r="27" spans="1:10" ht="12.75">
      <c r="A27" s="679"/>
      <c r="B27" s="108" t="s">
        <v>428</v>
      </c>
      <c r="C27" s="712">
        <v>8.781248574021587</v>
      </c>
      <c r="D27" s="713">
        <v>8.405690429800002</v>
      </c>
      <c r="E27" s="713">
        <v>9.563974785131283</v>
      </c>
      <c r="F27" s="713">
        <v>9.550211266536293</v>
      </c>
      <c r="G27" s="713">
        <v>8.533875476493012</v>
      </c>
      <c r="H27" s="727">
        <v>8.072299136850361</v>
      </c>
      <c r="I27" s="1049"/>
      <c r="J27" s="1050"/>
    </row>
    <row r="28" spans="1:10" ht="12.75">
      <c r="A28" s="680" t="s">
        <v>429</v>
      </c>
      <c r="B28" s="111"/>
      <c r="C28" s="709">
        <v>1846.4307036247333</v>
      </c>
      <c r="D28" s="710">
        <v>2026.0014084507043</v>
      </c>
      <c r="E28" s="710">
        <v>2227.1659919028343</v>
      </c>
      <c r="F28" s="710">
        <v>2426.6069651741295</v>
      </c>
      <c r="G28" s="710">
        <v>2545.9614494988436</v>
      </c>
      <c r="H28" s="711">
        <v>2637.032359905288</v>
      </c>
      <c r="I28" s="1047">
        <v>8.954921815275114</v>
      </c>
      <c r="J28" s="1048">
        <v>3.577073424437401</v>
      </c>
    </row>
    <row r="29" spans="1:10" ht="12.75">
      <c r="A29" s="681" t="s">
        <v>430</v>
      </c>
      <c r="B29" s="20"/>
      <c r="C29" s="709">
        <v>14.506041222459134</v>
      </c>
      <c r="D29" s="710">
        <v>14.269014084507043</v>
      </c>
      <c r="E29" s="710">
        <v>14.422402159244266</v>
      </c>
      <c r="F29" s="710">
        <v>8.941009239516703</v>
      </c>
      <c r="G29" s="710">
        <v>9.059367771781034</v>
      </c>
      <c r="H29" s="711">
        <v>9.035516969218627</v>
      </c>
      <c r="I29" s="1047">
        <v>-38.00610230671025</v>
      </c>
      <c r="J29" s="1048">
        <v>-0.26327226317822294</v>
      </c>
    </row>
    <row r="30" spans="1:10" ht="12.75">
      <c r="A30" s="681" t="s">
        <v>431</v>
      </c>
      <c r="B30" s="20"/>
      <c r="C30" s="709">
        <v>1860.9367448471924</v>
      </c>
      <c r="D30" s="710">
        <v>2040.2704225352115</v>
      </c>
      <c r="E30" s="710">
        <v>2241.588394062079</v>
      </c>
      <c r="F30" s="710">
        <v>2435.547974413646</v>
      </c>
      <c r="G30" s="710">
        <v>2555.020817270625</v>
      </c>
      <c r="H30" s="711">
        <v>2646.0678768745065</v>
      </c>
      <c r="I30" s="1047">
        <v>8.652774116129521</v>
      </c>
      <c r="J30" s="1048">
        <v>3.5634566649496833</v>
      </c>
    </row>
    <row r="31" spans="1:10" ht="12.75">
      <c r="A31" s="681" t="s">
        <v>432</v>
      </c>
      <c r="B31" s="20"/>
      <c r="C31" s="709">
        <v>329.4214641080312</v>
      </c>
      <c r="D31" s="710">
        <v>338.50281690140844</v>
      </c>
      <c r="E31" s="710">
        <v>359.8178137651822</v>
      </c>
      <c r="F31" s="710">
        <v>439.8365316275764</v>
      </c>
      <c r="G31" s="710">
        <v>521.2644564379337</v>
      </c>
      <c r="H31" s="711">
        <v>553.6842936069455</v>
      </c>
      <c r="I31" s="1047">
        <v>22.238676019140755</v>
      </c>
      <c r="J31" s="1048">
        <v>6.219460538428635</v>
      </c>
    </row>
    <row r="32" spans="1:10" ht="12.75">
      <c r="A32" s="681" t="s">
        <v>433</v>
      </c>
      <c r="B32" s="20"/>
      <c r="C32" s="709">
        <v>1531.5152807391612</v>
      </c>
      <c r="D32" s="710">
        <v>1701.767605633803</v>
      </c>
      <c r="E32" s="710">
        <v>1881.7705802968965</v>
      </c>
      <c r="F32" s="710">
        <v>1995.7114427860697</v>
      </c>
      <c r="G32" s="710">
        <v>2033.7563608326911</v>
      </c>
      <c r="H32" s="711">
        <v>2092.3835832675613</v>
      </c>
      <c r="I32" s="1047">
        <v>6.054981605206947</v>
      </c>
      <c r="J32" s="1048">
        <v>2.882706284978312</v>
      </c>
    </row>
    <row r="33" spans="1:10" ht="12.75">
      <c r="A33" s="681" t="s">
        <v>434</v>
      </c>
      <c r="B33" s="20"/>
      <c r="C33" s="709">
        <v>15.103056147832682</v>
      </c>
      <c r="D33" s="710">
        <v>-184.27323943662026</v>
      </c>
      <c r="E33" s="710">
        <v>-427.7611336032394</v>
      </c>
      <c r="F33" s="710">
        <v>-13.633262260127601</v>
      </c>
      <c r="G33" s="710">
        <v>116.42405551272176</v>
      </c>
      <c r="H33" s="711">
        <v>-10.471981057616325</v>
      </c>
      <c r="I33" s="1047" t="s">
        <v>859</v>
      </c>
      <c r="J33" s="1048" t="s">
        <v>859</v>
      </c>
    </row>
    <row r="34" spans="1:10" ht="12.75">
      <c r="A34" s="681" t="s">
        <v>435</v>
      </c>
      <c r="B34" s="20"/>
      <c r="C34" s="709">
        <v>-96.72778962331202</v>
      </c>
      <c r="D34" s="710">
        <v>1.0470422535211268</v>
      </c>
      <c r="E34" s="710">
        <v>82.31282051282052</v>
      </c>
      <c r="F34" s="710">
        <v>-77.73773987206825</v>
      </c>
      <c r="G34" s="710">
        <v>-207.1542020046261</v>
      </c>
      <c r="H34" s="711">
        <v>6.195895816890292</v>
      </c>
      <c r="I34" s="1047" t="s">
        <v>859</v>
      </c>
      <c r="J34" s="1048" t="s">
        <v>859</v>
      </c>
    </row>
    <row r="35" spans="1:10" ht="13.5" thickBot="1">
      <c r="A35" s="682" t="s">
        <v>436</v>
      </c>
      <c r="B35" s="119"/>
      <c r="C35" s="728">
        <v>-81.62473347547935</v>
      </c>
      <c r="D35" s="729">
        <v>-183.22619718309912</v>
      </c>
      <c r="E35" s="729">
        <v>-345.4483130904188</v>
      </c>
      <c r="F35" s="729">
        <v>-91.37100213219584</v>
      </c>
      <c r="G35" s="729">
        <v>-90.73014649190432</v>
      </c>
      <c r="H35" s="730">
        <v>-4.276085240726033</v>
      </c>
      <c r="I35" s="1053" t="s">
        <v>859</v>
      </c>
      <c r="J35" s="1054" t="s">
        <v>859</v>
      </c>
    </row>
    <row r="36" ht="12.75">
      <c r="A36" s="109" t="s">
        <v>437</v>
      </c>
    </row>
    <row r="37" ht="12.75">
      <c r="A37" s="109" t="s">
        <v>546</v>
      </c>
    </row>
    <row r="38" ht="12.75">
      <c r="A38" s="110" t="s">
        <v>547</v>
      </c>
    </row>
    <row r="39" spans="2:8" ht="12.75">
      <c r="B39" s="18" t="s">
        <v>438</v>
      </c>
      <c r="C39" s="1055">
        <v>70.35</v>
      </c>
      <c r="D39" s="1055">
        <v>71</v>
      </c>
      <c r="E39" s="1055">
        <v>74.1</v>
      </c>
      <c r="F39" s="1055">
        <v>70.35</v>
      </c>
      <c r="G39" s="1055">
        <v>64.85</v>
      </c>
      <c r="H39" s="1055">
        <v>63.35</v>
      </c>
    </row>
  </sheetData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9">
      <selection activeCell="O37" sqref="O37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560" t="s">
        <v>1220</v>
      </c>
      <c r="C1" s="1560"/>
      <c r="D1" s="1560"/>
      <c r="E1" s="1560"/>
      <c r="F1" s="1560"/>
      <c r="G1" s="1560"/>
      <c r="H1" s="1560"/>
      <c r="I1" s="1560"/>
    </row>
    <row r="2" spans="2:9" ht="32.25" customHeight="1">
      <c r="B2" s="1777" t="s">
        <v>440</v>
      </c>
      <c r="C2" s="1778"/>
      <c r="D2" s="1778"/>
      <c r="E2" s="1778"/>
      <c r="F2" s="1778"/>
      <c r="G2" s="1778"/>
      <c r="H2" s="1778"/>
      <c r="I2" s="1778"/>
    </row>
    <row r="3" ht="13.5" thickBot="1"/>
    <row r="4" spans="2:9" ht="12.75">
      <c r="B4" s="1678" t="s">
        <v>441</v>
      </c>
      <c r="C4" s="1764" t="s">
        <v>442</v>
      </c>
      <c r="D4" s="1654" t="s">
        <v>443</v>
      </c>
      <c r="E4" s="1655"/>
      <c r="F4" s="1656"/>
      <c r="G4" s="1655" t="s">
        <v>444</v>
      </c>
      <c r="H4" s="1655"/>
      <c r="I4" s="1656"/>
    </row>
    <row r="5" spans="2:9" ht="39" customHeight="1">
      <c r="B5" s="1643"/>
      <c r="C5" s="1765"/>
      <c r="D5" s="441" t="s">
        <v>445</v>
      </c>
      <c r="E5" s="359" t="s">
        <v>446</v>
      </c>
      <c r="F5" s="665" t="s">
        <v>447</v>
      </c>
      <c r="G5" s="359" t="s">
        <v>445</v>
      </c>
      <c r="H5" s="359" t="s">
        <v>446</v>
      </c>
      <c r="I5" s="665" t="s">
        <v>447</v>
      </c>
    </row>
    <row r="6" spans="2:9" ht="18" customHeight="1">
      <c r="B6" s="128" t="s">
        <v>2</v>
      </c>
      <c r="C6" s="121" t="s">
        <v>5</v>
      </c>
      <c r="D6" s="126">
        <v>70.25</v>
      </c>
      <c r="E6" s="113">
        <v>70.84</v>
      </c>
      <c r="F6" s="114">
        <v>70.545</v>
      </c>
      <c r="G6" s="113">
        <v>70.25625</v>
      </c>
      <c r="H6" s="113">
        <v>70.846875</v>
      </c>
      <c r="I6" s="114">
        <v>70.5515625</v>
      </c>
    </row>
    <row r="7" spans="2:9" ht="12.75">
      <c r="B7" s="128"/>
      <c r="C7" s="121" t="s">
        <v>448</v>
      </c>
      <c r="D7" s="126">
        <v>71</v>
      </c>
      <c r="E7" s="113">
        <v>71.59</v>
      </c>
      <c r="F7" s="114">
        <v>71.295</v>
      </c>
      <c r="G7" s="113">
        <v>70.70483870967743</v>
      </c>
      <c r="H7" s="113">
        <v>71.29516129032258</v>
      </c>
      <c r="I7" s="114">
        <v>71</v>
      </c>
    </row>
    <row r="8" spans="2:9" ht="12.75">
      <c r="B8" s="128"/>
      <c r="C8" s="121" t="s">
        <v>349</v>
      </c>
      <c r="D8" s="126">
        <v>71.65</v>
      </c>
      <c r="E8" s="113">
        <v>72.24</v>
      </c>
      <c r="F8" s="114">
        <v>71.945</v>
      </c>
      <c r="G8" s="113">
        <v>71.21451612903225</v>
      </c>
      <c r="H8" s="113">
        <v>71.80451612903227</v>
      </c>
      <c r="I8" s="114">
        <v>71.50951612903225</v>
      </c>
    </row>
    <row r="9" spans="2:9" ht="12.75">
      <c r="B9" s="128"/>
      <c r="C9" s="121" t="s">
        <v>350</v>
      </c>
      <c r="D9" s="126">
        <v>73.14</v>
      </c>
      <c r="E9" s="113">
        <v>74.01</v>
      </c>
      <c r="F9" s="114">
        <v>73.575</v>
      </c>
      <c r="G9" s="113">
        <v>72.91965517241378</v>
      </c>
      <c r="H9" s="113">
        <v>73.52034482758621</v>
      </c>
      <c r="I9" s="114">
        <v>73.22</v>
      </c>
    </row>
    <row r="10" spans="2:9" ht="12.75">
      <c r="B10" s="128"/>
      <c r="C10" s="121" t="s">
        <v>351</v>
      </c>
      <c r="D10" s="126">
        <v>73.75</v>
      </c>
      <c r="E10" s="113">
        <v>74.34</v>
      </c>
      <c r="F10" s="114">
        <v>74.045</v>
      </c>
      <c r="G10" s="113">
        <v>73.903</v>
      </c>
      <c r="H10" s="113">
        <v>74.49399999999999</v>
      </c>
      <c r="I10" s="114">
        <v>74.1985</v>
      </c>
    </row>
    <row r="11" spans="2:9" ht="12.75">
      <c r="B11" s="128"/>
      <c r="C11" s="121" t="s">
        <v>352</v>
      </c>
      <c r="D11" s="126">
        <v>71</v>
      </c>
      <c r="E11" s="113">
        <v>71.59</v>
      </c>
      <c r="F11" s="114">
        <v>71.295</v>
      </c>
      <c r="G11" s="113">
        <v>72.35689655172413</v>
      </c>
      <c r="H11" s="113">
        <v>72.94724137931036</v>
      </c>
      <c r="I11" s="114">
        <v>72.65206896551724</v>
      </c>
    </row>
    <row r="12" spans="2:9" ht="12.75">
      <c r="B12" s="128"/>
      <c r="C12" s="121" t="s">
        <v>353</v>
      </c>
      <c r="D12" s="126">
        <v>71</v>
      </c>
      <c r="E12" s="113">
        <v>71.59</v>
      </c>
      <c r="F12" s="114">
        <v>71.295</v>
      </c>
      <c r="G12" s="113">
        <v>71.06133333333334</v>
      </c>
      <c r="H12" s="113">
        <v>71.65333333333335</v>
      </c>
      <c r="I12" s="114">
        <v>71.35733333333334</v>
      </c>
    </row>
    <row r="13" spans="2:9" ht="12.75">
      <c r="B13" s="128"/>
      <c r="C13" s="121" t="s">
        <v>354</v>
      </c>
      <c r="D13" s="126">
        <v>71.4</v>
      </c>
      <c r="E13" s="113">
        <v>71.99</v>
      </c>
      <c r="F13" s="114">
        <v>71.695</v>
      </c>
      <c r="G13" s="113">
        <v>71.24241379310344</v>
      </c>
      <c r="H13" s="113">
        <v>71.83275862068966</v>
      </c>
      <c r="I13" s="114">
        <v>71.53758620689655</v>
      </c>
    </row>
    <row r="14" spans="2:9" ht="12.75">
      <c r="B14" s="128"/>
      <c r="C14" s="121" t="s">
        <v>355</v>
      </c>
      <c r="D14" s="126">
        <v>72.01</v>
      </c>
      <c r="E14" s="113">
        <v>72.6</v>
      </c>
      <c r="F14" s="114">
        <v>72.305</v>
      </c>
      <c r="G14" s="113">
        <v>71.53516129032259</v>
      </c>
      <c r="H14" s="113">
        <v>72.12548387096776</v>
      </c>
      <c r="I14" s="114">
        <v>71.83032258064517</v>
      </c>
    </row>
    <row r="15" spans="2:9" ht="12.75">
      <c r="B15" s="128"/>
      <c r="C15" s="121" t="s">
        <v>356</v>
      </c>
      <c r="D15" s="126">
        <v>72.19</v>
      </c>
      <c r="E15" s="113">
        <v>72.78</v>
      </c>
      <c r="F15" s="114">
        <v>72.485</v>
      </c>
      <c r="G15" s="113">
        <v>72.20967741935483</v>
      </c>
      <c r="H15" s="113">
        <v>72.86612903225806</v>
      </c>
      <c r="I15" s="114">
        <v>72.53790322580645</v>
      </c>
    </row>
    <row r="16" spans="2:9" ht="12.75">
      <c r="B16" s="128"/>
      <c r="C16" s="121" t="s">
        <v>449</v>
      </c>
      <c r="D16" s="126">
        <v>73.45</v>
      </c>
      <c r="E16" s="113">
        <v>74.04</v>
      </c>
      <c r="F16" s="114">
        <v>73.745</v>
      </c>
      <c r="G16" s="113">
        <v>73.28258064516129</v>
      </c>
      <c r="H16" s="113">
        <v>73.8732258064516</v>
      </c>
      <c r="I16" s="114">
        <v>73.57790322580644</v>
      </c>
    </row>
    <row r="17" spans="2:9" ht="12.75">
      <c r="B17" s="128"/>
      <c r="C17" s="121" t="s">
        <v>450</v>
      </c>
      <c r="D17" s="126">
        <v>74.1</v>
      </c>
      <c r="E17" s="113">
        <v>74.69</v>
      </c>
      <c r="F17" s="114">
        <v>74.395</v>
      </c>
      <c r="G17" s="113">
        <v>73.628125</v>
      </c>
      <c r="H17" s="113">
        <v>74.2184375</v>
      </c>
      <c r="I17" s="114">
        <v>73.92328125</v>
      </c>
    </row>
    <row r="18" spans="2:9" ht="12.75">
      <c r="B18" s="128"/>
      <c r="C18" s="122" t="s">
        <v>457</v>
      </c>
      <c r="D18" s="127">
        <v>72.07833333333335</v>
      </c>
      <c r="E18" s="115">
        <v>72.69166666666666</v>
      </c>
      <c r="F18" s="116">
        <v>72.385</v>
      </c>
      <c r="G18" s="115">
        <v>72.02620400367691</v>
      </c>
      <c r="H18" s="115">
        <v>72.62312556582931</v>
      </c>
      <c r="I18" s="116">
        <v>72.32466478475311</v>
      </c>
    </row>
    <row r="19" spans="2:9" ht="12.75">
      <c r="B19" s="128"/>
      <c r="C19" s="123"/>
      <c r="D19" s="58"/>
      <c r="E19" s="20"/>
      <c r="F19" s="117"/>
      <c r="G19" s="20"/>
      <c r="H19" s="20"/>
      <c r="I19" s="117"/>
    </row>
    <row r="20" spans="2:9" ht="12.75">
      <c r="B20" s="128" t="s">
        <v>3</v>
      </c>
      <c r="C20" s="121" t="s">
        <v>5</v>
      </c>
      <c r="D20" s="126">
        <v>74.35</v>
      </c>
      <c r="E20" s="113">
        <v>74.94</v>
      </c>
      <c r="F20" s="114">
        <v>74.65</v>
      </c>
      <c r="G20" s="113">
        <v>74.46</v>
      </c>
      <c r="H20" s="113">
        <v>75.05</v>
      </c>
      <c r="I20" s="114">
        <v>74.76</v>
      </c>
    </row>
    <row r="21" spans="2:9" ht="12.75">
      <c r="B21" s="128"/>
      <c r="C21" s="121" t="s">
        <v>448</v>
      </c>
      <c r="D21" s="126">
        <v>73.6</v>
      </c>
      <c r="E21" s="113">
        <v>74.19</v>
      </c>
      <c r="F21" s="114">
        <v>73.9</v>
      </c>
      <c r="G21" s="113">
        <v>74.08</v>
      </c>
      <c r="H21" s="113">
        <v>74.67</v>
      </c>
      <c r="I21" s="114">
        <v>74.37</v>
      </c>
    </row>
    <row r="22" spans="2:9" ht="12.75">
      <c r="B22" s="128"/>
      <c r="C22" s="121" t="s">
        <v>349</v>
      </c>
      <c r="D22" s="126">
        <v>72.59</v>
      </c>
      <c r="E22" s="113">
        <v>73.19</v>
      </c>
      <c r="F22" s="114">
        <v>72.89</v>
      </c>
      <c r="G22" s="113">
        <v>73.17838709677419</v>
      </c>
      <c r="H22" s="113">
        <v>73.76935483870967</v>
      </c>
      <c r="I22" s="114">
        <v>73.47387096774193</v>
      </c>
    </row>
    <row r="23" spans="2:9" ht="12.75">
      <c r="B23" s="128"/>
      <c r="C23" s="121" t="s">
        <v>350</v>
      </c>
      <c r="D23" s="126">
        <v>72.3</v>
      </c>
      <c r="E23" s="113">
        <v>72.89</v>
      </c>
      <c r="F23" s="114">
        <v>72.595</v>
      </c>
      <c r="G23" s="113">
        <v>71.8643333333333</v>
      </c>
      <c r="H23" s="113">
        <v>72.455</v>
      </c>
      <c r="I23" s="114">
        <v>72.15966666666665</v>
      </c>
    </row>
    <row r="24" spans="2:9" ht="12.75">
      <c r="B24" s="128"/>
      <c r="C24" s="121" t="s">
        <v>351</v>
      </c>
      <c r="D24" s="126">
        <v>71.45</v>
      </c>
      <c r="E24" s="113">
        <v>72.04</v>
      </c>
      <c r="F24" s="114">
        <v>71.745</v>
      </c>
      <c r="G24" s="113">
        <v>71.4455172413793</v>
      </c>
      <c r="H24" s="113">
        <v>72.03655172413792</v>
      </c>
      <c r="I24" s="114">
        <v>71.74103448275861</v>
      </c>
    </row>
    <row r="25" spans="2:9" ht="12.75">
      <c r="B25" s="128"/>
      <c r="C25" s="121" t="s">
        <v>352</v>
      </c>
      <c r="D25" s="126">
        <v>71.1</v>
      </c>
      <c r="E25" s="113">
        <v>71.69</v>
      </c>
      <c r="F25" s="114">
        <v>71.4</v>
      </c>
      <c r="G25" s="113">
        <v>70.98</v>
      </c>
      <c r="H25" s="113">
        <v>71.57</v>
      </c>
      <c r="I25" s="114">
        <v>71.28</v>
      </c>
    </row>
    <row r="26" spans="2:9" ht="12.75">
      <c r="B26" s="128"/>
      <c r="C26" s="121" t="s">
        <v>353</v>
      </c>
      <c r="D26" s="126">
        <v>70.35</v>
      </c>
      <c r="E26" s="113">
        <v>70.94</v>
      </c>
      <c r="F26" s="114">
        <v>70.645</v>
      </c>
      <c r="G26" s="113">
        <v>70.53965517241382</v>
      </c>
      <c r="H26" s="113">
        <v>71.13068965517243</v>
      </c>
      <c r="I26" s="114">
        <v>70.83517241379312</v>
      </c>
    </row>
    <row r="27" spans="2:9" ht="12.75">
      <c r="B27" s="128"/>
      <c r="C27" s="121" t="s">
        <v>354</v>
      </c>
      <c r="D27" s="126">
        <v>70.5</v>
      </c>
      <c r="E27" s="113">
        <v>71.09</v>
      </c>
      <c r="F27" s="114">
        <v>70.795</v>
      </c>
      <c r="G27" s="113">
        <v>70.55633333333334</v>
      </c>
      <c r="H27" s="113">
        <v>71.14900000000002</v>
      </c>
      <c r="I27" s="114">
        <v>70.85266666666668</v>
      </c>
    </row>
    <row r="28" spans="2:9" ht="12.75">
      <c r="B28" s="128"/>
      <c r="C28" s="121" t="s">
        <v>355</v>
      </c>
      <c r="D28" s="126">
        <v>68.4</v>
      </c>
      <c r="E28" s="113">
        <v>68.99</v>
      </c>
      <c r="F28" s="114">
        <v>68.695</v>
      </c>
      <c r="G28" s="113">
        <v>69.30368778280541</v>
      </c>
      <c r="H28" s="113">
        <v>69.8954298642534</v>
      </c>
      <c r="I28" s="114">
        <v>69.5995588235294</v>
      </c>
    </row>
    <row r="29" spans="2:9" ht="12.75">
      <c r="B29" s="128"/>
      <c r="C29" s="121" t="s">
        <v>356</v>
      </c>
      <c r="D29" s="126">
        <v>65.7</v>
      </c>
      <c r="E29" s="113">
        <v>66.29</v>
      </c>
      <c r="F29" s="114">
        <v>65.995</v>
      </c>
      <c r="G29" s="113">
        <v>66.0667741935484</v>
      </c>
      <c r="H29" s="113">
        <v>66.65870967741934</v>
      </c>
      <c r="I29" s="114">
        <v>66.36274193548387</v>
      </c>
    </row>
    <row r="30" spans="2:9" ht="12.75">
      <c r="B30" s="128"/>
      <c r="C30" s="121" t="s">
        <v>449</v>
      </c>
      <c r="D30" s="126">
        <v>65.4</v>
      </c>
      <c r="E30" s="113">
        <v>65.99</v>
      </c>
      <c r="F30" s="114">
        <v>65.695</v>
      </c>
      <c r="G30" s="113">
        <v>64.90645161290324</v>
      </c>
      <c r="H30" s="113">
        <v>65.49645161290321</v>
      </c>
      <c r="I30" s="114">
        <v>65.20145161290323</v>
      </c>
    </row>
    <row r="31" spans="2:9" ht="12.75">
      <c r="B31" s="128"/>
      <c r="C31" s="121" t="s">
        <v>450</v>
      </c>
      <c r="D31" s="126">
        <v>64.85</v>
      </c>
      <c r="E31" s="113">
        <v>65.44</v>
      </c>
      <c r="F31" s="114">
        <v>65.145</v>
      </c>
      <c r="G31" s="113">
        <v>64.9171875</v>
      </c>
      <c r="H31" s="113">
        <v>65.5078125</v>
      </c>
      <c r="I31" s="114">
        <v>65.2125</v>
      </c>
    </row>
    <row r="32" spans="2:9" ht="12.75">
      <c r="B32" s="128"/>
      <c r="C32" s="122" t="s">
        <v>457</v>
      </c>
      <c r="D32" s="127">
        <v>70.04916666666666</v>
      </c>
      <c r="E32" s="115">
        <v>70.64</v>
      </c>
      <c r="F32" s="116">
        <v>70.34583333333332</v>
      </c>
      <c r="G32" s="115">
        <v>70.19152727220758</v>
      </c>
      <c r="H32" s="115">
        <v>70.78241665604968</v>
      </c>
      <c r="I32" s="116">
        <v>70.48738863079528</v>
      </c>
    </row>
    <row r="33" spans="2:9" ht="12.75">
      <c r="B33" s="128"/>
      <c r="C33" s="124"/>
      <c r="D33" s="58"/>
      <c r="E33" s="20"/>
      <c r="F33" s="117"/>
      <c r="G33" s="20"/>
      <c r="H33" s="20"/>
      <c r="I33" s="117"/>
    </row>
    <row r="34" spans="2:9" ht="12.75">
      <c r="B34" s="128" t="s">
        <v>469</v>
      </c>
      <c r="C34" s="121" t="s">
        <v>5</v>
      </c>
      <c r="D34" s="126">
        <v>65.87</v>
      </c>
      <c r="E34" s="113">
        <v>66.46</v>
      </c>
      <c r="F34" s="114">
        <v>66.165</v>
      </c>
      <c r="G34" s="113">
        <v>64.9025</v>
      </c>
      <c r="H34" s="113">
        <v>65.4928125</v>
      </c>
      <c r="I34" s="114">
        <v>65.19765625</v>
      </c>
    </row>
    <row r="35" spans="2:9" ht="12.75">
      <c r="B35" s="128"/>
      <c r="C35" s="121" t="s">
        <v>448</v>
      </c>
      <c r="D35" s="126">
        <v>65</v>
      </c>
      <c r="E35" s="113">
        <v>65.59</v>
      </c>
      <c r="F35" s="114">
        <v>65.295</v>
      </c>
      <c r="G35" s="113">
        <v>65.59032258064518</v>
      </c>
      <c r="H35" s="113">
        <v>66.18032258064517</v>
      </c>
      <c r="I35" s="114">
        <v>65.88532258064518</v>
      </c>
    </row>
    <row r="36" spans="2:9" ht="12.75">
      <c r="B36" s="128"/>
      <c r="C36" s="121" t="s">
        <v>349</v>
      </c>
      <c r="D36" s="126">
        <v>63.2</v>
      </c>
      <c r="E36" s="113">
        <v>63.8</v>
      </c>
      <c r="F36" s="114">
        <v>63.5</v>
      </c>
      <c r="G36" s="113">
        <v>63.72</v>
      </c>
      <c r="H36" s="113">
        <v>64.31266666666666</v>
      </c>
      <c r="I36" s="114">
        <v>64.01633333333334</v>
      </c>
    </row>
    <row r="37" spans="2:9" ht="12.75">
      <c r="B37" s="128"/>
      <c r="C37" s="121" t="s">
        <v>350</v>
      </c>
      <c r="D37" s="126">
        <v>63.05</v>
      </c>
      <c r="E37" s="113">
        <v>63.65</v>
      </c>
      <c r="F37" s="114">
        <v>63.35</v>
      </c>
      <c r="G37" s="113">
        <v>63.24</v>
      </c>
      <c r="H37" s="113">
        <v>63.84</v>
      </c>
      <c r="I37" s="114">
        <v>63.54</v>
      </c>
    </row>
    <row r="38" spans="2:9" ht="12.75">
      <c r="B38" s="128"/>
      <c r="C38" s="121" t="s">
        <v>351</v>
      </c>
      <c r="D38" s="126">
        <v>63.25</v>
      </c>
      <c r="E38" s="113">
        <v>63.85</v>
      </c>
      <c r="F38" s="114">
        <v>63.55</v>
      </c>
      <c r="G38" s="113">
        <v>63.35137931034483</v>
      </c>
      <c r="H38" s="113">
        <v>63.951379310344834</v>
      </c>
      <c r="I38" s="114">
        <v>63.651379310344836</v>
      </c>
    </row>
    <row r="39" spans="2:9" ht="12.75">
      <c r="B39" s="128"/>
      <c r="C39" s="121" t="s">
        <v>352</v>
      </c>
      <c r="D39" s="126">
        <v>62.9</v>
      </c>
      <c r="E39" s="113">
        <v>63.5</v>
      </c>
      <c r="F39" s="114">
        <v>63.2</v>
      </c>
      <c r="G39" s="113">
        <v>63.182</v>
      </c>
      <c r="H39" s="113">
        <v>63.78200000000001</v>
      </c>
      <c r="I39" s="114">
        <v>63.482000000000006</v>
      </c>
    </row>
    <row r="40" spans="2:9" ht="12.75">
      <c r="B40" s="128"/>
      <c r="C40" s="121" t="s">
        <v>353</v>
      </c>
      <c r="D40" s="126">
        <v>63.35</v>
      </c>
      <c r="E40" s="113">
        <v>63.95</v>
      </c>
      <c r="F40" s="114">
        <v>63.65</v>
      </c>
      <c r="G40" s="113">
        <v>63.12275862068965</v>
      </c>
      <c r="H40" s="113">
        <v>63.71862068965518</v>
      </c>
      <c r="I40" s="114">
        <v>63.42068965517242</v>
      </c>
    </row>
    <row r="41" spans="2:9" ht="13.5" thickBot="1">
      <c r="B41" s="118"/>
      <c r="C41" s="125"/>
      <c r="D41" s="118"/>
      <c r="E41" s="119"/>
      <c r="F41" s="120"/>
      <c r="G41" s="119"/>
      <c r="H41" s="119"/>
      <c r="I41" s="120"/>
    </row>
    <row r="43" ht="12.75">
      <c r="B43" s="18" t="s">
        <v>451</v>
      </c>
    </row>
    <row r="45" ht="12.75">
      <c r="E45" s="107" t="s">
        <v>1221</v>
      </c>
    </row>
    <row r="46" spans="1:11" ht="15.75">
      <c r="A46" s="1596" t="s">
        <v>452</v>
      </c>
      <c r="B46" s="1596"/>
      <c r="C46" s="1596"/>
      <c r="D46" s="1596"/>
      <c r="E46" s="1596"/>
      <c r="F46" s="1596"/>
      <c r="G46" s="1596"/>
      <c r="H46" s="1596"/>
      <c r="I46" s="1596"/>
      <c r="J46" s="1596"/>
      <c r="K46" s="1596"/>
    </row>
    <row r="47" ht="13.5" thickBot="1"/>
    <row r="48" spans="1:11" ht="12.75">
      <c r="A48" s="1779"/>
      <c r="B48" s="1678" t="s">
        <v>453</v>
      </c>
      <c r="C48" s="1679"/>
      <c r="D48" s="1680"/>
      <c r="E48" s="1678" t="s">
        <v>837</v>
      </c>
      <c r="F48" s="1679"/>
      <c r="G48" s="1680"/>
      <c r="H48" s="662"/>
      <c r="I48" s="1705" t="s">
        <v>360</v>
      </c>
      <c r="J48" s="1705"/>
      <c r="K48" s="663"/>
    </row>
    <row r="49" spans="1:11" ht="12.75">
      <c r="A49" s="1780"/>
      <c r="B49" s="1643"/>
      <c r="C49" s="1776"/>
      <c r="D49" s="1763"/>
      <c r="E49" s="1643"/>
      <c r="F49" s="1776"/>
      <c r="G49" s="1763"/>
      <c r="H49" s="1781" t="s">
        <v>454</v>
      </c>
      <c r="I49" s="1782"/>
      <c r="J49" s="1782" t="s">
        <v>843</v>
      </c>
      <c r="K49" s="1783"/>
    </row>
    <row r="50" spans="1:11" ht="12.75">
      <c r="A50" s="664"/>
      <c r="B50" s="731">
        <v>2005</v>
      </c>
      <c r="C50" s="732">
        <v>2006</v>
      </c>
      <c r="D50" s="733">
        <v>2007</v>
      </c>
      <c r="E50" s="731">
        <v>2005</v>
      </c>
      <c r="F50" s="732">
        <v>2006</v>
      </c>
      <c r="G50" s="733">
        <v>2007</v>
      </c>
      <c r="H50" s="745" t="s">
        <v>2</v>
      </c>
      <c r="I50" s="746" t="s">
        <v>3</v>
      </c>
      <c r="J50" s="747" t="s">
        <v>3</v>
      </c>
      <c r="K50" s="748" t="s">
        <v>469</v>
      </c>
    </row>
    <row r="51" spans="1:11" ht="12.75">
      <c r="A51" s="451" t="s">
        <v>455</v>
      </c>
      <c r="B51" s="452">
        <v>57.41</v>
      </c>
      <c r="C51" s="453">
        <v>76.54</v>
      </c>
      <c r="D51" s="454">
        <v>79.73</v>
      </c>
      <c r="E51" s="452">
        <v>57.61</v>
      </c>
      <c r="F51" s="453">
        <v>54.66</v>
      </c>
      <c r="G51" s="454">
        <v>95.8</v>
      </c>
      <c r="H51" s="734">
        <v>33.32172095453757</v>
      </c>
      <c r="I51" s="735">
        <v>4.167755422001562</v>
      </c>
      <c r="J51" s="736">
        <v>-5.120638777989939</v>
      </c>
      <c r="K51" s="737">
        <v>75.26527625320162</v>
      </c>
    </row>
    <row r="52" spans="1:11" ht="13.5" thickBot="1">
      <c r="A52" s="455" t="s">
        <v>550</v>
      </c>
      <c r="B52" s="456">
        <v>418.35</v>
      </c>
      <c r="C52" s="457">
        <v>663.25</v>
      </c>
      <c r="D52" s="458">
        <v>666</v>
      </c>
      <c r="E52" s="456">
        <v>540.5</v>
      </c>
      <c r="F52" s="457">
        <v>664.55</v>
      </c>
      <c r="G52" s="458">
        <v>917</v>
      </c>
      <c r="H52" s="738">
        <v>58.53950041831001</v>
      </c>
      <c r="I52" s="739">
        <v>0.4146249528835426</v>
      </c>
      <c r="J52" s="740">
        <v>22.9509713228492</v>
      </c>
      <c r="K52" s="741">
        <v>37.98811225641413</v>
      </c>
    </row>
    <row r="54" ht="12.75">
      <c r="A54" s="459" t="s">
        <v>456</v>
      </c>
    </row>
    <row r="55" ht="12.75">
      <c r="A55" s="666" t="s">
        <v>549</v>
      </c>
    </row>
    <row r="56" ht="12.75">
      <c r="A56" s="460" t="s">
        <v>548</v>
      </c>
    </row>
  </sheetData>
  <mergeCells count="13">
    <mergeCell ref="A48:A49"/>
    <mergeCell ref="A46:K46"/>
    <mergeCell ref="H49:I49"/>
    <mergeCell ref="J49:K49"/>
    <mergeCell ref="B1:I1"/>
    <mergeCell ref="E48:G49"/>
    <mergeCell ref="B48:D49"/>
    <mergeCell ref="B2:I2"/>
    <mergeCell ref="B4:B5"/>
    <mergeCell ref="C4:C5"/>
    <mergeCell ref="D4:F4"/>
    <mergeCell ref="G4:I4"/>
    <mergeCell ref="I48:J48"/>
  </mergeCells>
  <printOptions horizontalCentered="1"/>
  <pageMargins left="0.38" right="0.39" top="0.77" bottom="1" header="0.5" footer="0.5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X5" sqref="X5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11" width="11.00390625" style="18" hidden="1" customWidth="1"/>
    <col min="12" max="12" width="12.140625" style="18" customWidth="1"/>
    <col min="13" max="13" width="11.28125" style="18" customWidth="1"/>
    <col min="14" max="16" width="11.00390625" style="18" hidden="1" customWidth="1"/>
    <col min="17" max="17" width="7.8515625" style="18" customWidth="1"/>
    <col min="18" max="18" width="2.421875" style="18" customWidth="1"/>
    <col min="19" max="19" width="7.57421875" style="18" customWidth="1"/>
    <col min="20" max="20" width="8.28125" style="18" customWidth="1"/>
    <col min="21" max="21" width="2.28125" style="18" customWidth="1"/>
    <col min="22" max="22" width="7.7109375" style="18" customWidth="1"/>
    <col min="23" max="16384" width="8.140625" style="18" customWidth="1"/>
  </cols>
  <sheetData>
    <row r="1" spans="1:22" ht="15.75">
      <c r="A1" s="18"/>
      <c r="B1" s="1596" t="s">
        <v>101</v>
      </c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6"/>
    </row>
    <row r="2" spans="1:22" ht="15.75">
      <c r="A2" s="18"/>
      <c r="B2" s="1597" t="s">
        <v>634</v>
      </c>
      <c r="C2" s="1597"/>
      <c r="D2" s="1597"/>
      <c r="E2" s="1597"/>
      <c r="F2" s="1597"/>
      <c r="G2" s="1597"/>
      <c r="H2" s="1597"/>
      <c r="I2" s="1597"/>
      <c r="J2" s="1597"/>
      <c r="K2" s="1597"/>
      <c r="L2" s="1597"/>
      <c r="M2" s="1597"/>
      <c r="N2" s="1597"/>
      <c r="O2" s="1597"/>
      <c r="P2" s="1597"/>
      <c r="Q2" s="1597"/>
      <c r="R2" s="1597"/>
      <c r="S2" s="1597"/>
      <c r="T2" s="1597"/>
      <c r="U2" s="1597"/>
      <c r="V2" s="1597"/>
    </row>
    <row r="3" ht="12.75">
      <c r="V3" s="106" t="s">
        <v>29</v>
      </c>
    </row>
    <row r="4" spans="2:22" ht="12.75" customHeight="1">
      <c r="B4" s="1569" t="s">
        <v>298</v>
      </c>
      <c r="C4" s="1594" t="s">
        <v>605</v>
      </c>
      <c r="D4" s="1594" t="s">
        <v>608</v>
      </c>
      <c r="E4" s="1594" t="s">
        <v>606</v>
      </c>
      <c r="F4" s="1594" t="s">
        <v>607</v>
      </c>
      <c r="G4" s="1594" t="s">
        <v>608</v>
      </c>
      <c r="H4" s="1594" t="s">
        <v>609</v>
      </c>
      <c r="I4" s="1594" t="s">
        <v>610</v>
      </c>
      <c r="J4" s="1594" t="s">
        <v>611</v>
      </c>
      <c r="K4" s="1594" t="s">
        <v>612</v>
      </c>
      <c r="L4" s="1594" t="s">
        <v>613</v>
      </c>
      <c r="M4" s="1594" t="s">
        <v>616</v>
      </c>
      <c r="N4" s="1594" t="s">
        <v>614</v>
      </c>
      <c r="O4" s="1594" t="s">
        <v>615</v>
      </c>
      <c r="P4" s="1594" t="s">
        <v>616</v>
      </c>
      <c r="Q4" s="1598" t="str">
        <f>MS!F4</f>
        <v> Changes in the First Seven Months of </v>
      </c>
      <c r="R4" s="1599"/>
      <c r="S4" s="1599"/>
      <c r="T4" s="1599"/>
      <c r="U4" s="1599"/>
      <c r="V4" s="1600"/>
    </row>
    <row r="5" spans="2:22" ht="12.75">
      <c r="B5" s="1570"/>
      <c r="C5" s="1595"/>
      <c r="D5" s="1595"/>
      <c r="E5" s="1595"/>
      <c r="F5" s="1595"/>
      <c r="G5" s="1595"/>
      <c r="H5" s="1595"/>
      <c r="I5" s="1595"/>
      <c r="J5" s="1595"/>
      <c r="K5" s="1595"/>
      <c r="L5" s="1595"/>
      <c r="M5" s="1595"/>
      <c r="N5" s="1595"/>
      <c r="O5" s="1595"/>
      <c r="P5" s="1595"/>
      <c r="Q5" s="1572" t="s">
        <v>3</v>
      </c>
      <c r="R5" s="1573"/>
      <c r="S5" s="1574"/>
      <c r="T5" s="1572" t="s">
        <v>469</v>
      </c>
      <c r="U5" s="1573"/>
      <c r="V5" s="1574"/>
    </row>
    <row r="6" spans="2:22" ht="17.25" customHeight="1">
      <c r="B6" s="1571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 t="s">
        <v>617</v>
      </c>
      <c r="O6" s="843" t="s">
        <v>618</v>
      </c>
      <c r="P6" s="843" t="s">
        <v>619</v>
      </c>
      <c r="Q6" s="1592" t="s">
        <v>7</v>
      </c>
      <c r="R6" s="1593"/>
      <c r="S6" s="844" t="s">
        <v>620</v>
      </c>
      <c r="T6" s="1592" t="s">
        <v>7</v>
      </c>
      <c r="U6" s="1593"/>
      <c r="V6" s="844" t="s">
        <v>620</v>
      </c>
    </row>
    <row r="7" spans="2:22" s="107" customFormat="1" ht="15" customHeight="1">
      <c r="B7" s="820" t="s">
        <v>621</v>
      </c>
      <c r="C7" s="1056">
        <v>131469.6197341406</v>
      </c>
      <c r="D7" s="1056">
        <v>126265.1124654292</v>
      </c>
      <c r="E7" s="1056"/>
      <c r="F7" s="1056"/>
      <c r="G7" s="1056"/>
      <c r="H7" s="1056"/>
      <c r="I7" s="1056"/>
      <c r="J7" s="1056"/>
      <c r="K7" s="1056"/>
      <c r="L7" s="1056">
        <v>126265.1124654292</v>
      </c>
      <c r="M7" s="1056">
        <v>125368.640517</v>
      </c>
      <c r="N7" s="1057"/>
      <c r="O7" s="1057"/>
      <c r="P7" s="1058"/>
      <c r="Q7" s="825">
        <v>260.33273128859946</v>
      </c>
      <c r="R7" s="826" t="s">
        <v>926</v>
      </c>
      <c r="S7" s="827">
        <v>0.1980174064662599</v>
      </c>
      <c r="T7" s="1059">
        <v>-1243.5919484291999</v>
      </c>
      <c r="U7" s="1060" t="s">
        <v>927</v>
      </c>
      <c r="V7" s="828">
        <v>-0.9849054296527788</v>
      </c>
    </row>
    <row r="8" spans="2:22" ht="15" customHeight="1">
      <c r="B8" s="821" t="s">
        <v>622</v>
      </c>
      <c r="C8" s="997">
        <v>133036.2656141406</v>
      </c>
      <c r="D8" s="997">
        <v>130193.45455342921</v>
      </c>
      <c r="E8" s="997"/>
      <c r="F8" s="997"/>
      <c r="G8" s="997"/>
      <c r="H8" s="997"/>
      <c r="I8" s="997"/>
      <c r="J8" s="997"/>
      <c r="K8" s="997"/>
      <c r="L8" s="997">
        <v>130193.45455342921</v>
      </c>
      <c r="M8" s="997">
        <v>130372.409226</v>
      </c>
      <c r="N8" s="1061"/>
      <c r="O8" s="1061"/>
      <c r="P8" s="1062"/>
      <c r="Q8" s="829">
        <v>-2842.811060711392</v>
      </c>
      <c r="R8" s="830"/>
      <c r="S8" s="831">
        <v>-2.1368692571067074</v>
      </c>
      <c r="T8" s="1063">
        <v>178.95467257079144</v>
      </c>
      <c r="U8" s="1060"/>
      <c r="V8" s="832">
        <v>0.13745289514332032</v>
      </c>
    </row>
    <row r="9" spans="2:22" ht="15" customHeight="1">
      <c r="B9" s="822" t="s">
        <v>623</v>
      </c>
      <c r="C9" s="998">
        <v>1566.6458800000003</v>
      </c>
      <c r="D9" s="998">
        <v>3928.342087999999</v>
      </c>
      <c r="E9" s="998"/>
      <c r="F9" s="998"/>
      <c r="G9" s="998"/>
      <c r="H9" s="998"/>
      <c r="I9" s="998"/>
      <c r="J9" s="998"/>
      <c r="K9" s="998"/>
      <c r="L9" s="998">
        <v>3928.342087999999</v>
      </c>
      <c r="M9" s="998">
        <v>5003.768709</v>
      </c>
      <c r="N9" s="1064"/>
      <c r="O9" s="1064"/>
      <c r="P9" s="1065"/>
      <c r="Q9" s="829">
        <v>2361.6962079999985</v>
      </c>
      <c r="R9" s="830"/>
      <c r="S9" s="831">
        <v>150.74856661289647</v>
      </c>
      <c r="T9" s="1063">
        <v>1075.426621000001</v>
      </c>
      <c r="U9" s="1060"/>
      <c r="V9" s="832">
        <v>27.3760939579354</v>
      </c>
    </row>
    <row r="10" spans="2:22" s="107" customFormat="1" ht="15" customHeight="1">
      <c r="B10" s="820" t="s">
        <v>624</v>
      </c>
      <c r="C10" s="1056">
        <v>-20571.585104140624</v>
      </c>
      <c r="D10" s="1056">
        <v>-6922.657092429199</v>
      </c>
      <c r="E10" s="1056"/>
      <c r="F10" s="1056"/>
      <c r="G10" s="1056"/>
      <c r="H10" s="1056"/>
      <c r="I10" s="1056"/>
      <c r="J10" s="1056"/>
      <c r="K10" s="1056"/>
      <c r="L10" s="1056">
        <v>-6927.702092429197</v>
      </c>
      <c r="M10" s="1056">
        <v>-1302.5098390000094</v>
      </c>
      <c r="N10" s="1057"/>
      <c r="O10" s="1057"/>
      <c r="P10" s="1058"/>
      <c r="Q10" s="825">
        <v>8184.088011711425</v>
      </c>
      <c r="R10" s="845" t="s">
        <v>926</v>
      </c>
      <c r="S10" s="827">
        <v>-39.783458446593606</v>
      </c>
      <c r="T10" s="1066">
        <v>5972.312253429188</v>
      </c>
      <c r="U10" s="1067" t="s">
        <v>927</v>
      </c>
      <c r="V10" s="828" t="s">
        <v>859</v>
      </c>
    </row>
    <row r="11" spans="2:22" s="107" customFormat="1" ht="15" customHeight="1">
      <c r="B11" s="823" t="s">
        <v>625</v>
      </c>
      <c r="C11" s="995">
        <v>16693.31</v>
      </c>
      <c r="D11" s="995">
        <v>23186.633014</v>
      </c>
      <c r="E11" s="995"/>
      <c r="F11" s="995"/>
      <c r="G11" s="995"/>
      <c r="H11" s="995"/>
      <c r="I11" s="995"/>
      <c r="J11" s="995"/>
      <c r="K11" s="995"/>
      <c r="L11" s="995">
        <v>23181.588014</v>
      </c>
      <c r="M11" s="995">
        <v>22945.381573999988</v>
      </c>
      <c r="N11" s="1068"/>
      <c r="O11" s="1068"/>
      <c r="P11" s="1069"/>
      <c r="Q11" s="829">
        <v>6493.323013999998</v>
      </c>
      <c r="R11" s="830"/>
      <c r="S11" s="831">
        <v>38.89775613104889</v>
      </c>
      <c r="T11" s="1063">
        <v>-236.20644000001266</v>
      </c>
      <c r="U11" s="1060"/>
      <c r="V11" s="832">
        <v>-1.0189398580345792</v>
      </c>
    </row>
    <row r="12" spans="2:22" ht="15" customHeight="1">
      <c r="B12" s="821" t="s">
        <v>626</v>
      </c>
      <c r="C12" s="997">
        <v>12108.665070000001</v>
      </c>
      <c r="D12" s="997">
        <v>12493.629501</v>
      </c>
      <c r="E12" s="997"/>
      <c r="F12" s="997"/>
      <c r="G12" s="997"/>
      <c r="H12" s="997"/>
      <c r="I12" s="997"/>
      <c r="J12" s="997"/>
      <c r="K12" s="997"/>
      <c r="L12" s="997">
        <v>12493.629501</v>
      </c>
      <c r="M12" s="997">
        <v>18967.95057399999</v>
      </c>
      <c r="N12" s="1061"/>
      <c r="O12" s="1061"/>
      <c r="P12" s="1062"/>
      <c r="Q12" s="829">
        <v>384.9644309999985</v>
      </c>
      <c r="R12" s="830"/>
      <c r="S12" s="831">
        <v>3.1792474956944075</v>
      </c>
      <c r="T12" s="1063">
        <v>6474.321072999992</v>
      </c>
      <c r="U12" s="1060"/>
      <c r="V12" s="832">
        <v>51.820978623399895</v>
      </c>
    </row>
    <row r="13" spans="2:22" ht="15" customHeight="1">
      <c r="B13" s="821" t="s">
        <v>627</v>
      </c>
      <c r="C13" s="997">
        <v>12108.665070000001</v>
      </c>
      <c r="D13" s="997">
        <v>15616.165439</v>
      </c>
      <c r="E13" s="997"/>
      <c r="F13" s="997"/>
      <c r="G13" s="997"/>
      <c r="H13" s="997"/>
      <c r="I13" s="997"/>
      <c r="J13" s="997"/>
      <c r="K13" s="997"/>
      <c r="L13" s="997">
        <v>15616.165439</v>
      </c>
      <c r="M13" s="997">
        <v>27261.365573999996</v>
      </c>
      <c r="N13" s="1061"/>
      <c r="O13" s="1061"/>
      <c r="P13" s="1062"/>
      <c r="Q13" s="829">
        <v>3507.5003689999994</v>
      </c>
      <c r="R13" s="830"/>
      <c r="S13" s="831">
        <v>28.96686256266232</v>
      </c>
      <c r="T13" s="1063">
        <v>11645.200134999995</v>
      </c>
      <c r="U13" s="1060"/>
      <c r="V13" s="832">
        <v>74.57144444638844</v>
      </c>
    </row>
    <row r="14" spans="2:22" ht="15" customHeight="1">
      <c r="B14" s="821" t="s">
        <v>628</v>
      </c>
      <c r="C14" s="997">
        <v>0</v>
      </c>
      <c r="D14" s="997">
        <v>3122.535938000001</v>
      </c>
      <c r="E14" s="997"/>
      <c r="F14" s="997"/>
      <c r="G14" s="997"/>
      <c r="H14" s="997"/>
      <c r="I14" s="997"/>
      <c r="J14" s="997"/>
      <c r="K14" s="997"/>
      <c r="L14" s="997">
        <v>3122.535938000001</v>
      </c>
      <c r="M14" s="997">
        <v>8293.415000000005</v>
      </c>
      <c r="N14" s="1061"/>
      <c r="O14" s="1061"/>
      <c r="P14" s="1062"/>
      <c r="Q14" s="829">
        <v>3122.535938000001</v>
      </c>
      <c r="R14" s="830"/>
      <c r="S14" s="831" t="s">
        <v>859</v>
      </c>
      <c r="T14" s="1063">
        <v>5170.879062000004</v>
      </c>
      <c r="U14" s="1060"/>
      <c r="V14" s="832">
        <v>165.59870453603094</v>
      </c>
    </row>
    <row r="15" spans="2:22" ht="15" customHeight="1">
      <c r="B15" s="821" t="s">
        <v>629</v>
      </c>
      <c r="C15" s="997">
        <v>987.6835100000001</v>
      </c>
      <c r="D15" s="997">
        <v>661.3645</v>
      </c>
      <c r="E15" s="997"/>
      <c r="F15" s="997"/>
      <c r="G15" s="997"/>
      <c r="H15" s="997"/>
      <c r="I15" s="997"/>
      <c r="J15" s="997"/>
      <c r="K15" s="997"/>
      <c r="L15" s="997">
        <v>661.3645</v>
      </c>
      <c r="M15" s="997">
        <v>505.8909999999999</v>
      </c>
      <c r="N15" s="1061"/>
      <c r="O15" s="1061"/>
      <c r="P15" s="1062"/>
      <c r="Q15" s="829">
        <v>-326.31901000000005</v>
      </c>
      <c r="R15" s="830"/>
      <c r="S15" s="831">
        <v>-33.03882333724495</v>
      </c>
      <c r="T15" s="1063">
        <v>-155.47350000000012</v>
      </c>
      <c r="U15" s="1060"/>
      <c r="V15" s="832">
        <v>-23.50798992083792</v>
      </c>
    </row>
    <row r="16" spans="2:22" ht="15" customHeight="1">
      <c r="B16" s="821" t="s">
        <v>643</v>
      </c>
      <c r="C16" s="997">
        <v>59.269</v>
      </c>
      <c r="D16" s="997">
        <v>44.045</v>
      </c>
      <c r="E16" s="997"/>
      <c r="F16" s="997"/>
      <c r="G16" s="997"/>
      <c r="H16" s="997"/>
      <c r="I16" s="997"/>
      <c r="J16" s="997"/>
      <c r="K16" s="997"/>
      <c r="L16" s="997">
        <v>39</v>
      </c>
      <c r="M16" s="997">
        <v>37.045</v>
      </c>
      <c r="N16" s="1061"/>
      <c r="O16" s="1061"/>
      <c r="P16" s="1062"/>
      <c r="Q16" s="829">
        <v>-15.223999999999997</v>
      </c>
      <c r="R16" s="830"/>
      <c r="S16" s="831">
        <v>-25.686277818083646</v>
      </c>
      <c r="T16" s="1063">
        <v>-1.955</v>
      </c>
      <c r="U16" s="1060"/>
      <c r="V16" s="832">
        <v>-5.012820512820508</v>
      </c>
    </row>
    <row r="17" spans="2:22" ht="15" customHeight="1">
      <c r="B17" s="821" t="s">
        <v>630</v>
      </c>
      <c r="C17" s="997">
        <v>329.165</v>
      </c>
      <c r="D17" s="997">
        <v>1870.81</v>
      </c>
      <c r="E17" s="997"/>
      <c r="F17" s="997"/>
      <c r="G17" s="997"/>
      <c r="H17" s="997"/>
      <c r="I17" s="997"/>
      <c r="J17" s="997"/>
      <c r="K17" s="997"/>
      <c r="L17" s="997">
        <v>1870.81</v>
      </c>
      <c r="M17" s="997">
        <v>30</v>
      </c>
      <c r="N17" s="1061"/>
      <c r="O17" s="1061"/>
      <c r="P17" s="1062"/>
      <c r="Q17" s="829">
        <v>1541.645</v>
      </c>
      <c r="R17" s="830"/>
      <c r="S17" s="831">
        <v>468.3502194947822</v>
      </c>
      <c r="T17" s="1063">
        <v>-1840.81</v>
      </c>
      <c r="U17" s="1060"/>
      <c r="V17" s="832">
        <v>-98.39641652546224</v>
      </c>
    </row>
    <row r="18" spans="2:22" ht="15" customHeight="1">
      <c r="B18" s="821" t="s">
        <v>631</v>
      </c>
      <c r="C18" s="997">
        <v>3208.52742</v>
      </c>
      <c r="D18" s="997">
        <v>8116.784013</v>
      </c>
      <c r="E18" s="997"/>
      <c r="F18" s="997"/>
      <c r="G18" s="997"/>
      <c r="H18" s="997"/>
      <c r="I18" s="997"/>
      <c r="J18" s="997"/>
      <c r="K18" s="997"/>
      <c r="L18" s="997">
        <v>8116.784013</v>
      </c>
      <c r="M18" s="997">
        <v>3404.495</v>
      </c>
      <c r="N18" s="1061"/>
      <c r="O18" s="1061"/>
      <c r="P18" s="1062"/>
      <c r="Q18" s="829">
        <v>4908.256593</v>
      </c>
      <c r="R18" s="830"/>
      <c r="S18" s="831">
        <v>152.97536690523282</v>
      </c>
      <c r="T18" s="1063">
        <v>-4712.2890130000005</v>
      </c>
      <c r="U18" s="1060"/>
      <c r="V18" s="832">
        <v>-58.05610948194144</v>
      </c>
    </row>
    <row r="19" spans="2:22" s="107" customFormat="1" ht="15" customHeight="1">
      <c r="B19" s="824" t="s">
        <v>635</v>
      </c>
      <c r="C19" s="1070">
        <v>37264.895104140625</v>
      </c>
      <c r="D19" s="1070">
        <v>30109.2901064292</v>
      </c>
      <c r="E19" s="1070"/>
      <c r="F19" s="1070"/>
      <c r="G19" s="1070"/>
      <c r="H19" s="1070"/>
      <c r="I19" s="1070"/>
      <c r="J19" s="1070"/>
      <c r="K19" s="1070"/>
      <c r="L19" s="1070">
        <v>30109.2901064292</v>
      </c>
      <c r="M19" s="1070">
        <v>24247.891412999998</v>
      </c>
      <c r="N19" s="1071"/>
      <c r="O19" s="1071"/>
      <c r="P19" s="1072"/>
      <c r="Q19" s="833">
        <v>-1690.764997711427</v>
      </c>
      <c r="R19" s="834" t="s">
        <v>926</v>
      </c>
      <c r="S19" s="835">
        <v>-4.537152172269393</v>
      </c>
      <c r="T19" s="1059">
        <v>-6208.5186934292005</v>
      </c>
      <c r="U19" s="1060" t="s">
        <v>927</v>
      </c>
      <c r="V19" s="836">
        <v>-20.61994378307678</v>
      </c>
    </row>
    <row r="20" spans="2:22" s="107" customFormat="1" ht="15" customHeight="1">
      <c r="B20" s="823" t="s">
        <v>825</v>
      </c>
      <c r="C20" s="995">
        <v>110898.03462999998</v>
      </c>
      <c r="D20" s="995">
        <v>119342.455373</v>
      </c>
      <c r="E20" s="995"/>
      <c r="F20" s="995"/>
      <c r="G20" s="995"/>
      <c r="H20" s="995"/>
      <c r="I20" s="995"/>
      <c r="J20" s="995"/>
      <c r="K20" s="995"/>
      <c r="L20" s="995">
        <v>119337.410373</v>
      </c>
      <c r="M20" s="995">
        <v>124066.130678</v>
      </c>
      <c r="N20" s="1068"/>
      <c r="O20" s="1068"/>
      <c r="P20" s="1069"/>
      <c r="Q20" s="825">
        <v>8444.420743000024</v>
      </c>
      <c r="R20" s="837"/>
      <c r="S20" s="838">
        <v>7.614581061940346</v>
      </c>
      <c r="T20" s="1066">
        <v>4728.720304999995</v>
      </c>
      <c r="U20" s="1073"/>
      <c r="V20" s="839">
        <v>3.96247940207513</v>
      </c>
    </row>
    <row r="21" spans="2:22" ht="15" customHeight="1">
      <c r="B21" s="821" t="s">
        <v>632</v>
      </c>
      <c r="C21" s="997">
        <v>83834.862465</v>
      </c>
      <c r="D21" s="997">
        <v>90875.608045</v>
      </c>
      <c r="E21" s="997"/>
      <c r="F21" s="997"/>
      <c r="G21" s="997"/>
      <c r="H21" s="997"/>
      <c r="I21" s="997"/>
      <c r="J21" s="997"/>
      <c r="K21" s="997"/>
      <c r="L21" s="997">
        <v>90875.608045</v>
      </c>
      <c r="M21" s="997">
        <v>97953.24667499999</v>
      </c>
      <c r="N21" s="1061"/>
      <c r="O21" s="1061"/>
      <c r="P21" s="1062"/>
      <c r="Q21" s="829">
        <v>7040.7455800000025</v>
      </c>
      <c r="R21" s="830"/>
      <c r="S21" s="831">
        <v>8.398350486874628</v>
      </c>
      <c r="T21" s="1063">
        <v>7077.638629999987</v>
      </c>
      <c r="U21" s="1060"/>
      <c r="V21" s="832">
        <v>7.78827100281438</v>
      </c>
    </row>
    <row r="22" spans="2:22" ht="15" customHeight="1">
      <c r="B22" s="821" t="s">
        <v>644</v>
      </c>
      <c r="C22" s="997">
        <v>22907.3</v>
      </c>
      <c r="D22" s="997">
        <v>22868.335599</v>
      </c>
      <c r="E22" s="997"/>
      <c r="F22" s="997"/>
      <c r="G22" s="997"/>
      <c r="H22" s="997"/>
      <c r="I22" s="997"/>
      <c r="J22" s="997"/>
      <c r="K22" s="997"/>
      <c r="L22" s="997">
        <v>22868.335599</v>
      </c>
      <c r="M22" s="997">
        <v>21333.7605</v>
      </c>
      <c r="N22" s="1061"/>
      <c r="O22" s="1061"/>
      <c r="P22" s="1062"/>
      <c r="Q22" s="829">
        <v>-38.96440100000109</v>
      </c>
      <c r="R22" s="830"/>
      <c r="S22" s="831">
        <v>-0.1700959999650814</v>
      </c>
      <c r="T22" s="1063">
        <v>-1534.5750989999979</v>
      </c>
      <c r="U22" s="1060"/>
      <c r="V22" s="832">
        <v>-6.710480053769645</v>
      </c>
    </row>
    <row r="23" spans="2:22" ht="15" customHeight="1">
      <c r="B23" s="822" t="s">
        <v>633</v>
      </c>
      <c r="C23" s="998">
        <v>4155.900664000001</v>
      </c>
      <c r="D23" s="998">
        <v>5598.494366000001</v>
      </c>
      <c r="E23" s="998"/>
      <c r="F23" s="998"/>
      <c r="G23" s="998"/>
      <c r="H23" s="998"/>
      <c r="I23" s="998"/>
      <c r="J23" s="998"/>
      <c r="K23" s="998"/>
      <c r="L23" s="998">
        <v>5598.494366000001</v>
      </c>
      <c r="M23" s="998">
        <v>4779.090099999999</v>
      </c>
      <c r="N23" s="1061"/>
      <c r="O23" s="1061"/>
      <c r="P23" s="1062"/>
      <c r="Q23" s="840">
        <v>1442.5937020000001</v>
      </c>
      <c r="R23" s="834"/>
      <c r="S23" s="841">
        <v>34.711938966595085</v>
      </c>
      <c r="T23" s="1008">
        <v>-819.4042660000014</v>
      </c>
      <c r="U23" s="1074"/>
      <c r="V23" s="842">
        <v>-14.636154159166322</v>
      </c>
    </row>
    <row r="24" spans="2:22" s="107" customFormat="1" ht="15" customHeight="1">
      <c r="B24" s="39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398"/>
      <c r="O24" s="398"/>
      <c r="P24" s="398"/>
      <c r="Q24" s="846"/>
      <c r="R24" s="398"/>
      <c r="S24" s="846"/>
      <c r="T24" s="398"/>
      <c r="U24" s="398"/>
      <c r="V24" s="398"/>
    </row>
    <row r="25" ht="15" customHeight="1">
      <c r="B25" s="848" t="s">
        <v>936</v>
      </c>
    </row>
    <row r="26" ht="15" customHeight="1">
      <c r="B26" s="848" t="s">
        <v>937</v>
      </c>
    </row>
  </sheetData>
  <mergeCells count="22">
    <mergeCell ref="L4:L5"/>
    <mergeCell ref="B4:B6"/>
    <mergeCell ref="C4:C5"/>
    <mergeCell ref="H4:H5"/>
    <mergeCell ref="D4:D5"/>
    <mergeCell ref="E4:E5"/>
    <mergeCell ref="F4:F5"/>
    <mergeCell ref="G4:G5"/>
    <mergeCell ref="B1:V1"/>
    <mergeCell ref="B2:V2"/>
    <mergeCell ref="Q4:V4"/>
    <mergeCell ref="Q5:S5"/>
    <mergeCell ref="T5:V5"/>
    <mergeCell ref="O4:O5"/>
    <mergeCell ref="P4:P5"/>
    <mergeCell ref="I4:I5"/>
    <mergeCell ref="J4:J5"/>
    <mergeCell ref="K4:K5"/>
    <mergeCell ref="Q6:R6"/>
    <mergeCell ref="T6:U6"/>
    <mergeCell ref="M4:M5"/>
    <mergeCell ref="N4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H20" sqref="H20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560" t="s">
        <v>375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</row>
    <row r="2" spans="1:11" ht="15.75">
      <c r="A2" s="1597" t="s">
        <v>68</v>
      </c>
      <c r="B2" s="1597"/>
      <c r="C2" s="1597"/>
      <c r="D2" s="1597"/>
      <c r="E2" s="1597"/>
      <c r="F2" s="1597"/>
      <c r="G2" s="1597"/>
      <c r="H2" s="1597"/>
      <c r="I2" s="1597"/>
      <c r="J2" s="1597"/>
      <c r="K2" s="1597"/>
    </row>
    <row r="3" spans="1:12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460</v>
      </c>
      <c r="L3" s="8"/>
    </row>
    <row r="4" spans="1:11" ht="12.75">
      <c r="A4" s="174"/>
      <c r="B4" s="174" t="s">
        <v>1</v>
      </c>
      <c r="C4" s="178"/>
      <c r="D4" s="178" t="s">
        <v>1</v>
      </c>
      <c r="E4" s="177"/>
      <c r="F4" s="178" t="str">
        <f>'M AC'!F4</f>
        <v> Changes in the First Seven Months of </v>
      </c>
      <c r="G4" s="178"/>
      <c r="H4" s="178"/>
      <c r="I4" s="178"/>
      <c r="J4" s="178"/>
      <c r="K4" s="177"/>
    </row>
    <row r="5" spans="1:11" ht="12.75">
      <c r="A5" s="179"/>
      <c r="B5" s="180">
        <f>'M AC'!B5</f>
        <v>2006</v>
      </c>
      <c r="C5" s="181">
        <f>'M AC'!C5</f>
        <v>2007</v>
      </c>
      <c r="D5" s="181">
        <f>'M AC'!D5</f>
        <v>2007</v>
      </c>
      <c r="E5" s="182">
        <f>'M AC'!E5</f>
        <v>2008</v>
      </c>
      <c r="F5" s="1590" t="str">
        <f>'M AC'!F5</f>
        <v>2006/07</v>
      </c>
      <c r="G5" s="1586">
        <f>'M AC'!G5</f>
        <v>0</v>
      </c>
      <c r="H5" s="1589">
        <f>'M AC'!H5</f>
        <v>0</v>
      </c>
      <c r="I5" s="1591" t="str">
        <f>'M AC'!I5</f>
        <v>2007/08</v>
      </c>
      <c r="J5" s="1586">
        <f>'M AC'!J5</f>
        <v>0</v>
      </c>
      <c r="K5" s="1587">
        <f>'M AC'!K5</f>
        <v>0</v>
      </c>
    </row>
    <row r="6" spans="1:11" ht="13.5" thickBot="1">
      <c r="A6" s="183"/>
      <c r="B6" s="184" t="s">
        <v>4</v>
      </c>
      <c r="C6" s="185" t="str">
        <f>MS!C6</f>
        <v>Feb</v>
      </c>
      <c r="D6" s="185" t="s">
        <v>6</v>
      </c>
      <c r="E6" s="186" t="str">
        <f>MS!E6</f>
        <v>Feb (e)</v>
      </c>
      <c r="F6" s="185" t="s">
        <v>7</v>
      </c>
      <c r="G6" s="185" t="s">
        <v>1</v>
      </c>
      <c r="H6" s="187" t="s">
        <v>105</v>
      </c>
      <c r="I6" s="185" t="s">
        <v>7</v>
      </c>
      <c r="J6" s="185" t="s">
        <v>1</v>
      </c>
      <c r="K6" s="186" t="s">
        <v>105</v>
      </c>
    </row>
    <row r="7" spans="1:11" ht="15" customHeight="1">
      <c r="A7" s="50" t="s">
        <v>69</v>
      </c>
      <c r="B7" s="50">
        <v>289975.904</v>
      </c>
      <c r="C7" s="42">
        <v>319857.948</v>
      </c>
      <c r="D7" s="42">
        <v>334453.303</v>
      </c>
      <c r="E7" s="43">
        <v>370798.93</v>
      </c>
      <c r="F7" s="42">
        <v>29882.043999999994</v>
      </c>
      <c r="G7" s="42"/>
      <c r="H7" s="4">
        <v>10.305009343121144</v>
      </c>
      <c r="I7" s="42">
        <v>36345.62699999998</v>
      </c>
      <c r="J7" s="42"/>
      <c r="K7" s="43">
        <v>10.867175379637372</v>
      </c>
    </row>
    <row r="8" spans="1:11" ht="15" customHeight="1">
      <c r="A8" s="50" t="s">
        <v>70</v>
      </c>
      <c r="B8" s="50">
        <v>35716.144</v>
      </c>
      <c r="C8" s="42">
        <v>39369.344000000005</v>
      </c>
      <c r="D8" s="42">
        <v>42692.234000000004</v>
      </c>
      <c r="E8" s="43">
        <v>45477.265</v>
      </c>
      <c r="F8" s="42">
        <v>3653.2</v>
      </c>
      <c r="G8" s="42"/>
      <c r="H8" s="4">
        <v>10.228427794445013</v>
      </c>
      <c r="I8" s="42">
        <v>2785.0309999999954</v>
      </c>
      <c r="J8" s="42"/>
      <c r="K8" s="43">
        <v>6.523507296432403</v>
      </c>
    </row>
    <row r="9" spans="1:11" ht="15" customHeight="1">
      <c r="A9" s="50" t="s">
        <v>71</v>
      </c>
      <c r="B9" s="50">
        <v>31124.444</v>
      </c>
      <c r="C9" s="42">
        <v>34795.942</v>
      </c>
      <c r="D9" s="42">
        <v>37575.847</v>
      </c>
      <c r="E9" s="43">
        <v>39456.64</v>
      </c>
      <c r="F9" s="42">
        <v>3671.4980000000032</v>
      </c>
      <c r="G9" s="42"/>
      <c r="H9" s="4">
        <v>11.796188230703827</v>
      </c>
      <c r="I9" s="42">
        <v>1880.7929999999978</v>
      </c>
      <c r="J9" s="42"/>
      <c r="K9" s="43">
        <v>5.005324297812895</v>
      </c>
    </row>
    <row r="10" spans="1:11" ht="15" customHeight="1">
      <c r="A10" s="50" t="s">
        <v>72</v>
      </c>
      <c r="B10" s="50">
        <v>4591.7</v>
      </c>
      <c r="C10" s="42">
        <v>4573.402</v>
      </c>
      <c r="D10" s="42">
        <v>5116.387</v>
      </c>
      <c r="E10" s="43">
        <v>6020.625</v>
      </c>
      <c r="F10" s="42">
        <v>-18.297999999999774</v>
      </c>
      <c r="G10" s="42"/>
      <c r="H10" s="4">
        <v>-0.39850164427118007</v>
      </c>
      <c r="I10" s="42">
        <v>904.2380000000003</v>
      </c>
      <c r="J10" s="42"/>
      <c r="K10" s="43">
        <v>17.673369899501353</v>
      </c>
    </row>
    <row r="11" spans="1:11" ht="15" customHeight="1">
      <c r="A11" s="50" t="s">
        <v>73</v>
      </c>
      <c r="B11" s="50">
        <v>151710.74</v>
      </c>
      <c r="C11" s="42">
        <v>162156.36099999998</v>
      </c>
      <c r="D11" s="42">
        <v>174633.856</v>
      </c>
      <c r="E11" s="43">
        <v>194019.84100000001</v>
      </c>
      <c r="F11" s="42">
        <v>10445.620999999985</v>
      </c>
      <c r="G11" s="42"/>
      <c r="H11" s="4">
        <v>6.885221837293777</v>
      </c>
      <c r="I11" s="42">
        <v>19385.985000000015</v>
      </c>
      <c r="J11" s="42"/>
      <c r="K11" s="43">
        <v>11.10093165439811</v>
      </c>
    </row>
    <row r="12" spans="1:11" ht="15" customHeight="1">
      <c r="A12" s="50" t="s">
        <v>71</v>
      </c>
      <c r="B12" s="50">
        <v>145776.78</v>
      </c>
      <c r="C12" s="42">
        <v>156191.379</v>
      </c>
      <c r="D12" s="42">
        <v>168320.359</v>
      </c>
      <c r="E12" s="43">
        <v>187206.969</v>
      </c>
      <c r="F12" s="42">
        <v>10414.598999999987</v>
      </c>
      <c r="G12" s="42"/>
      <c r="H12" s="4">
        <v>7.144209798021323</v>
      </c>
      <c r="I12" s="42">
        <v>18886.61</v>
      </c>
      <c r="J12" s="42"/>
      <c r="K12" s="43">
        <v>11.220633149909107</v>
      </c>
    </row>
    <row r="13" spans="1:11" ht="15" customHeight="1">
      <c r="A13" s="50" t="s">
        <v>72</v>
      </c>
      <c r="B13" s="50">
        <v>5933.96</v>
      </c>
      <c r="C13" s="42">
        <v>5964.982</v>
      </c>
      <c r="D13" s="42">
        <v>6313.497</v>
      </c>
      <c r="E13" s="43">
        <v>6812.872</v>
      </c>
      <c r="F13" s="42">
        <v>31.021999999999935</v>
      </c>
      <c r="G13" s="42"/>
      <c r="H13" s="4">
        <v>0.5227874808728056</v>
      </c>
      <c r="I13" s="42">
        <v>499.375</v>
      </c>
      <c r="J13" s="42"/>
      <c r="K13" s="43">
        <v>7.9096418355786025</v>
      </c>
    </row>
    <row r="14" spans="1:11" ht="15" customHeight="1">
      <c r="A14" s="50" t="s">
        <v>74</v>
      </c>
      <c r="B14" s="50">
        <v>100068.162</v>
      </c>
      <c r="C14" s="42">
        <v>115852.71299999999</v>
      </c>
      <c r="D14" s="42">
        <v>114032.465</v>
      </c>
      <c r="E14" s="43">
        <v>128456.024</v>
      </c>
      <c r="F14" s="42">
        <v>15784.550999999992</v>
      </c>
      <c r="G14" s="42"/>
      <c r="H14" s="4">
        <v>15.773799262946383</v>
      </c>
      <c r="I14" s="42">
        <v>14423.559000000008</v>
      </c>
      <c r="J14" s="42"/>
      <c r="K14" s="43">
        <v>12.648642647512714</v>
      </c>
    </row>
    <row r="15" spans="1:11" ht="15" customHeight="1">
      <c r="A15" s="50" t="s">
        <v>71</v>
      </c>
      <c r="B15" s="50">
        <v>85505.684</v>
      </c>
      <c r="C15" s="42">
        <v>99846.93</v>
      </c>
      <c r="D15" s="42">
        <v>97215.125</v>
      </c>
      <c r="E15" s="43">
        <v>113354.58</v>
      </c>
      <c r="F15" s="42">
        <v>14341.246</v>
      </c>
      <c r="G15" s="42"/>
      <c r="H15" s="4">
        <v>16.77227212169895</v>
      </c>
      <c r="I15" s="42">
        <v>16139.455000000002</v>
      </c>
      <c r="J15" s="42"/>
      <c r="K15" s="43">
        <v>16.601794216692106</v>
      </c>
    </row>
    <row r="16" spans="1:11" ht="15" customHeight="1">
      <c r="A16" s="50" t="s">
        <v>72</v>
      </c>
      <c r="B16" s="50">
        <v>14562.478</v>
      </c>
      <c r="C16" s="42">
        <v>16005.783000000001</v>
      </c>
      <c r="D16" s="42">
        <v>16817.34</v>
      </c>
      <c r="E16" s="43">
        <v>15101.444</v>
      </c>
      <c r="F16" s="42">
        <v>1443.305</v>
      </c>
      <c r="G16" s="42"/>
      <c r="H16" s="4">
        <v>9.91112226916327</v>
      </c>
      <c r="I16" s="42">
        <v>-1715.8960000000006</v>
      </c>
      <c r="J16" s="42"/>
      <c r="K16" s="43">
        <v>-10.203135573164367</v>
      </c>
    </row>
    <row r="17" spans="1:11" ht="15" customHeight="1">
      <c r="A17" s="50" t="s">
        <v>75</v>
      </c>
      <c r="B17" s="50">
        <v>2480.858</v>
      </c>
      <c r="C17" s="42">
        <v>2479.53</v>
      </c>
      <c r="D17" s="42">
        <v>3094.748</v>
      </c>
      <c r="E17" s="43">
        <v>2845.8</v>
      </c>
      <c r="F17" s="42">
        <v>-1.3279999999999745</v>
      </c>
      <c r="G17" s="42"/>
      <c r="H17" s="4">
        <v>-0.05352986748939176</v>
      </c>
      <c r="I17" s="42">
        <v>-248.94799999999987</v>
      </c>
      <c r="J17" s="42"/>
      <c r="K17" s="43">
        <v>-8.04420909230735</v>
      </c>
    </row>
    <row r="18" spans="1:11" ht="15" customHeight="1">
      <c r="A18" s="52" t="s">
        <v>76</v>
      </c>
      <c r="B18" s="52">
        <v>329.165</v>
      </c>
      <c r="C18" s="6">
        <v>674.9</v>
      </c>
      <c r="D18" s="6">
        <v>1870.81</v>
      </c>
      <c r="E18" s="45">
        <v>5030</v>
      </c>
      <c r="F18" s="6">
        <v>345.735</v>
      </c>
      <c r="G18" s="6"/>
      <c r="H18" s="7">
        <v>105.033949538985</v>
      </c>
      <c r="I18" s="6">
        <v>3159.19</v>
      </c>
      <c r="J18" s="6"/>
      <c r="K18" s="45">
        <v>168.86749589749894</v>
      </c>
    </row>
    <row r="19" spans="1:11" ht="15" customHeight="1">
      <c r="A19" s="52" t="s">
        <v>77</v>
      </c>
      <c r="B19" s="52">
        <v>7.705</v>
      </c>
      <c r="C19" s="6">
        <v>1328.818</v>
      </c>
      <c r="D19" s="6">
        <v>1628.465</v>
      </c>
      <c r="E19" s="45">
        <v>2137.226</v>
      </c>
      <c r="F19" s="6">
        <v>1321.113</v>
      </c>
      <c r="G19" s="6"/>
      <c r="H19" s="160" t="s">
        <v>859</v>
      </c>
      <c r="I19" s="6">
        <v>508.7610000000002</v>
      </c>
      <c r="J19" s="6"/>
      <c r="K19" s="45">
        <v>31.241752202227264</v>
      </c>
    </row>
    <row r="20" spans="1:11" ht="15" customHeight="1">
      <c r="A20" s="461" t="s">
        <v>78</v>
      </c>
      <c r="B20" s="461">
        <v>105652.30300000001</v>
      </c>
      <c r="C20" s="102">
        <v>96213.765</v>
      </c>
      <c r="D20" s="102">
        <v>101782.862</v>
      </c>
      <c r="E20" s="142">
        <v>126957.448</v>
      </c>
      <c r="F20" s="102">
        <v>-9438.538000000015</v>
      </c>
      <c r="G20" s="102"/>
      <c r="H20" s="3">
        <v>-8.933584722710695</v>
      </c>
      <c r="I20" s="102">
        <v>25174.58600000001</v>
      </c>
      <c r="J20" s="102"/>
      <c r="K20" s="142">
        <v>24.733619693264288</v>
      </c>
    </row>
    <row r="21" spans="1:11" ht="15" customHeight="1">
      <c r="A21" s="50" t="s">
        <v>79</v>
      </c>
      <c r="B21" s="50">
        <v>17049.747</v>
      </c>
      <c r="C21" s="42">
        <v>17537.84</v>
      </c>
      <c r="D21" s="42">
        <v>20017.093</v>
      </c>
      <c r="E21" s="43">
        <v>25728.434</v>
      </c>
      <c r="F21" s="42">
        <v>488.09300000000076</v>
      </c>
      <c r="G21" s="42"/>
      <c r="H21" s="4">
        <v>2.862758022157166</v>
      </c>
      <c r="I21" s="42">
        <v>5711.341</v>
      </c>
      <c r="J21" s="42"/>
      <c r="K21" s="43">
        <v>28.532319852837773</v>
      </c>
    </row>
    <row r="22" spans="1:11" ht="15" customHeight="1">
      <c r="A22" s="50" t="s">
        <v>80</v>
      </c>
      <c r="B22" s="50">
        <v>9746.221</v>
      </c>
      <c r="C22" s="42">
        <v>5947.721</v>
      </c>
      <c r="D22" s="42">
        <v>4330.657</v>
      </c>
      <c r="E22" s="43">
        <v>8004.037</v>
      </c>
      <c r="F22" s="42">
        <v>-3798.5</v>
      </c>
      <c r="G22" s="42"/>
      <c r="H22" s="4">
        <v>-38.97408031276943</v>
      </c>
      <c r="I22" s="42">
        <v>3673.38</v>
      </c>
      <c r="J22" s="42"/>
      <c r="K22" s="43">
        <v>84.82269549400934</v>
      </c>
    </row>
    <row r="23" spans="1:11" ht="15" customHeight="1">
      <c r="A23" s="50" t="s">
        <v>81</v>
      </c>
      <c r="B23" s="50">
        <v>78856.335</v>
      </c>
      <c r="C23" s="42">
        <v>72728.204</v>
      </c>
      <c r="D23" s="42">
        <v>77435.112</v>
      </c>
      <c r="E23" s="43">
        <v>93224.977</v>
      </c>
      <c r="F23" s="42">
        <v>-6128.1310000000085</v>
      </c>
      <c r="G23" s="42"/>
      <c r="H23" s="4">
        <v>-7.771260229124277</v>
      </c>
      <c r="I23" s="42">
        <v>15789.865000000005</v>
      </c>
      <c r="J23" s="42"/>
      <c r="K23" s="43">
        <v>20.39109209269305</v>
      </c>
    </row>
    <row r="24" spans="1:11" ht="15" customHeight="1">
      <c r="A24" s="52" t="s">
        <v>555</v>
      </c>
      <c r="B24" s="52">
        <v>395965.077</v>
      </c>
      <c r="C24" s="6">
        <v>418075.43100000004</v>
      </c>
      <c r="D24" s="6">
        <v>439735.44</v>
      </c>
      <c r="E24" s="45">
        <v>504923.60400000005</v>
      </c>
      <c r="F24" s="6">
        <v>22110.35400000005</v>
      </c>
      <c r="G24" s="6"/>
      <c r="H24" s="7">
        <v>5.5839151693673355</v>
      </c>
      <c r="I24" s="6">
        <v>65188.16399999999</v>
      </c>
      <c r="J24" s="6"/>
      <c r="K24" s="45">
        <v>14.82440532880406</v>
      </c>
    </row>
    <row r="25" spans="1:11" ht="15" customHeight="1">
      <c r="A25" s="461" t="s">
        <v>82</v>
      </c>
      <c r="B25" s="461">
        <v>61817.3</v>
      </c>
      <c r="C25" s="102">
        <v>61604.48084</v>
      </c>
      <c r="D25" s="102">
        <v>65200.920599</v>
      </c>
      <c r="E25" s="142">
        <v>68219.28050000001</v>
      </c>
      <c r="F25" s="102">
        <v>-212.81916000000638</v>
      </c>
      <c r="G25" s="102"/>
      <c r="H25" s="3">
        <v>-0.34427119916270427</v>
      </c>
      <c r="I25" s="102">
        <v>3018.3599010000107</v>
      </c>
      <c r="J25" s="102"/>
      <c r="K25" s="142">
        <v>4.62932098698972</v>
      </c>
    </row>
    <row r="26" spans="1:11" ht="15" customHeight="1">
      <c r="A26" s="50" t="s">
        <v>83</v>
      </c>
      <c r="B26" s="50">
        <v>6054.434</v>
      </c>
      <c r="C26" s="42">
        <v>5753.813</v>
      </c>
      <c r="D26" s="42">
        <v>7359.764</v>
      </c>
      <c r="E26" s="43">
        <v>7549.733</v>
      </c>
      <c r="F26" s="42">
        <v>-300.6210000000001</v>
      </c>
      <c r="G26" s="42"/>
      <c r="H26" s="4">
        <v>-4.965303115039326</v>
      </c>
      <c r="I26" s="42">
        <v>189.96900000000005</v>
      </c>
      <c r="J26" s="42"/>
      <c r="K26" s="43">
        <v>2.5811833096822134</v>
      </c>
    </row>
    <row r="27" spans="1:11" ht="15" customHeight="1">
      <c r="A27" s="50" t="s">
        <v>84</v>
      </c>
      <c r="B27" s="50">
        <v>22907.3</v>
      </c>
      <c r="C27" s="42">
        <v>21152.16884</v>
      </c>
      <c r="D27" s="42">
        <v>22868.335599</v>
      </c>
      <c r="E27" s="43">
        <v>21333.7605</v>
      </c>
      <c r="F27" s="42">
        <v>-1755.1311600000008</v>
      </c>
      <c r="G27" s="42"/>
      <c r="H27" s="4">
        <v>-7.661885774403797</v>
      </c>
      <c r="I27" s="42">
        <v>-1534.5750989999979</v>
      </c>
      <c r="J27" s="42"/>
      <c r="K27" s="43">
        <v>-6.710480053769645</v>
      </c>
    </row>
    <row r="28" spans="1:11" ht="15" customHeight="1">
      <c r="A28" s="50" t="s">
        <v>85</v>
      </c>
      <c r="B28" s="50">
        <v>399.203</v>
      </c>
      <c r="C28" s="42">
        <v>480.815</v>
      </c>
      <c r="D28" s="42">
        <v>454.036</v>
      </c>
      <c r="E28" s="43">
        <v>542.857</v>
      </c>
      <c r="F28" s="42">
        <v>81.61200000000002</v>
      </c>
      <c r="G28" s="42"/>
      <c r="H28" s="4">
        <v>20.443734140274504</v>
      </c>
      <c r="I28" s="42">
        <v>88.82099999999997</v>
      </c>
      <c r="J28" s="42"/>
      <c r="K28" s="43">
        <v>19.56254570122192</v>
      </c>
    </row>
    <row r="29" spans="1:11" ht="15" customHeight="1">
      <c r="A29" s="50" t="s">
        <v>86</v>
      </c>
      <c r="B29" s="50">
        <v>31401.868</v>
      </c>
      <c r="C29" s="42">
        <v>32227.446</v>
      </c>
      <c r="D29" s="42">
        <v>33932.965</v>
      </c>
      <c r="E29" s="43">
        <v>35658.73</v>
      </c>
      <c r="F29" s="42">
        <v>825.5780000000013</v>
      </c>
      <c r="G29" s="42"/>
      <c r="H29" s="4">
        <v>2.6290728946443616</v>
      </c>
      <c r="I29" s="42">
        <v>1725.7650000000067</v>
      </c>
      <c r="J29" s="42"/>
      <c r="K29" s="43">
        <v>5.085806677960523</v>
      </c>
    </row>
    <row r="30" spans="1:11" ht="15" customHeight="1">
      <c r="A30" s="50" t="s">
        <v>87</v>
      </c>
      <c r="B30" s="50">
        <v>1054.495</v>
      </c>
      <c r="C30" s="42">
        <v>1990.238</v>
      </c>
      <c r="D30" s="42">
        <v>585.82</v>
      </c>
      <c r="E30" s="43">
        <v>3134.2</v>
      </c>
      <c r="F30" s="42">
        <v>935.7430000000002</v>
      </c>
      <c r="G30" s="42"/>
      <c r="H30" s="4">
        <v>88.738495678026</v>
      </c>
      <c r="I30" s="42">
        <v>2548.38</v>
      </c>
      <c r="J30" s="42"/>
      <c r="K30" s="43">
        <v>435.01075415656675</v>
      </c>
    </row>
    <row r="31" spans="1:11" ht="15" customHeight="1">
      <c r="A31" s="470" t="s">
        <v>88</v>
      </c>
      <c r="B31" s="470">
        <v>307583.929</v>
      </c>
      <c r="C31" s="471">
        <v>318430.6890000001</v>
      </c>
      <c r="D31" s="471">
        <v>340354.93389999995</v>
      </c>
      <c r="E31" s="472">
        <v>389306.229</v>
      </c>
      <c r="F31" s="471">
        <v>10846.760000000068</v>
      </c>
      <c r="G31" s="471"/>
      <c r="H31" s="143">
        <v>3.5264391202961933</v>
      </c>
      <c r="I31" s="471">
        <v>48951.29510000005</v>
      </c>
      <c r="J31" s="471"/>
      <c r="K31" s="472">
        <v>14.38242558704393</v>
      </c>
    </row>
    <row r="32" spans="1:11" ht="15" customHeight="1">
      <c r="A32" s="807" t="s">
        <v>584</v>
      </c>
      <c r="B32" s="803">
        <v>307583.929</v>
      </c>
      <c r="C32" s="804">
        <v>334454.48900000006</v>
      </c>
      <c r="D32" s="804">
        <v>340354.93389999995</v>
      </c>
      <c r="E32" s="805">
        <v>389306.229</v>
      </c>
      <c r="F32" s="804">
        <v>26870.560000000056</v>
      </c>
      <c r="G32" s="804"/>
      <c r="H32" s="806">
        <v>8.736009091034159</v>
      </c>
      <c r="I32" s="804">
        <v>48951.29510000005</v>
      </c>
      <c r="J32" s="804"/>
      <c r="K32" s="805">
        <v>14.38242558704393</v>
      </c>
    </row>
    <row r="33" spans="1:11" ht="15" customHeight="1">
      <c r="A33" s="50" t="s">
        <v>89</v>
      </c>
      <c r="B33" s="50">
        <v>58861.9</v>
      </c>
      <c r="C33" s="42">
        <v>57701.6</v>
      </c>
      <c r="D33" s="42">
        <v>65850</v>
      </c>
      <c r="E33" s="43">
        <v>63093.9</v>
      </c>
      <c r="F33" s="42">
        <v>-1160.3</v>
      </c>
      <c r="G33" s="42"/>
      <c r="H33" s="4">
        <v>-1.9712241704735929</v>
      </c>
      <c r="I33" s="42">
        <v>-2756.100000000006</v>
      </c>
      <c r="J33" s="42"/>
      <c r="K33" s="43">
        <v>-4.185421412300692</v>
      </c>
    </row>
    <row r="34" spans="1:11" ht="15" customHeight="1">
      <c r="A34" s="50" t="s">
        <v>90</v>
      </c>
      <c r="B34" s="50">
        <v>4552.376</v>
      </c>
      <c r="C34" s="42">
        <v>3989.33</v>
      </c>
      <c r="D34" s="42">
        <v>5106.3669</v>
      </c>
      <c r="E34" s="43">
        <v>5243.419</v>
      </c>
      <c r="F34" s="42">
        <v>-563.0460000000003</v>
      </c>
      <c r="G34" s="42"/>
      <c r="H34" s="4">
        <v>-12.368178726888997</v>
      </c>
      <c r="I34" s="42">
        <v>137.05209999999988</v>
      </c>
      <c r="J34" s="42"/>
      <c r="K34" s="43">
        <v>2.683945409406439</v>
      </c>
    </row>
    <row r="35" spans="1:11" ht="15" customHeight="1">
      <c r="A35" s="50" t="s">
        <v>91</v>
      </c>
      <c r="B35" s="50">
        <v>2543.4759999999997</v>
      </c>
      <c r="C35" s="42">
        <v>9598.817</v>
      </c>
      <c r="D35" s="42">
        <v>2925.303</v>
      </c>
      <c r="E35" s="43">
        <v>5144.736</v>
      </c>
      <c r="F35" s="42">
        <v>7055.340999999999</v>
      </c>
      <c r="G35" s="42"/>
      <c r="H35" s="4">
        <v>277.3897217823168</v>
      </c>
      <c r="I35" s="42">
        <v>2219.433</v>
      </c>
      <c r="J35" s="42"/>
      <c r="K35" s="43">
        <v>75.8701919083254</v>
      </c>
    </row>
    <row r="36" spans="1:11" ht="15" customHeight="1">
      <c r="A36" s="50" t="s">
        <v>577</v>
      </c>
      <c r="B36" s="50">
        <v>829.108</v>
      </c>
      <c r="C36" s="42">
        <v>901.9</v>
      </c>
      <c r="D36" s="42">
        <v>1055.057</v>
      </c>
      <c r="E36" s="43">
        <v>1120.695</v>
      </c>
      <c r="F36" s="42">
        <v>72.79200000000003</v>
      </c>
      <c r="G36" s="42"/>
      <c r="H36" s="4"/>
      <c r="I36" s="42">
        <v>65.63799999999992</v>
      </c>
      <c r="J36" s="42"/>
      <c r="K36" s="43">
        <v>6.221275248635847</v>
      </c>
    </row>
    <row r="37" spans="1:11" ht="15" customHeight="1">
      <c r="A37" s="50" t="s">
        <v>578</v>
      </c>
      <c r="B37" s="50">
        <v>1714.368</v>
      </c>
      <c r="C37" s="42">
        <v>8696.917</v>
      </c>
      <c r="D37" s="42">
        <v>1870.246</v>
      </c>
      <c r="E37" s="43">
        <v>4024.041</v>
      </c>
      <c r="F37" s="42">
        <v>6982.548999999999</v>
      </c>
      <c r="G37" s="42"/>
      <c r="H37" s="4"/>
      <c r="I37" s="42">
        <v>2153.795</v>
      </c>
      <c r="J37" s="42"/>
      <c r="K37" s="43">
        <v>115.16105367956942</v>
      </c>
    </row>
    <row r="38" spans="1:11" ht="15" customHeight="1">
      <c r="A38" s="50" t="s">
        <v>579</v>
      </c>
      <c r="B38" s="50">
        <v>240361.855</v>
      </c>
      <c r="C38" s="42">
        <v>246061.95</v>
      </c>
      <c r="D38" s="42">
        <v>265360.616</v>
      </c>
      <c r="E38" s="43">
        <v>314769.755</v>
      </c>
      <c r="F38" s="42">
        <v>5700.095000000001</v>
      </c>
      <c r="G38" s="42"/>
      <c r="H38" s="4">
        <v>2.3714640578056785</v>
      </c>
      <c r="I38" s="42">
        <v>49409.139000000025</v>
      </c>
      <c r="J38" s="42"/>
      <c r="K38" s="43">
        <v>18.619620252916516</v>
      </c>
    </row>
    <row r="39" spans="1:11" ht="15" customHeight="1">
      <c r="A39" s="807" t="s">
        <v>585</v>
      </c>
      <c r="B39" s="50">
        <v>240361.855</v>
      </c>
      <c r="C39" s="42">
        <v>262085.75</v>
      </c>
      <c r="D39" s="42">
        <v>265360.616</v>
      </c>
      <c r="E39" s="43">
        <v>314769.755</v>
      </c>
      <c r="F39" s="42">
        <v>21723.89500000002</v>
      </c>
      <c r="G39" s="42"/>
      <c r="H39" s="4">
        <v>9.03799606638916</v>
      </c>
      <c r="I39" s="42">
        <v>49409.139000000025</v>
      </c>
      <c r="J39" s="42"/>
      <c r="K39" s="43">
        <v>18.619620252916516</v>
      </c>
    </row>
    <row r="40" spans="1:11" ht="15" customHeight="1">
      <c r="A40" s="50" t="s">
        <v>92</v>
      </c>
      <c r="B40" s="50">
        <v>198215.244</v>
      </c>
      <c r="C40" s="42">
        <v>212555.15</v>
      </c>
      <c r="D40" s="42">
        <v>231949.096</v>
      </c>
      <c r="E40" s="43">
        <v>279102.005</v>
      </c>
      <c r="F40" s="42">
        <v>14339.906000000017</v>
      </c>
      <c r="G40" s="42"/>
      <c r="H40" s="4">
        <v>7.234512195237626</v>
      </c>
      <c r="I40" s="42">
        <v>47152.909000000014</v>
      </c>
      <c r="J40" s="42"/>
      <c r="K40" s="43">
        <v>20.32899020222955</v>
      </c>
    </row>
    <row r="41" spans="1:11" ht="15" customHeight="1">
      <c r="A41" s="50" t="s">
        <v>932</v>
      </c>
      <c r="B41" s="50">
        <v>198215.244</v>
      </c>
      <c r="C41" s="42">
        <v>217432.05</v>
      </c>
      <c r="D41" s="42">
        <v>231949.096</v>
      </c>
      <c r="E41" s="43">
        <v>279102.005</v>
      </c>
      <c r="F41" s="42">
        <v>19216.80600000004</v>
      </c>
      <c r="G41" s="42"/>
      <c r="H41" s="4">
        <v>9.694918318189513</v>
      </c>
      <c r="I41" s="42">
        <v>47152.909000000014</v>
      </c>
      <c r="J41" s="42"/>
      <c r="K41" s="43">
        <v>20.32899020222955</v>
      </c>
    </row>
    <row r="42" spans="1:11" ht="15" customHeight="1">
      <c r="A42" s="50" t="s">
        <v>93</v>
      </c>
      <c r="B42" s="50">
        <v>42146.611</v>
      </c>
      <c r="C42" s="42">
        <v>33506.8</v>
      </c>
      <c r="D42" s="42">
        <v>33411.52</v>
      </c>
      <c r="E42" s="43">
        <v>35667.75</v>
      </c>
      <c r="F42" s="42">
        <v>-8639.810999999994</v>
      </c>
      <c r="G42" s="42"/>
      <c r="H42" s="4">
        <v>-20.499420463486366</v>
      </c>
      <c r="I42" s="42">
        <v>2256.23</v>
      </c>
      <c r="J42" s="42"/>
      <c r="K42" s="43">
        <v>6.75285051383476</v>
      </c>
    </row>
    <row r="43" spans="1:11" ht="15" customHeight="1">
      <c r="A43" s="50" t="s">
        <v>933</v>
      </c>
      <c r="B43" s="50">
        <v>42146.611</v>
      </c>
      <c r="C43" s="42">
        <v>44653.7</v>
      </c>
      <c r="D43" s="42">
        <v>33411.52</v>
      </c>
      <c r="E43" s="43">
        <v>35667.75</v>
      </c>
      <c r="F43" s="42">
        <v>2507.089</v>
      </c>
      <c r="G43" s="42"/>
      <c r="H43" s="4">
        <v>5.948494886101281</v>
      </c>
      <c r="I43" s="42">
        <v>2256.23</v>
      </c>
      <c r="J43" s="42"/>
      <c r="K43" s="43">
        <v>6.75285051383476</v>
      </c>
    </row>
    <row r="44" spans="1:11" ht="15" customHeight="1">
      <c r="A44" s="50" t="s">
        <v>94</v>
      </c>
      <c r="B44" s="50">
        <v>1264.322</v>
      </c>
      <c r="C44" s="42">
        <v>1078.992</v>
      </c>
      <c r="D44" s="42">
        <v>1112.648</v>
      </c>
      <c r="E44" s="43">
        <v>1054.419</v>
      </c>
      <c r="F44" s="42">
        <v>-185.33</v>
      </c>
      <c r="G44" s="42"/>
      <c r="H44" s="4">
        <v>-14.658449350719197</v>
      </c>
      <c r="I44" s="42">
        <v>-58.228999999999814</v>
      </c>
      <c r="J44" s="42"/>
      <c r="K44" s="43">
        <v>-5.2333712009548226</v>
      </c>
    </row>
    <row r="45" spans="1:11" ht="15" customHeight="1" hidden="1">
      <c r="A45" s="50"/>
      <c r="B45" s="50">
        <v>0</v>
      </c>
      <c r="C45" s="42">
        <v>0</v>
      </c>
      <c r="D45" s="42">
        <v>0</v>
      </c>
      <c r="E45" s="43">
        <v>0</v>
      </c>
      <c r="F45" s="42">
        <v>0</v>
      </c>
      <c r="G45" s="42"/>
      <c r="H45" s="4"/>
      <c r="I45" s="42">
        <v>0</v>
      </c>
      <c r="J45" s="42"/>
      <c r="K45" s="43"/>
    </row>
    <row r="46" spans="1:11" ht="15" customHeight="1" thickBot="1">
      <c r="A46" s="53" t="s">
        <v>602</v>
      </c>
      <c r="B46" s="53">
        <v>26563.8</v>
      </c>
      <c r="C46" s="46">
        <v>38040.3</v>
      </c>
      <c r="D46" s="46">
        <v>34179.7</v>
      </c>
      <c r="E46" s="48">
        <v>47398.1</v>
      </c>
      <c r="F46" s="46">
        <v>11476.5</v>
      </c>
      <c r="G46" s="46"/>
      <c r="H46" s="47">
        <v>43.203532627109084</v>
      </c>
      <c r="I46" s="46">
        <v>13218.4</v>
      </c>
      <c r="J46" s="46"/>
      <c r="K46" s="48">
        <v>38.67324757092661</v>
      </c>
    </row>
    <row r="47" spans="1:11" ht="15" customHeight="1">
      <c r="A47" s="462"/>
      <c r="B47" s="462"/>
      <c r="C47" s="464"/>
      <c r="D47" s="464"/>
      <c r="E47" s="465"/>
      <c r="F47" s="462"/>
      <c r="G47" s="464"/>
      <c r="H47" s="463"/>
      <c r="I47" s="466"/>
      <c r="J47" s="464"/>
      <c r="K47" s="465"/>
    </row>
    <row r="48" spans="1:11" ht="15" customHeight="1">
      <c r="A48" s="50" t="s">
        <v>95</v>
      </c>
      <c r="B48" s="50">
        <v>85.77334377410891</v>
      </c>
      <c r="C48" s="42">
        <v>81.51402540730365</v>
      </c>
      <c r="D48" s="42">
        <v>82.07571324239544</v>
      </c>
      <c r="E48" s="43">
        <v>87.97553137491525</v>
      </c>
      <c r="F48" s="50"/>
      <c r="G48" s="42"/>
      <c r="H48" s="4"/>
      <c r="I48" s="467"/>
      <c r="J48" s="42"/>
      <c r="K48" s="43"/>
    </row>
    <row r="49" spans="1:11" ht="15" customHeight="1">
      <c r="A49" s="50" t="s">
        <v>96</v>
      </c>
      <c r="B49" s="50">
        <v>41.61697518149647</v>
      </c>
      <c r="C49" s="42">
        <v>37.29970806915826</v>
      </c>
      <c r="D49" s="42">
        <v>39.183622772892754</v>
      </c>
      <c r="E49" s="43">
        <v>35.41358129053933</v>
      </c>
      <c r="F49" s="50"/>
      <c r="G49" s="42"/>
      <c r="H49" s="4"/>
      <c r="I49" s="467"/>
      <c r="J49" s="42"/>
      <c r="K49" s="43"/>
    </row>
    <row r="50" spans="1:11" ht="15" customHeight="1">
      <c r="A50" s="50" t="s">
        <v>65</v>
      </c>
      <c r="B50" s="50">
        <v>7969.55</v>
      </c>
      <c r="C50" s="42">
        <v>5914.267999999994</v>
      </c>
      <c r="D50" s="42">
        <v>5623.96</v>
      </c>
      <c r="E50" s="43">
        <v>7183.839000000002</v>
      </c>
      <c r="F50" s="50">
        <v>-2051.2720000000036</v>
      </c>
      <c r="G50" s="42" t="s">
        <v>926</v>
      </c>
      <c r="H50" s="4">
        <v>-25.738868568488865</v>
      </c>
      <c r="I50" s="467">
        <v>1514.4890000000025</v>
      </c>
      <c r="J50" s="42" t="s">
        <v>927</v>
      </c>
      <c r="K50" s="43">
        <v>26.92922780389624</v>
      </c>
    </row>
    <row r="51" spans="1:11" ht="15" customHeight="1">
      <c r="A51" s="50" t="s">
        <v>66</v>
      </c>
      <c r="B51" s="50">
        <v>256918.168</v>
      </c>
      <c r="C51" s="42">
        <v>287399.55184</v>
      </c>
      <c r="D51" s="42">
        <v>300582.23349899997</v>
      </c>
      <c r="E51" s="43">
        <v>335680.1555</v>
      </c>
      <c r="F51" s="50">
        <v>30477.373839999967</v>
      </c>
      <c r="G51" s="42" t="s">
        <v>926</v>
      </c>
      <c r="H51" s="4">
        <v>11.862677551086993</v>
      </c>
      <c r="I51" s="467">
        <v>35143.31200100003</v>
      </c>
      <c r="J51" s="42" t="s">
        <v>927</v>
      </c>
      <c r="K51" s="43">
        <v>11.691746245912752</v>
      </c>
    </row>
    <row r="52" spans="1:11" ht="15" customHeight="1">
      <c r="A52" s="50" t="s">
        <v>67</v>
      </c>
      <c r="B52" s="50">
        <v>78034.00800000002</v>
      </c>
      <c r="C52" s="42">
        <v>56183.227</v>
      </c>
      <c r="D52" s="42">
        <v>67017.34199999999</v>
      </c>
      <c r="E52" s="43">
        <v>76425.14800000002</v>
      </c>
      <c r="F52" s="50">
        <v>-21846.77100000002</v>
      </c>
      <c r="G52" s="42" t="s">
        <v>926</v>
      </c>
      <c r="H52" s="4">
        <v>-27.996474306433182</v>
      </c>
      <c r="I52" s="467">
        <v>9362.416000000027</v>
      </c>
      <c r="J52" s="42" t="s">
        <v>927</v>
      </c>
      <c r="K52" s="43">
        <v>13.970139251419472</v>
      </c>
    </row>
    <row r="53" spans="1:11" ht="15" customHeight="1">
      <c r="A53" s="50" t="s">
        <v>97</v>
      </c>
      <c r="B53" s="50">
        <v>264887.766</v>
      </c>
      <c r="C53" s="42">
        <v>293313.781</v>
      </c>
      <c r="D53" s="42">
        <v>306206.079</v>
      </c>
      <c r="E53" s="43">
        <v>342863.989</v>
      </c>
      <c r="F53" s="50">
        <v>28426.015000000014</v>
      </c>
      <c r="G53" s="42"/>
      <c r="H53" s="4">
        <v>10.731343100232124</v>
      </c>
      <c r="I53" s="467">
        <v>36657.91</v>
      </c>
      <c r="J53" s="42"/>
      <c r="K53" s="43">
        <v>11.971646715740079</v>
      </c>
    </row>
    <row r="54" spans="1:11" ht="15" customHeight="1" thickBot="1">
      <c r="A54" s="53" t="s">
        <v>98</v>
      </c>
      <c r="B54" s="53">
        <v>25088.138</v>
      </c>
      <c r="C54" s="46">
        <v>26544.167</v>
      </c>
      <c r="D54" s="46">
        <v>28247.224000000002</v>
      </c>
      <c r="E54" s="48">
        <v>27934.941</v>
      </c>
      <c r="F54" s="53">
        <v>1456.0290000000023</v>
      </c>
      <c r="G54" s="46"/>
      <c r="H54" s="47">
        <v>5.803655097879334</v>
      </c>
      <c r="I54" s="468">
        <v>-312.2830000000031</v>
      </c>
      <c r="J54" s="46"/>
      <c r="K54" s="48">
        <v>-1.1055351846255868</v>
      </c>
    </row>
    <row r="55" spans="1:11" ht="15" customHeight="1">
      <c r="A55" s="991" t="s">
        <v>934</v>
      </c>
      <c r="B55" s="994"/>
      <c r="C55" s="994"/>
      <c r="D55" s="994"/>
      <c r="E55" s="994"/>
      <c r="F55" s="994"/>
      <c r="G55" s="994"/>
      <c r="H55" s="994"/>
      <c r="I55" s="994"/>
      <c r="J55" s="994"/>
      <c r="K55" s="994"/>
    </row>
    <row r="56" spans="1:11" ht="15" customHeight="1">
      <c r="A56" s="993" t="s">
        <v>935</v>
      </c>
      <c r="B56" s="994"/>
      <c r="C56" s="994"/>
      <c r="D56" s="994"/>
      <c r="E56" s="994"/>
      <c r="F56" s="994"/>
      <c r="G56" s="994"/>
      <c r="H56" s="994"/>
      <c r="I56" s="994"/>
      <c r="J56" s="994"/>
      <c r="K56" s="994"/>
    </row>
    <row r="57" spans="1:12" ht="30" customHeight="1">
      <c r="A57" s="1582" t="str">
        <f>MS!A37</f>
        <v>*Adjusting credit write-off of Rs 2869.3 million (Rs 821.7 million principal and Rs 2047.6 million interest) as at Oct-2006 by Nepal Bank Ltd.and Rs 13.2 billion (Rs 4.1 billion principal and Rs 9.1 billion interest) by RBB as at Dec-2006</v>
      </c>
      <c r="B57" s="1582"/>
      <c r="C57" s="1582"/>
      <c r="D57" s="1582"/>
      <c r="E57" s="1582"/>
      <c r="F57" s="1582"/>
      <c r="G57" s="1582"/>
      <c r="H57" s="1582"/>
      <c r="I57" s="1582"/>
      <c r="J57" s="1582"/>
      <c r="K57" s="1582"/>
      <c r="L57" s="811"/>
    </row>
    <row r="58" ht="12.75">
      <c r="A58" t="str">
        <f>MS!A38</f>
        <v> p= provisional, e = estimates.</v>
      </c>
    </row>
    <row r="59" ht="12.75">
      <c r="A59" s="993"/>
    </row>
    <row r="60" ht="12.75">
      <c r="A60" s="993"/>
    </row>
  </sheetData>
  <mergeCells count="5">
    <mergeCell ref="A57:K57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L34" sqref="L34"/>
    </sheetView>
  </sheetViews>
  <sheetFormatPr defaultColWidth="9.140625" defaultRowHeight="12.75"/>
  <cols>
    <col min="1" max="1" width="10.00390625" style="1186" customWidth="1"/>
    <col min="2" max="2" width="8.140625" style="1186" bestFit="1" customWidth="1"/>
    <col min="3" max="3" width="9.7109375" style="1186" customWidth="1"/>
    <col min="4" max="4" width="8.140625" style="1186" bestFit="1" customWidth="1"/>
    <col min="5" max="5" width="9.7109375" style="1186" customWidth="1"/>
    <col min="6" max="6" width="8.140625" style="1186" bestFit="1" customWidth="1"/>
    <col min="7" max="7" width="9.7109375" style="1186" customWidth="1"/>
    <col min="8" max="8" width="8.140625" style="1186" bestFit="1" customWidth="1"/>
    <col min="9" max="9" width="9.7109375" style="1186" customWidth="1"/>
    <col min="10" max="16384" width="9.140625" style="1186" customWidth="1"/>
  </cols>
  <sheetData>
    <row r="1" spans="1:10" ht="12.75">
      <c r="A1" s="1561" t="s">
        <v>386</v>
      </c>
      <c r="B1" s="1561"/>
      <c r="C1" s="1561"/>
      <c r="D1" s="1561"/>
      <c r="E1" s="1561"/>
      <c r="F1" s="1561"/>
      <c r="G1" s="1561"/>
      <c r="H1" s="1561"/>
      <c r="I1" s="1561"/>
      <c r="J1" s="153"/>
    </row>
    <row r="2" spans="1:10" ht="15.75">
      <c r="A2" s="1562" t="s">
        <v>996</v>
      </c>
      <c r="B2" s="1562"/>
      <c r="C2" s="1562"/>
      <c r="D2" s="1562"/>
      <c r="E2" s="1562"/>
      <c r="F2" s="1562"/>
      <c r="G2" s="1562"/>
      <c r="H2" s="1562"/>
      <c r="I2" s="1562"/>
      <c r="J2" s="1184"/>
    </row>
    <row r="3" spans="1:9" ht="13.5" thickBot="1">
      <c r="A3" s="18"/>
      <c r="B3" s="18"/>
      <c r="C3" s="18"/>
      <c r="D3" s="1187"/>
      <c r="E3" s="106"/>
      <c r="F3" s="1187"/>
      <c r="G3" s="106"/>
      <c r="H3" s="1187"/>
      <c r="I3" s="106" t="s">
        <v>374</v>
      </c>
    </row>
    <row r="4" spans="1:9" ht="12.75">
      <c r="A4" s="1563" t="s">
        <v>442</v>
      </c>
      <c r="B4" s="1565" t="s">
        <v>997</v>
      </c>
      <c r="C4" s="1566"/>
      <c r="D4" s="1567" t="s">
        <v>2</v>
      </c>
      <c r="E4" s="1566"/>
      <c r="F4" s="1565" t="s">
        <v>3</v>
      </c>
      <c r="G4" s="1566"/>
      <c r="H4" s="1567" t="s">
        <v>469</v>
      </c>
      <c r="I4" s="1568"/>
    </row>
    <row r="5" spans="1:9" ht="24">
      <c r="A5" s="1564"/>
      <c r="B5" s="1193" t="s">
        <v>7</v>
      </c>
      <c r="C5" s="1194" t="s">
        <v>998</v>
      </c>
      <c r="D5" s="1193" t="s">
        <v>7</v>
      </c>
      <c r="E5" s="1194" t="s">
        <v>998</v>
      </c>
      <c r="F5" s="1195" t="s">
        <v>7</v>
      </c>
      <c r="G5" s="1194" t="s">
        <v>998</v>
      </c>
      <c r="H5" s="1193" t="s">
        <v>7</v>
      </c>
      <c r="I5" s="1196" t="s">
        <v>998</v>
      </c>
    </row>
    <row r="6" spans="1:9" ht="15.75" customHeight="1">
      <c r="A6" s="1197" t="s">
        <v>999</v>
      </c>
      <c r="B6" s="1198">
        <v>0</v>
      </c>
      <c r="C6" s="1199"/>
      <c r="D6" s="1198">
        <v>1440</v>
      </c>
      <c r="E6" s="1199">
        <v>3.4685</v>
      </c>
      <c r="F6" s="1200">
        <v>1000</v>
      </c>
      <c r="G6" s="1199">
        <v>2.506</v>
      </c>
      <c r="H6" s="1201">
        <v>0</v>
      </c>
      <c r="I6" s="1202">
        <v>0</v>
      </c>
    </row>
    <row r="7" spans="1:9" ht="15.75" customHeight="1">
      <c r="A7" s="1197" t="s">
        <v>1000</v>
      </c>
      <c r="B7" s="1198">
        <v>0</v>
      </c>
      <c r="C7" s="1199"/>
      <c r="D7" s="1198">
        <v>0</v>
      </c>
      <c r="E7" s="1199">
        <v>0</v>
      </c>
      <c r="F7" s="1200">
        <v>1250</v>
      </c>
      <c r="G7" s="1199">
        <v>3.0606</v>
      </c>
      <c r="H7" s="1201">
        <v>0</v>
      </c>
      <c r="I7" s="1202">
        <v>0</v>
      </c>
    </row>
    <row r="8" spans="1:9" ht="15.75" customHeight="1">
      <c r="A8" s="1197" t="s">
        <v>1001</v>
      </c>
      <c r="B8" s="1198">
        <v>9550</v>
      </c>
      <c r="C8" s="1199">
        <v>3.6448</v>
      </c>
      <c r="D8" s="1198">
        <v>2000</v>
      </c>
      <c r="E8" s="1199">
        <v>3.8467</v>
      </c>
      <c r="F8" s="1200">
        <v>1020</v>
      </c>
      <c r="G8" s="1199">
        <v>3.3775</v>
      </c>
      <c r="H8" s="1201">
        <v>0</v>
      </c>
      <c r="I8" s="1202">
        <v>0</v>
      </c>
    </row>
    <row r="9" spans="1:9" ht="15.75" customHeight="1">
      <c r="A9" s="1197" t="s">
        <v>1002</v>
      </c>
      <c r="B9" s="1198">
        <v>0</v>
      </c>
      <c r="C9" s="1199"/>
      <c r="D9" s="1198">
        <v>300</v>
      </c>
      <c r="E9" s="1199">
        <v>3.0207</v>
      </c>
      <c r="F9" s="1200">
        <v>0</v>
      </c>
      <c r="G9" s="1199">
        <v>0</v>
      </c>
      <c r="H9" s="1201">
        <v>500</v>
      </c>
      <c r="I9" s="1202">
        <v>3.4401</v>
      </c>
    </row>
    <row r="10" spans="1:9" ht="15.75" customHeight="1">
      <c r="A10" s="1197" t="s">
        <v>1003</v>
      </c>
      <c r="B10" s="1198">
        <v>0</v>
      </c>
      <c r="C10" s="1199"/>
      <c r="D10" s="1198">
        <v>830</v>
      </c>
      <c r="E10" s="1199">
        <v>1.9046</v>
      </c>
      <c r="F10" s="1200">
        <v>2620</v>
      </c>
      <c r="G10" s="1199">
        <v>1.5936</v>
      </c>
      <c r="H10" s="1201">
        <v>740</v>
      </c>
      <c r="I10" s="1202">
        <v>4.3315</v>
      </c>
    </row>
    <row r="11" spans="1:9" ht="15.75" customHeight="1">
      <c r="A11" s="1197" t="s">
        <v>1004</v>
      </c>
      <c r="B11" s="1198">
        <v>950</v>
      </c>
      <c r="C11" s="1199">
        <v>2.2333</v>
      </c>
      <c r="D11" s="1198">
        <v>0</v>
      </c>
      <c r="E11" s="1199">
        <v>0</v>
      </c>
      <c r="F11" s="1200">
        <v>0</v>
      </c>
      <c r="G11" s="1199">
        <v>0</v>
      </c>
      <c r="H11" s="1201">
        <v>0</v>
      </c>
      <c r="I11" s="1202">
        <v>0</v>
      </c>
    </row>
    <row r="12" spans="1:9" ht="15.75" customHeight="1">
      <c r="A12" s="1197" t="s">
        <v>1005</v>
      </c>
      <c r="B12" s="1198">
        <v>0</v>
      </c>
      <c r="C12" s="1199">
        <v>0</v>
      </c>
      <c r="D12" s="1198">
        <v>0</v>
      </c>
      <c r="E12" s="1199">
        <v>0</v>
      </c>
      <c r="F12" s="1200">
        <v>0</v>
      </c>
      <c r="G12" s="1199">
        <v>0</v>
      </c>
      <c r="H12" s="1201">
        <v>0</v>
      </c>
      <c r="I12" s="1202">
        <v>0</v>
      </c>
    </row>
    <row r="13" spans="1:9" ht="15.75" customHeight="1">
      <c r="A13" s="1197" t="s">
        <v>1006</v>
      </c>
      <c r="B13" s="1198">
        <v>0</v>
      </c>
      <c r="C13" s="1199">
        <v>0</v>
      </c>
      <c r="D13" s="1198">
        <v>470</v>
      </c>
      <c r="E13" s="1203">
        <v>3.7437</v>
      </c>
      <c r="F13" s="1200">
        <v>2000</v>
      </c>
      <c r="G13" s="1203">
        <v>2.9419</v>
      </c>
      <c r="H13" s="1201"/>
      <c r="I13" s="1202"/>
    </row>
    <row r="14" spans="1:9" ht="15.75" customHeight="1">
      <c r="A14" s="1197" t="s">
        <v>1007</v>
      </c>
      <c r="B14" s="1198">
        <v>0</v>
      </c>
      <c r="C14" s="1199">
        <v>0</v>
      </c>
      <c r="D14" s="1198">
        <v>930</v>
      </c>
      <c r="E14" s="1203">
        <v>4.006</v>
      </c>
      <c r="F14" s="1200">
        <v>1010</v>
      </c>
      <c r="G14" s="1203">
        <v>2.5443</v>
      </c>
      <c r="H14" s="1201"/>
      <c r="I14" s="1202"/>
    </row>
    <row r="15" spans="1:9" ht="15.75" customHeight="1">
      <c r="A15" s="1197" t="s">
        <v>356</v>
      </c>
      <c r="B15" s="1198">
        <v>0</v>
      </c>
      <c r="C15" s="1199">
        <v>0</v>
      </c>
      <c r="D15" s="1198">
        <v>0</v>
      </c>
      <c r="E15" s="1203">
        <v>0</v>
      </c>
      <c r="F15" s="1204">
        <v>1300</v>
      </c>
      <c r="G15" s="1203">
        <v>3.3656</v>
      </c>
      <c r="H15" s="1201"/>
      <c r="I15" s="1202"/>
    </row>
    <row r="16" spans="1:9" ht="15.75" customHeight="1">
      <c r="A16" s="1197" t="s">
        <v>357</v>
      </c>
      <c r="B16" s="1198">
        <v>0</v>
      </c>
      <c r="C16" s="1199">
        <v>0</v>
      </c>
      <c r="D16" s="1198">
        <v>3390</v>
      </c>
      <c r="E16" s="1203">
        <v>3.5012</v>
      </c>
      <c r="F16" s="1204">
        <v>6050</v>
      </c>
      <c r="G16" s="1203">
        <v>2.7965</v>
      </c>
      <c r="H16" s="1201"/>
      <c r="I16" s="1202"/>
    </row>
    <row r="17" spans="1:9" ht="15.75" customHeight="1">
      <c r="A17" s="1205" t="s">
        <v>358</v>
      </c>
      <c r="B17" s="1206">
        <v>0</v>
      </c>
      <c r="C17" s="1207">
        <v>0</v>
      </c>
      <c r="D17" s="1208">
        <v>4150</v>
      </c>
      <c r="E17" s="1209">
        <v>3.6783</v>
      </c>
      <c r="F17" s="1210">
        <v>2150</v>
      </c>
      <c r="G17" s="1209">
        <v>4.513486046511628</v>
      </c>
      <c r="H17" s="1208"/>
      <c r="I17" s="1211"/>
    </row>
    <row r="18" spans="1:9" ht="15.75" customHeight="1" thickBot="1">
      <c r="A18" s="1212" t="s">
        <v>361</v>
      </c>
      <c r="B18" s="1213">
        <f>SUM(B6:B17)</f>
        <v>10500</v>
      </c>
      <c r="C18" s="1214"/>
      <c r="D18" s="1213">
        <f>SUM(D6:D17)</f>
        <v>13510</v>
      </c>
      <c r="E18" s="1214"/>
      <c r="F18" s="1215">
        <f>SUM(F6:F17)</f>
        <v>18400</v>
      </c>
      <c r="G18" s="1216"/>
      <c r="H18" s="1217">
        <f>SUM(H6:H17)</f>
        <v>1240</v>
      </c>
      <c r="I18" s="1218"/>
    </row>
    <row r="19" s="1219" customFormat="1" ht="12.75">
      <c r="A19" s="447" t="s">
        <v>1008</v>
      </c>
    </row>
    <row r="20" ht="12.75">
      <c r="A20" s="447" t="s">
        <v>1009</v>
      </c>
    </row>
    <row r="21" ht="12.75">
      <c r="A21" s="447" t="s">
        <v>1010</v>
      </c>
    </row>
    <row r="22" spans="1:9" ht="12.75">
      <c r="A22" s="1561" t="s">
        <v>387</v>
      </c>
      <c r="B22" s="1561"/>
      <c r="C22" s="1561"/>
      <c r="D22" s="1561"/>
      <c r="E22" s="1561"/>
      <c r="F22" s="1561"/>
      <c r="G22" s="1561"/>
      <c r="H22" s="1561"/>
      <c r="I22" s="1561"/>
    </row>
    <row r="23" spans="1:9" ht="15.75">
      <c r="A23" s="1562" t="s">
        <v>1011</v>
      </c>
      <c r="B23" s="1562"/>
      <c r="C23" s="1562"/>
      <c r="D23" s="1562"/>
      <c r="E23" s="1562"/>
      <c r="F23" s="1562"/>
      <c r="G23" s="1562"/>
      <c r="H23" s="1562"/>
      <c r="I23" s="1562"/>
    </row>
    <row r="24" spans="1:9" ht="13.5" thickBot="1">
      <c r="A24" s="18"/>
      <c r="B24" s="18"/>
      <c r="C24" s="18"/>
      <c r="D24" s="1187"/>
      <c r="E24" s="106"/>
      <c r="F24" s="1187"/>
      <c r="G24" s="106"/>
      <c r="H24" s="1187"/>
      <c r="I24" s="106" t="s">
        <v>374</v>
      </c>
    </row>
    <row r="25" spans="1:9" ht="12.75">
      <c r="A25" s="1563" t="s">
        <v>442</v>
      </c>
      <c r="B25" s="1565" t="s">
        <v>997</v>
      </c>
      <c r="C25" s="1566"/>
      <c r="D25" s="1567" t="s">
        <v>2</v>
      </c>
      <c r="E25" s="1566"/>
      <c r="F25" s="1565" t="s">
        <v>3</v>
      </c>
      <c r="G25" s="1566"/>
      <c r="H25" s="1567" t="s">
        <v>469</v>
      </c>
      <c r="I25" s="1568"/>
    </row>
    <row r="26" spans="1:9" ht="24">
      <c r="A26" s="1564"/>
      <c r="B26" s="1195" t="s">
        <v>7</v>
      </c>
      <c r="C26" s="1194" t="s">
        <v>998</v>
      </c>
      <c r="D26" s="1193" t="s">
        <v>7</v>
      </c>
      <c r="E26" s="1194" t="s">
        <v>998</v>
      </c>
      <c r="F26" s="1195" t="s">
        <v>7</v>
      </c>
      <c r="G26" s="1194" t="s">
        <v>998</v>
      </c>
      <c r="H26" s="1193" t="s">
        <v>7</v>
      </c>
      <c r="I26" s="1196" t="s">
        <v>998</v>
      </c>
    </row>
    <row r="27" spans="1:9" ht="15.75" customHeight="1">
      <c r="A27" s="1197" t="s">
        <v>999</v>
      </c>
      <c r="B27" s="1200">
        <v>0</v>
      </c>
      <c r="C27" s="1199">
        <v>0</v>
      </c>
      <c r="D27" s="1198">
        <v>0</v>
      </c>
      <c r="E27" s="1199">
        <v>0</v>
      </c>
      <c r="F27" s="1220">
        <v>0</v>
      </c>
      <c r="G27" s="1199">
        <v>0</v>
      </c>
      <c r="H27" s="1221">
        <v>0</v>
      </c>
      <c r="I27" s="1530">
        <v>0</v>
      </c>
    </row>
    <row r="28" spans="1:9" ht="15.75" customHeight="1">
      <c r="A28" s="1197" t="s">
        <v>1000</v>
      </c>
      <c r="B28" s="1200">
        <v>0</v>
      </c>
      <c r="C28" s="1199">
        <v>0</v>
      </c>
      <c r="D28" s="1198">
        <v>0</v>
      </c>
      <c r="E28" s="1199">
        <v>0</v>
      </c>
      <c r="F28" s="1220">
        <v>0</v>
      </c>
      <c r="G28" s="1199">
        <v>0</v>
      </c>
      <c r="H28" s="1221">
        <v>0</v>
      </c>
      <c r="I28" s="1530">
        <v>0</v>
      </c>
    </row>
    <row r="29" spans="1:9" ht="15.75" customHeight="1">
      <c r="A29" s="1197" t="s">
        <v>1001</v>
      </c>
      <c r="B29" s="1200">
        <v>0</v>
      </c>
      <c r="C29" s="1199">
        <v>0</v>
      </c>
      <c r="D29" s="1198">
        <v>530</v>
      </c>
      <c r="E29" s="1199">
        <v>4.9897</v>
      </c>
      <c r="F29" s="1220">
        <v>0</v>
      </c>
      <c r="G29" s="1222">
        <v>0</v>
      </c>
      <c r="H29" s="1221">
        <v>0</v>
      </c>
      <c r="I29" s="1531">
        <v>0</v>
      </c>
    </row>
    <row r="30" spans="1:9" ht="15.75" customHeight="1">
      <c r="A30" s="1197" t="s">
        <v>1002</v>
      </c>
      <c r="B30" s="1200">
        <v>49.6</v>
      </c>
      <c r="C30" s="1199">
        <v>2.4316</v>
      </c>
      <c r="D30" s="1198">
        <v>300</v>
      </c>
      <c r="E30" s="1199">
        <v>3.516</v>
      </c>
      <c r="F30" s="1220">
        <v>0</v>
      </c>
      <c r="G30" s="1222">
        <v>0</v>
      </c>
      <c r="H30" s="1221">
        <v>0</v>
      </c>
      <c r="I30" s="1531">
        <v>0</v>
      </c>
    </row>
    <row r="31" spans="1:9" ht="15.75" customHeight="1">
      <c r="A31" s="1197" t="s">
        <v>1003</v>
      </c>
      <c r="B31" s="1200">
        <v>0</v>
      </c>
      <c r="C31" s="1199">
        <v>0</v>
      </c>
      <c r="D31" s="1198">
        <v>0</v>
      </c>
      <c r="E31" s="1199">
        <v>0</v>
      </c>
      <c r="F31" s="1220">
        <v>0</v>
      </c>
      <c r="G31" s="1199">
        <v>0</v>
      </c>
      <c r="H31" s="1221">
        <v>0</v>
      </c>
      <c r="I31" s="1530">
        <v>0</v>
      </c>
    </row>
    <row r="32" spans="1:9" ht="15.75" customHeight="1">
      <c r="A32" s="1197" t="s">
        <v>1004</v>
      </c>
      <c r="B32" s="1200">
        <v>0</v>
      </c>
      <c r="C32" s="1199">
        <v>0</v>
      </c>
      <c r="D32" s="1198">
        <v>0</v>
      </c>
      <c r="E32" s="1199">
        <v>0</v>
      </c>
      <c r="F32" s="1220">
        <v>0</v>
      </c>
      <c r="G32" s="1199">
        <v>0</v>
      </c>
      <c r="H32" s="1221">
        <v>0</v>
      </c>
      <c r="I32" s="1530">
        <v>0</v>
      </c>
    </row>
    <row r="33" spans="1:9" ht="15.75" customHeight="1">
      <c r="A33" s="1197" t="s">
        <v>1005</v>
      </c>
      <c r="B33" s="1200">
        <v>1072.2</v>
      </c>
      <c r="C33" s="1199">
        <v>2.2887</v>
      </c>
      <c r="D33" s="1198">
        <v>0</v>
      </c>
      <c r="E33" s="1199">
        <v>0</v>
      </c>
      <c r="F33" s="1220">
        <v>0</v>
      </c>
      <c r="G33" s="1199">
        <v>0</v>
      </c>
      <c r="H33" s="1221">
        <v>0</v>
      </c>
      <c r="I33" s="1530">
        <v>0</v>
      </c>
    </row>
    <row r="34" spans="1:9" ht="15.75" customHeight="1">
      <c r="A34" s="1197" t="s">
        <v>1006</v>
      </c>
      <c r="B34" s="1200">
        <v>190</v>
      </c>
      <c r="C34" s="1199">
        <v>2.1122</v>
      </c>
      <c r="D34" s="1198">
        <v>0</v>
      </c>
      <c r="E34" s="1199">
        <v>0</v>
      </c>
      <c r="F34" s="1220">
        <v>0</v>
      </c>
      <c r="G34" s="1199">
        <v>0</v>
      </c>
      <c r="H34" s="1221"/>
      <c r="I34" s="1202"/>
    </row>
    <row r="35" spans="1:9" ht="15.75" customHeight="1">
      <c r="A35" s="1197" t="s">
        <v>1007</v>
      </c>
      <c r="B35" s="1200">
        <v>0</v>
      </c>
      <c r="C35" s="1199">
        <v>0</v>
      </c>
      <c r="D35" s="1198">
        <v>0</v>
      </c>
      <c r="E35" s="1199">
        <v>0</v>
      </c>
      <c r="F35" s="1220">
        <v>0</v>
      </c>
      <c r="G35" s="1199">
        <v>0</v>
      </c>
      <c r="H35" s="1221"/>
      <c r="I35" s="1202"/>
    </row>
    <row r="36" spans="1:9" ht="15.75" customHeight="1">
      <c r="A36" s="1197" t="s">
        <v>356</v>
      </c>
      <c r="B36" s="1200">
        <v>0</v>
      </c>
      <c r="C36" s="1199">
        <v>0</v>
      </c>
      <c r="D36" s="1198">
        <v>0</v>
      </c>
      <c r="E36" s="1199">
        <v>0</v>
      </c>
      <c r="F36" s="1224">
        <v>0</v>
      </c>
      <c r="G36" s="1203">
        <v>0</v>
      </c>
      <c r="H36" s="1221"/>
      <c r="I36" s="1202"/>
    </row>
    <row r="37" spans="1:9" ht="15.75" customHeight="1">
      <c r="A37" s="1197" t="s">
        <v>357</v>
      </c>
      <c r="B37" s="1200">
        <v>0</v>
      </c>
      <c r="C37" s="1199">
        <v>0</v>
      </c>
      <c r="D37" s="1198">
        <v>0</v>
      </c>
      <c r="E37" s="1199">
        <v>0</v>
      </c>
      <c r="F37" s="1224">
        <v>0</v>
      </c>
      <c r="G37" s="1203">
        <v>0</v>
      </c>
      <c r="H37" s="1221"/>
      <c r="I37" s="1202"/>
    </row>
    <row r="38" spans="1:9" ht="15.75" customHeight="1">
      <c r="A38" s="1205" t="s">
        <v>358</v>
      </c>
      <c r="B38" s="1225">
        <v>0</v>
      </c>
      <c r="C38" s="1207">
        <v>0</v>
      </c>
      <c r="D38" s="1208">
        <v>0</v>
      </c>
      <c r="E38" s="1209">
        <v>0</v>
      </c>
      <c r="F38" s="1226">
        <v>0</v>
      </c>
      <c r="G38" s="1209">
        <v>0</v>
      </c>
      <c r="H38" s="1227"/>
      <c r="I38" s="1211"/>
    </row>
    <row r="39" spans="1:9" ht="15.75" customHeight="1" thickBot="1">
      <c r="A39" s="1212" t="s">
        <v>361</v>
      </c>
      <c r="B39" s="1228">
        <f>SUM(B27:B38)</f>
        <v>1311.8</v>
      </c>
      <c r="C39" s="1214"/>
      <c r="D39" s="1213">
        <f>SUM(D27:D38)</f>
        <v>830</v>
      </c>
      <c r="E39" s="1214"/>
      <c r="F39" s="1229">
        <f>SUM(F27:F38)</f>
        <v>0</v>
      </c>
      <c r="G39" s="1216">
        <v>0</v>
      </c>
      <c r="H39" s="1230">
        <f>SUM(H27:H38)</f>
        <v>0</v>
      </c>
      <c r="I39" s="1218">
        <v>0</v>
      </c>
    </row>
    <row r="40" spans="1:9" ht="12.75">
      <c r="A40" s="447" t="s">
        <v>1008</v>
      </c>
      <c r="B40" s="1219"/>
      <c r="C40" s="1219"/>
      <c r="D40" s="1219"/>
      <c r="E40" s="1219"/>
      <c r="F40" s="1219"/>
      <c r="G40" s="1219"/>
      <c r="H40" s="1219"/>
      <c r="I40" s="1219"/>
    </row>
    <row r="41" ht="12.75">
      <c r="A41" s="447" t="s">
        <v>1012</v>
      </c>
    </row>
    <row r="42" ht="12.75">
      <c r="A42" s="447" t="s">
        <v>1010</v>
      </c>
    </row>
  </sheetData>
  <mergeCells count="14">
    <mergeCell ref="A22:I22"/>
    <mergeCell ref="A23:I23"/>
    <mergeCell ref="A25:A26"/>
    <mergeCell ref="B25:C25"/>
    <mergeCell ref="D25:E25"/>
    <mergeCell ref="F25:G25"/>
    <mergeCell ref="H25:I25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9"/>
  <sheetViews>
    <sheetView workbookViewId="0" topLeftCell="A10">
      <selection activeCell="I32" sqref="I32"/>
    </sheetView>
  </sheetViews>
  <sheetFormatPr defaultColWidth="9.140625" defaultRowHeight="12.75"/>
  <cols>
    <col min="1" max="1" width="9.140625" style="1186" customWidth="1"/>
    <col min="2" max="2" width="14.140625" style="1186" customWidth="1"/>
    <col min="3" max="6" width="11.8515625" style="1186" customWidth="1"/>
    <col min="7" max="16384" width="9.140625" style="1186" customWidth="1"/>
  </cols>
  <sheetData>
    <row r="1" spans="2:7" ht="12.75">
      <c r="B1" s="1561" t="s">
        <v>168</v>
      </c>
      <c r="C1" s="1561"/>
      <c r="D1" s="1561"/>
      <c r="E1" s="1561"/>
      <c r="F1" s="1561"/>
      <c r="G1" s="153"/>
    </row>
    <row r="2" spans="2:7" ht="15.75">
      <c r="B2" s="1562" t="s">
        <v>1013</v>
      </c>
      <c r="C2" s="1562"/>
      <c r="D2" s="1562"/>
      <c r="E2" s="1562"/>
      <c r="F2" s="1562"/>
      <c r="G2" s="1184"/>
    </row>
    <row r="3" spans="2:6" ht="13.5" thickBot="1">
      <c r="B3" s="18"/>
      <c r="C3" s="18"/>
      <c r="D3" s="106"/>
      <c r="E3" s="106"/>
      <c r="F3" s="106" t="s">
        <v>374</v>
      </c>
    </row>
    <row r="4" spans="2:6" ht="12.75">
      <c r="B4" s="1231" t="s">
        <v>442</v>
      </c>
      <c r="C4" s="1232" t="s">
        <v>997</v>
      </c>
      <c r="D4" s="1188" t="s">
        <v>2</v>
      </c>
      <c r="E4" s="1232" t="s">
        <v>3</v>
      </c>
      <c r="F4" s="1189" t="s">
        <v>469</v>
      </c>
    </row>
    <row r="5" spans="2:6" ht="15.75" customHeight="1">
      <c r="B5" s="1197" t="s">
        <v>999</v>
      </c>
      <c r="C5" s="1233">
        <v>0</v>
      </c>
      <c r="D5" s="1234">
        <v>0</v>
      </c>
      <c r="E5" s="1233">
        <v>0</v>
      </c>
      <c r="F5" s="1235">
        <v>0</v>
      </c>
    </row>
    <row r="6" spans="2:6" ht="15.75" customHeight="1">
      <c r="B6" s="1197" t="s">
        <v>1000</v>
      </c>
      <c r="C6" s="1233">
        <v>0</v>
      </c>
      <c r="D6" s="1234">
        <v>0</v>
      </c>
      <c r="E6" s="1233">
        <v>0</v>
      </c>
      <c r="F6" s="1235">
        <v>0</v>
      </c>
    </row>
    <row r="7" spans="2:6" ht="15.75" customHeight="1">
      <c r="B7" s="1197" t="s">
        <v>1001</v>
      </c>
      <c r="C7" s="1233">
        <v>0</v>
      </c>
      <c r="D7" s="1234">
        <v>0</v>
      </c>
      <c r="E7" s="1233">
        <v>0</v>
      </c>
      <c r="F7" s="1235">
        <v>0</v>
      </c>
    </row>
    <row r="8" spans="2:6" ht="15.75" customHeight="1">
      <c r="B8" s="1197" t="s">
        <v>1002</v>
      </c>
      <c r="C8" s="1233">
        <v>1050</v>
      </c>
      <c r="D8" s="1234">
        <v>0</v>
      </c>
      <c r="E8" s="1233">
        <v>0</v>
      </c>
      <c r="F8" s="1235">
        <v>0</v>
      </c>
    </row>
    <row r="9" spans="2:6" ht="15.75" customHeight="1">
      <c r="B9" s="1197" t="s">
        <v>1003</v>
      </c>
      <c r="C9" s="1233">
        <v>1610</v>
      </c>
      <c r="D9" s="1234">
        <v>0</v>
      </c>
      <c r="E9" s="1233">
        <v>0</v>
      </c>
      <c r="F9" s="1235">
        <v>0</v>
      </c>
    </row>
    <row r="10" spans="2:6" ht="15.75" customHeight="1">
      <c r="B10" s="1197" t="s">
        <v>1004</v>
      </c>
      <c r="C10" s="1233">
        <v>0</v>
      </c>
      <c r="D10" s="1234">
        <v>0</v>
      </c>
      <c r="E10" s="1233">
        <v>0</v>
      </c>
      <c r="F10" s="1235">
        <v>2000</v>
      </c>
    </row>
    <row r="11" spans="2:6" ht="15.75" customHeight="1">
      <c r="B11" s="1197" t="s">
        <v>1005</v>
      </c>
      <c r="C11" s="1233">
        <v>2800</v>
      </c>
      <c r="D11" s="1234">
        <v>450</v>
      </c>
      <c r="E11" s="1233">
        <v>0</v>
      </c>
      <c r="F11" s="1235">
        <v>5000</v>
      </c>
    </row>
    <row r="12" spans="2:6" ht="15.75" customHeight="1">
      <c r="B12" s="1197" t="s">
        <v>1006</v>
      </c>
      <c r="C12" s="1233">
        <v>300</v>
      </c>
      <c r="D12" s="1234">
        <v>0</v>
      </c>
      <c r="E12" s="1233">
        <v>0</v>
      </c>
      <c r="F12" s="1235"/>
    </row>
    <row r="13" spans="2:6" ht="15.75" customHeight="1">
      <c r="B13" s="1197" t="s">
        <v>1007</v>
      </c>
      <c r="C13" s="1233">
        <v>0</v>
      </c>
      <c r="D13" s="1234">
        <v>0</v>
      </c>
      <c r="E13" s="1236">
        <v>0</v>
      </c>
      <c r="F13" s="1235"/>
    </row>
    <row r="14" spans="2:6" ht="15.75" customHeight="1">
      <c r="B14" s="1197" t="s">
        <v>356</v>
      </c>
      <c r="C14" s="1233">
        <v>600</v>
      </c>
      <c r="D14" s="1234">
        <v>0</v>
      </c>
      <c r="E14" s="1236">
        <v>2000</v>
      </c>
      <c r="F14" s="1235"/>
    </row>
    <row r="15" spans="2:6" ht="15.75" customHeight="1">
      <c r="B15" s="1197" t="s">
        <v>357</v>
      </c>
      <c r="C15" s="1233">
        <v>0</v>
      </c>
      <c r="D15" s="1234">
        <v>0</v>
      </c>
      <c r="E15" s="1236">
        <v>0</v>
      </c>
      <c r="F15" s="1235"/>
    </row>
    <row r="16" spans="2:6" ht="15.75" customHeight="1">
      <c r="B16" s="1205" t="s">
        <v>358</v>
      </c>
      <c r="C16" s="1237">
        <v>320</v>
      </c>
      <c r="D16" s="1238">
        <v>0</v>
      </c>
      <c r="E16" s="1239">
        <v>0</v>
      </c>
      <c r="F16" s="1240"/>
    </row>
    <row r="17" spans="2:6" ht="15.75" customHeight="1" thickBot="1">
      <c r="B17" s="1212" t="s">
        <v>361</v>
      </c>
      <c r="C17" s="1241">
        <f>SUM(C5:C16)</f>
        <v>6680</v>
      </c>
      <c r="D17" s="1241">
        <f>SUM(D5:D16)</f>
        <v>450</v>
      </c>
      <c r="E17" s="1242">
        <f>SUM(E5:E16)</f>
        <v>2000</v>
      </c>
      <c r="F17" s="1243">
        <f>SUM(F5:F16)</f>
        <v>7000</v>
      </c>
    </row>
    <row r="18" ht="15.75" customHeight="1">
      <c r="B18" s="447" t="s">
        <v>1014</v>
      </c>
    </row>
    <row r="19" ht="15.75" customHeight="1">
      <c r="B19" s="447" t="s">
        <v>1010</v>
      </c>
    </row>
    <row r="20" ht="17.25" customHeight="1">
      <c r="B20" s="447"/>
    </row>
    <row r="21" spans="2:6" ht="17.25" customHeight="1">
      <c r="B21" s="1553" t="s">
        <v>206</v>
      </c>
      <c r="C21" s="1553"/>
      <c r="D21" s="1553"/>
      <c r="E21" s="1553"/>
      <c r="F21" s="1553"/>
    </row>
    <row r="22" spans="2:6" ht="15.75">
      <c r="B22" s="1562" t="s">
        <v>1015</v>
      </c>
      <c r="C22" s="1562"/>
      <c r="D22" s="1562"/>
      <c r="E22" s="1562"/>
      <c r="F22" s="1562"/>
    </row>
    <row r="23" spans="2:6" ht="13.5" thickBot="1">
      <c r="B23" s="18"/>
      <c r="C23" s="18"/>
      <c r="D23" s="106"/>
      <c r="E23" s="106"/>
      <c r="F23" s="106" t="s">
        <v>374</v>
      </c>
    </row>
    <row r="24" spans="2:6" ht="12.75">
      <c r="B24" s="1231" t="s">
        <v>442</v>
      </c>
      <c r="C24" s="1232" t="s">
        <v>997</v>
      </c>
      <c r="D24" s="1188" t="s">
        <v>2</v>
      </c>
      <c r="E24" s="1188" t="s">
        <v>3</v>
      </c>
      <c r="F24" s="1189" t="s">
        <v>469</v>
      </c>
    </row>
    <row r="25" spans="2:6" ht="12.75">
      <c r="B25" s="1197" t="s">
        <v>999</v>
      </c>
      <c r="C25" s="1233">
        <v>0</v>
      </c>
      <c r="D25" s="1234">
        <v>0</v>
      </c>
      <c r="E25" s="1234">
        <v>2590</v>
      </c>
      <c r="F25" s="1235">
        <v>0</v>
      </c>
    </row>
    <row r="26" spans="2:6" ht="12.75">
      <c r="B26" s="1197" t="s">
        <v>1000</v>
      </c>
      <c r="C26" s="1233">
        <v>0</v>
      </c>
      <c r="D26" s="1234">
        <v>0</v>
      </c>
      <c r="E26" s="1234">
        <v>1500</v>
      </c>
      <c r="F26" s="1235">
        <v>1000</v>
      </c>
    </row>
    <row r="27" spans="2:6" ht="12.75">
      <c r="B27" s="1197" t="s">
        <v>1001</v>
      </c>
      <c r="C27" s="1233">
        <v>1500</v>
      </c>
      <c r="D27" s="1234">
        <v>0</v>
      </c>
      <c r="E27" s="1234">
        <v>1500</v>
      </c>
      <c r="F27" s="1235">
        <v>4570</v>
      </c>
    </row>
    <row r="28" spans="2:6" ht="12.75">
      <c r="B28" s="1197" t="s">
        <v>1002</v>
      </c>
      <c r="C28" s="1233">
        <v>0</v>
      </c>
      <c r="D28" s="1234">
        <v>500</v>
      </c>
      <c r="E28" s="1234">
        <v>6150</v>
      </c>
      <c r="F28" s="1235">
        <v>0</v>
      </c>
    </row>
    <row r="29" spans="2:6" ht="12.75">
      <c r="B29" s="1197" t="s">
        <v>1003</v>
      </c>
      <c r="C29" s="1233">
        <v>0</v>
      </c>
      <c r="D29" s="1234">
        <v>1500</v>
      </c>
      <c r="E29" s="1234">
        <v>750</v>
      </c>
      <c r="F29" s="1235">
        <v>0</v>
      </c>
    </row>
    <row r="30" spans="2:6" ht="12.75">
      <c r="B30" s="1197" t="s">
        <v>1004</v>
      </c>
      <c r="C30" s="1233">
        <v>2570</v>
      </c>
      <c r="D30" s="1234">
        <v>2000</v>
      </c>
      <c r="E30" s="1234">
        <v>1070</v>
      </c>
      <c r="F30" s="1235">
        <v>0</v>
      </c>
    </row>
    <row r="31" spans="2:6" ht="12.75">
      <c r="B31" s="1197" t="s">
        <v>1005</v>
      </c>
      <c r="C31" s="1233">
        <v>0</v>
      </c>
      <c r="D31" s="1234">
        <v>1000</v>
      </c>
      <c r="E31" s="1234">
        <v>0</v>
      </c>
      <c r="F31" s="1235">
        <v>0</v>
      </c>
    </row>
    <row r="32" spans="2:6" ht="12.75">
      <c r="B32" s="1197" t="s">
        <v>1006</v>
      </c>
      <c r="C32" s="1233">
        <v>0</v>
      </c>
      <c r="D32" s="1234">
        <v>0</v>
      </c>
      <c r="E32" s="1234">
        <v>500</v>
      </c>
      <c r="F32" s="1244"/>
    </row>
    <row r="33" spans="2:6" ht="12.75">
      <c r="B33" s="1197" t="s">
        <v>1007</v>
      </c>
      <c r="C33" s="1233">
        <v>1200</v>
      </c>
      <c r="D33" s="1234">
        <v>1500</v>
      </c>
      <c r="E33" s="1234">
        <v>0</v>
      </c>
      <c r="F33" s="1244"/>
    </row>
    <row r="34" spans="2:6" ht="12.75">
      <c r="B34" s="1197" t="s">
        <v>356</v>
      </c>
      <c r="C34" s="1233">
        <v>0</v>
      </c>
      <c r="D34" s="1234">
        <v>0</v>
      </c>
      <c r="E34" s="1245">
        <v>0</v>
      </c>
      <c r="F34" s="1235"/>
    </row>
    <row r="35" spans="2:6" ht="12.75">
      <c r="B35" s="1197" t="s">
        <v>357</v>
      </c>
      <c r="C35" s="1233">
        <v>0</v>
      </c>
      <c r="D35" s="1234">
        <v>0</v>
      </c>
      <c r="E35" s="1245">
        <v>0</v>
      </c>
      <c r="F35" s="1235"/>
    </row>
    <row r="36" spans="2:6" ht="12.75">
      <c r="B36" s="1205" t="s">
        <v>358</v>
      </c>
      <c r="C36" s="1237">
        <v>0</v>
      </c>
      <c r="D36" s="1238">
        <v>0</v>
      </c>
      <c r="E36" s="1238">
        <v>280</v>
      </c>
      <c r="F36" s="1240"/>
    </row>
    <row r="37" spans="2:6" ht="13.5" thickBot="1">
      <c r="B37" s="1212" t="s">
        <v>361</v>
      </c>
      <c r="C37" s="1241">
        <f>SUM(C25:C36)</f>
        <v>5270</v>
      </c>
      <c r="D37" s="1241">
        <f>SUM(D25:D36)</f>
        <v>6500</v>
      </c>
      <c r="E37" s="1246">
        <f>SUM(E25:E36)</f>
        <v>14340</v>
      </c>
      <c r="F37" s="1243">
        <f>SUM(F25:F36)</f>
        <v>5570</v>
      </c>
    </row>
    <row r="38" ht="12.75">
      <c r="B38" s="447" t="s">
        <v>1016</v>
      </c>
    </row>
    <row r="39" ht="12.75">
      <c r="B39" s="447" t="s">
        <v>1010</v>
      </c>
    </row>
  </sheetData>
  <mergeCells count="4">
    <mergeCell ref="B1:F1"/>
    <mergeCell ref="B2:F2"/>
    <mergeCell ref="B21:F21"/>
    <mergeCell ref="B22:F2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J28" sqref="J28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00390625" style="18" bestFit="1" customWidth="1"/>
    <col min="15" max="15" width="6.8515625" style="18" bestFit="1" customWidth="1"/>
    <col min="16" max="16" width="9.00390625" style="18" customWidth="1"/>
    <col min="17" max="16384" width="9.140625" style="18" customWidth="1"/>
  </cols>
  <sheetData>
    <row r="1" spans="1:16" ht="15.75">
      <c r="A1" s="1554" t="s">
        <v>212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</row>
    <row r="2" spans="1:16" ht="20.25">
      <c r="A2" s="1555" t="s">
        <v>1017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</row>
    <row r="3" spans="1:10" ht="12.75" hidden="1">
      <c r="A3" s="1556" t="s">
        <v>1018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6" ht="13.5" thickBot="1">
      <c r="A4" s="1247"/>
      <c r="B4" s="1247"/>
      <c r="C4" s="1247"/>
      <c r="D4" s="1247"/>
      <c r="E4" s="1247"/>
      <c r="F4" s="1247"/>
      <c r="G4" s="1247"/>
      <c r="H4" s="1247"/>
      <c r="I4" s="428"/>
      <c r="J4" s="428"/>
      <c r="K4" s="1247"/>
      <c r="L4" s="428"/>
      <c r="M4" s="106"/>
      <c r="N4" s="1247"/>
      <c r="O4" s="428"/>
      <c r="P4" s="106" t="s">
        <v>374</v>
      </c>
    </row>
    <row r="5" spans="1:16" ht="12.75">
      <c r="A5" s="1248"/>
      <c r="B5" s="1557" t="s">
        <v>1019</v>
      </c>
      <c r="C5" s="1558"/>
      <c r="D5" s="1559"/>
      <c r="E5" s="1557" t="s">
        <v>997</v>
      </c>
      <c r="F5" s="1558"/>
      <c r="G5" s="1559"/>
      <c r="H5" s="1558" t="s">
        <v>2</v>
      </c>
      <c r="I5" s="1558"/>
      <c r="J5" s="1559"/>
      <c r="K5" s="1558" t="s">
        <v>3</v>
      </c>
      <c r="L5" s="1558"/>
      <c r="M5" s="1559"/>
      <c r="N5" s="1558" t="s">
        <v>469</v>
      </c>
      <c r="O5" s="1558"/>
      <c r="P5" s="1541"/>
    </row>
    <row r="6" spans="1:16" s="1255" customFormat="1" ht="24">
      <c r="A6" s="1249" t="s">
        <v>442</v>
      </c>
      <c r="B6" s="1250" t="s">
        <v>1020</v>
      </c>
      <c r="C6" s="1251" t="s">
        <v>1021</v>
      </c>
      <c r="D6" s="1252" t="s">
        <v>1022</v>
      </c>
      <c r="E6" s="1250" t="s">
        <v>1020</v>
      </c>
      <c r="F6" s="1251" t="s">
        <v>1021</v>
      </c>
      <c r="G6" s="1252" t="s">
        <v>1022</v>
      </c>
      <c r="H6" s="1251" t="s">
        <v>1020</v>
      </c>
      <c r="I6" s="1251" t="s">
        <v>1021</v>
      </c>
      <c r="J6" s="1252" t="s">
        <v>1022</v>
      </c>
      <c r="K6" s="1251" t="s">
        <v>1020</v>
      </c>
      <c r="L6" s="1251" t="s">
        <v>1021</v>
      </c>
      <c r="M6" s="1252" t="s">
        <v>1022</v>
      </c>
      <c r="N6" s="1251" t="s">
        <v>1020</v>
      </c>
      <c r="O6" s="1251" t="s">
        <v>1021</v>
      </c>
      <c r="P6" s="1253" t="s">
        <v>1022</v>
      </c>
    </row>
    <row r="7" spans="1:16" ht="15" customHeight="1">
      <c r="A7" s="869" t="s">
        <v>999</v>
      </c>
      <c r="B7" s="1256">
        <v>735.39</v>
      </c>
      <c r="C7" s="1257">
        <v>0</v>
      </c>
      <c r="D7" s="1258">
        <f>SUM(B7-C7)</f>
        <v>735.39</v>
      </c>
      <c r="E7" s="1259">
        <v>1357.5</v>
      </c>
      <c r="F7" s="1260">
        <v>0</v>
      </c>
      <c r="G7" s="1261">
        <f>SUM(E7-F7)</f>
        <v>1357.5</v>
      </c>
      <c r="H7" s="1260">
        <v>1699.84</v>
      </c>
      <c r="I7" s="1260">
        <v>522.736</v>
      </c>
      <c r="J7" s="1261">
        <f>SUM(H7-I7)+0.01</f>
        <v>1177.1139999999998</v>
      </c>
      <c r="K7" s="1260">
        <v>6548.66</v>
      </c>
      <c r="L7" s="1260">
        <v>0</v>
      </c>
      <c r="M7" s="1261">
        <f aca="true" t="shared" si="0" ref="M7:M18">SUM(K7-L7)</f>
        <v>6548.66</v>
      </c>
      <c r="N7" s="1257">
        <v>2250.71</v>
      </c>
      <c r="O7" s="1257">
        <v>0</v>
      </c>
      <c r="P7" s="1262">
        <f aca="true" t="shared" si="1" ref="P7:P12">SUM(N7-O7)</f>
        <v>2250.71</v>
      </c>
    </row>
    <row r="8" spans="1:16" ht="15" customHeight="1">
      <c r="A8" s="869" t="s">
        <v>1000</v>
      </c>
      <c r="B8" s="1256">
        <v>1337.1</v>
      </c>
      <c r="C8" s="1257">
        <v>0</v>
      </c>
      <c r="D8" s="1258">
        <f aca="true" t="shared" si="2" ref="D8:D18">SUM(B8-C8)</f>
        <v>1337.1</v>
      </c>
      <c r="E8" s="1259">
        <v>2067.5</v>
      </c>
      <c r="F8" s="1260">
        <v>0</v>
      </c>
      <c r="G8" s="1261">
        <f aca="true" t="shared" si="3" ref="G8:G18">SUM(E8-F8)</f>
        <v>2067.5</v>
      </c>
      <c r="H8" s="1260">
        <v>2160.84</v>
      </c>
      <c r="I8" s="1260">
        <v>0</v>
      </c>
      <c r="J8" s="1261">
        <f aca="true" t="shared" si="4" ref="J8:J19">SUM(H8-I8)</f>
        <v>2160.84</v>
      </c>
      <c r="K8" s="1260">
        <v>4746.41</v>
      </c>
      <c r="L8" s="1260">
        <v>0</v>
      </c>
      <c r="M8" s="1261">
        <f t="shared" si="0"/>
        <v>4746.41</v>
      </c>
      <c r="N8" s="1257">
        <v>4792.01</v>
      </c>
      <c r="O8" s="1257">
        <v>400.38</v>
      </c>
      <c r="P8" s="1262">
        <f t="shared" si="1"/>
        <v>4391.63</v>
      </c>
    </row>
    <row r="9" spans="1:16" ht="15" customHeight="1">
      <c r="A9" s="869" t="s">
        <v>1001</v>
      </c>
      <c r="B9" s="1256">
        <v>3529.54</v>
      </c>
      <c r="C9" s="1257">
        <v>0</v>
      </c>
      <c r="D9" s="1258">
        <f t="shared" si="2"/>
        <v>3529.54</v>
      </c>
      <c r="E9" s="1259">
        <v>3687.8</v>
      </c>
      <c r="F9" s="1260">
        <v>0</v>
      </c>
      <c r="G9" s="1261">
        <f t="shared" si="3"/>
        <v>3687.8</v>
      </c>
      <c r="H9" s="1260">
        <v>3783.86</v>
      </c>
      <c r="I9" s="1260">
        <v>0</v>
      </c>
      <c r="J9" s="1261">
        <f t="shared" si="4"/>
        <v>3783.86</v>
      </c>
      <c r="K9" s="1260">
        <v>5593.18</v>
      </c>
      <c r="L9" s="1260">
        <v>0</v>
      </c>
      <c r="M9" s="1261">
        <f t="shared" si="0"/>
        <v>5593.18</v>
      </c>
      <c r="N9" s="1257">
        <v>7387.13</v>
      </c>
      <c r="O9" s="1257">
        <v>0</v>
      </c>
      <c r="P9" s="1262">
        <f t="shared" si="1"/>
        <v>7387.13</v>
      </c>
    </row>
    <row r="10" spans="1:16" ht="15" customHeight="1">
      <c r="A10" s="869" t="s">
        <v>1002</v>
      </c>
      <c r="B10" s="1256">
        <v>2685.96</v>
      </c>
      <c r="C10" s="1257">
        <v>0</v>
      </c>
      <c r="D10" s="1258">
        <f t="shared" si="2"/>
        <v>2685.96</v>
      </c>
      <c r="E10" s="1259">
        <v>2435.07</v>
      </c>
      <c r="F10" s="1260">
        <v>1088.43</v>
      </c>
      <c r="G10" s="1261">
        <f t="shared" si="3"/>
        <v>1346.64</v>
      </c>
      <c r="H10" s="1260">
        <v>6195.489499999999</v>
      </c>
      <c r="I10" s="1260">
        <v>0</v>
      </c>
      <c r="J10" s="1261">
        <f t="shared" si="4"/>
        <v>6195.489499999999</v>
      </c>
      <c r="K10" s="1260">
        <v>5134.5</v>
      </c>
      <c r="L10" s="1260">
        <v>0</v>
      </c>
      <c r="M10" s="1261">
        <f t="shared" si="0"/>
        <v>5134.5</v>
      </c>
      <c r="N10" s="1257">
        <v>6602.39</v>
      </c>
      <c r="O10" s="1257">
        <v>0</v>
      </c>
      <c r="P10" s="1262">
        <f t="shared" si="1"/>
        <v>6602.39</v>
      </c>
    </row>
    <row r="11" spans="1:16" ht="15" customHeight="1">
      <c r="A11" s="869" t="s">
        <v>1003</v>
      </c>
      <c r="B11" s="1256">
        <v>2257.5</v>
      </c>
      <c r="C11" s="1257">
        <v>496.34</v>
      </c>
      <c r="D11" s="1258">
        <f t="shared" si="2"/>
        <v>1761.16</v>
      </c>
      <c r="E11" s="1259">
        <v>3233.32</v>
      </c>
      <c r="F11" s="1260">
        <v>0</v>
      </c>
      <c r="G11" s="1261">
        <f t="shared" si="3"/>
        <v>3233.32</v>
      </c>
      <c r="H11" s="1260">
        <v>4826.32</v>
      </c>
      <c r="I11" s="1260">
        <v>0</v>
      </c>
      <c r="J11" s="1261">
        <f t="shared" si="4"/>
        <v>4826.32</v>
      </c>
      <c r="K11" s="1260">
        <v>6876.1</v>
      </c>
      <c r="L11" s="1260">
        <v>0</v>
      </c>
      <c r="M11" s="1261">
        <f t="shared" si="0"/>
        <v>6876.1</v>
      </c>
      <c r="N11" s="1257">
        <v>9124.41</v>
      </c>
      <c r="O11" s="1257">
        <v>0</v>
      </c>
      <c r="P11" s="1262">
        <f t="shared" si="1"/>
        <v>9124.41</v>
      </c>
    </row>
    <row r="12" spans="1:16" ht="15" customHeight="1">
      <c r="A12" s="869" t="s">
        <v>1004</v>
      </c>
      <c r="B12" s="1256">
        <v>2901.58</v>
      </c>
      <c r="C12" s="1257">
        <v>0</v>
      </c>
      <c r="D12" s="1258">
        <f t="shared" si="2"/>
        <v>2901.58</v>
      </c>
      <c r="E12" s="1259">
        <v>4718.09</v>
      </c>
      <c r="F12" s="1260">
        <v>0</v>
      </c>
      <c r="G12" s="1261">
        <f t="shared" si="3"/>
        <v>4718.09</v>
      </c>
      <c r="H12" s="1260">
        <v>4487.173</v>
      </c>
      <c r="I12" s="1260">
        <v>131.742</v>
      </c>
      <c r="J12" s="1261">
        <f t="shared" si="4"/>
        <v>4355.431</v>
      </c>
      <c r="K12" s="1260">
        <v>5420.58</v>
      </c>
      <c r="L12" s="1260">
        <v>0</v>
      </c>
      <c r="M12" s="1261">
        <f t="shared" si="0"/>
        <v>5420.58</v>
      </c>
      <c r="N12" s="1257">
        <v>5915.13</v>
      </c>
      <c r="O12" s="1257">
        <v>0</v>
      </c>
      <c r="P12" s="1262">
        <f t="shared" si="1"/>
        <v>5915.13</v>
      </c>
    </row>
    <row r="13" spans="1:16" ht="15" customHeight="1">
      <c r="A13" s="869" t="s">
        <v>1005</v>
      </c>
      <c r="B13" s="1256">
        <v>1893.9</v>
      </c>
      <c r="C13" s="1257">
        <v>0</v>
      </c>
      <c r="D13" s="1258">
        <f t="shared" si="2"/>
        <v>1893.9</v>
      </c>
      <c r="E13" s="1259">
        <v>2090.36</v>
      </c>
      <c r="F13" s="1260">
        <v>1750.53</v>
      </c>
      <c r="G13" s="1261">
        <f t="shared" si="3"/>
        <v>339.83000000000015</v>
      </c>
      <c r="H13" s="1260">
        <v>2934.97</v>
      </c>
      <c r="I13" s="1260">
        <v>0</v>
      </c>
      <c r="J13" s="1261">
        <f t="shared" si="4"/>
        <v>2934.97</v>
      </c>
      <c r="K13" s="1260">
        <v>3363.4045</v>
      </c>
      <c r="L13" s="1260">
        <v>511.488</v>
      </c>
      <c r="M13" s="1261">
        <f t="shared" si="0"/>
        <v>2851.9165000000003</v>
      </c>
      <c r="N13" s="1257">
        <v>7033.12</v>
      </c>
      <c r="O13" s="1257">
        <v>548.94</v>
      </c>
      <c r="P13" s="1262">
        <v>6484.18</v>
      </c>
    </row>
    <row r="14" spans="1:16" ht="15" customHeight="1">
      <c r="A14" s="869" t="s">
        <v>1006</v>
      </c>
      <c r="B14" s="1256">
        <v>1962.72</v>
      </c>
      <c r="C14" s="1257">
        <v>0</v>
      </c>
      <c r="D14" s="1258">
        <f t="shared" si="2"/>
        <v>1962.72</v>
      </c>
      <c r="E14" s="1259">
        <v>2120.21</v>
      </c>
      <c r="F14" s="1260">
        <v>0</v>
      </c>
      <c r="G14" s="1261">
        <f t="shared" si="3"/>
        <v>2120.21</v>
      </c>
      <c r="H14" s="1260">
        <v>5263.02</v>
      </c>
      <c r="I14" s="1260">
        <v>0</v>
      </c>
      <c r="J14" s="1261">
        <f t="shared" si="4"/>
        <v>5263.02</v>
      </c>
      <c r="K14" s="1260">
        <v>7260.27</v>
      </c>
      <c r="L14" s="1260">
        <v>0</v>
      </c>
      <c r="M14" s="1261">
        <f t="shared" si="0"/>
        <v>7260.27</v>
      </c>
      <c r="N14" s="1257"/>
      <c r="O14" s="1257"/>
      <c r="P14" s="1262"/>
    </row>
    <row r="15" spans="1:16" ht="15" customHeight="1">
      <c r="A15" s="869" t="s">
        <v>1007</v>
      </c>
      <c r="B15" s="1256">
        <v>2955.37</v>
      </c>
      <c r="C15" s="1257">
        <v>0</v>
      </c>
      <c r="D15" s="1258">
        <f t="shared" si="2"/>
        <v>2955.37</v>
      </c>
      <c r="E15" s="1259">
        <v>6237.81</v>
      </c>
      <c r="F15" s="1260">
        <v>0</v>
      </c>
      <c r="G15" s="1261">
        <f t="shared" si="3"/>
        <v>6237.81</v>
      </c>
      <c r="H15" s="1260">
        <v>3922.8</v>
      </c>
      <c r="I15" s="1260">
        <v>0</v>
      </c>
      <c r="J15" s="1261">
        <f t="shared" si="4"/>
        <v>3922.8</v>
      </c>
      <c r="K15" s="1257">
        <v>3531.87</v>
      </c>
      <c r="L15" s="1257">
        <v>0</v>
      </c>
      <c r="M15" s="1258">
        <f t="shared" si="0"/>
        <v>3531.87</v>
      </c>
      <c r="N15" s="1257"/>
      <c r="O15" s="1257"/>
      <c r="P15" s="1262"/>
    </row>
    <row r="16" spans="1:16" ht="15" customHeight="1">
      <c r="A16" s="869" t="s">
        <v>356</v>
      </c>
      <c r="B16" s="1256">
        <v>1971.17</v>
      </c>
      <c r="C16" s="1257">
        <v>408.86</v>
      </c>
      <c r="D16" s="1258">
        <f t="shared" si="2"/>
        <v>1562.31</v>
      </c>
      <c r="E16" s="1259">
        <v>3808.95</v>
      </c>
      <c r="F16" s="1260">
        <v>780.34</v>
      </c>
      <c r="G16" s="1261">
        <f t="shared" si="3"/>
        <v>3028.6099999999997</v>
      </c>
      <c r="H16" s="1260">
        <v>5023.75</v>
      </c>
      <c r="I16" s="1260">
        <v>0</v>
      </c>
      <c r="J16" s="1261">
        <f t="shared" si="4"/>
        <v>5023.75</v>
      </c>
      <c r="K16" s="1257">
        <v>4500.14</v>
      </c>
      <c r="L16" s="1257">
        <v>0</v>
      </c>
      <c r="M16" s="1258">
        <f t="shared" si="0"/>
        <v>4500.14</v>
      </c>
      <c r="N16" s="1257"/>
      <c r="O16" s="1257"/>
      <c r="P16" s="1262"/>
    </row>
    <row r="17" spans="1:16" ht="15" customHeight="1">
      <c r="A17" s="869" t="s">
        <v>357</v>
      </c>
      <c r="B17" s="1256">
        <v>4584.48</v>
      </c>
      <c r="C17" s="1257">
        <v>0</v>
      </c>
      <c r="D17" s="1258">
        <f t="shared" si="2"/>
        <v>4584.48</v>
      </c>
      <c r="E17" s="1259">
        <v>2288.94</v>
      </c>
      <c r="F17" s="1260">
        <v>0</v>
      </c>
      <c r="G17" s="1261">
        <f t="shared" si="3"/>
        <v>2288.94</v>
      </c>
      <c r="H17" s="1260">
        <v>9752.21</v>
      </c>
      <c r="I17" s="1260">
        <v>0</v>
      </c>
      <c r="J17" s="1261">
        <f t="shared" si="4"/>
        <v>9752.21</v>
      </c>
      <c r="K17" s="1257">
        <v>5395.53</v>
      </c>
      <c r="L17" s="1257">
        <v>0</v>
      </c>
      <c r="M17" s="1258">
        <f t="shared" si="0"/>
        <v>5395.53</v>
      </c>
      <c r="N17" s="1257"/>
      <c r="O17" s="1257"/>
      <c r="P17" s="1262"/>
    </row>
    <row r="18" spans="1:16" ht="15" customHeight="1">
      <c r="A18" s="1263" t="s">
        <v>358</v>
      </c>
      <c r="B18" s="1264">
        <v>3337.29</v>
      </c>
      <c r="C18" s="1265">
        <v>1132.25</v>
      </c>
      <c r="D18" s="1258">
        <f t="shared" si="2"/>
        <v>2205.04</v>
      </c>
      <c r="E18" s="1266">
        <v>3849.1</v>
      </c>
      <c r="F18" s="1267">
        <v>0</v>
      </c>
      <c r="G18" s="1258">
        <f t="shared" si="3"/>
        <v>3849.1</v>
      </c>
      <c r="H18" s="1257">
        <v>5827.24</v>
      </c>
      <c r="I18" s="1257">
        <v>0</v>
      </c>
      <c r="J18" s="1258">
        <f t="shared" si="4"/>
        <v>5827.24</v>
      </c>
      <c r="K18" s="1257">
        <v>6596.009</v>
      </c>
      <c r="L18" s="1257">
        <v>0</v>
      </c>
      <c r="M18" s="1258">
        <f t="shared" si="0"/>
        <v>6596.009</v>
      </c>
      <c r="N18" s="1257"/>
      <c r="O18" s="1257"/>
      <c r="P18" s="1262"/>
    </row>
    <row r="19" spans="1:16" s="1273" customFormat="1" ht="15" customHeight="1" thickBot="1">
      <c r="A19" s="1268" t="s">
        <v>361</v>
      </c>
      <c r="B19" s="1269">
        <f>SUM(B7:B18)</f>
        <v>30151.999999999996</v>
      </c>
      <c r="C19" s="1270">
        <f>SUM(C7:C18)</f>
        <v>2037.45</v>
      </c>
      <c r="D19" s="1271">
        <f>SUM(B19-C19)</f>
        <v>28114.549999999996</v>
      </c>
      <c r="E19" s="1269">
        <f>SUM(E7:E18)</f>
        <v>37894.65</v>
      </c>
      <c r="F19" s="1270">
        <f>SUM(F7:F18)</f>
        <v>3619.3</v>
      </c>
      <c r="G19" s="1271">
        <f>SUM(E19-F19)</f>
        <v>34275.35</v>
      </c>
      <c r="H19" s="1269">
        <f>SUM(H7:H18)</f>
        <v>55877.5125</v>
      </c>
      <c r="I19" s="1270">
        <f>SUM(I7:I18)</f>
        <v>654.478</v>
      </c>
      <c r="J19" s="1271">
        <f t="shared" si="4"/>
        <v>55223.034499999994</v>
      </c>
      <c r="K19" s="1269">
        <f>SUM(K7:K18)</f>
        <v>64966.6535</v>
      </c>
      <c r="L19" s="1270">
        <f>SUM(L7:L18)</f>
        <v>511.488</v>
      </c>
      <c r="M19" s="1271">
        <f>SUM(K19-L19)-0.01</f>
        <v>64455.1555</v>
      </c>
      <c r="N19" s="1269">
        <f>SUM(N7:N18)</f>
        <v>43104.9</v>
      </c>
      <c r="O19" s="1270">
        <f>SUM(O7:O18)</f>
        <v>949.32</v>
      </c>
      <c r="P19" s="1272">
        <f>SUM(N19-O19)</f>
        <v>42155.58</v>
      </c>
    </row>
    <row r="20" s="848" customFormat="1" ht="16.5" customHeight="1">
      <c r="A20" s="848" t="s">
        <v>1023</v>
      </c>
    </row>
  </sheetData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M26" sqref="M26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6" s="848" customFormat="1" ht="15.75">
      <c r="A1" s="1542" t="s">
        <v>261</v>
      </c>
      <c r="B1" s="1542"/>
      <c r="C1" s="1542"/>
      <c r="D1" s="1542"/>
      <c r="E1" s="1542"/>
      <c r="F1" s="1542"/>
      <c r="G1" s="1542"/>
      <c r="H1" s="1542"/>
      <c r="I1" s="1542"/>
      <c r="J1" s="1542"/>
      <c r="K1" s="1542"/>
      <c r="L1" s="1542"/>
      <c r="M1" s="1542"/>
      <c r="N1" s="1542"/>
      <c r="O1" s="1542"/>
      <c r="P1" s="1542"/>
    </row>
    <row r="2" spans="1:16" s="848" customFormat="1" ht="20.25">
      <c r="A2" s="1543" t="s">
        <v>1017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</row>
    <row r="3" spans="1:10" ht="12.75" hidden="1">
      <c r="A3" s="1556" t="s">
        <v>1018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6" ht="13.5" thickBot="1">
      <c r="A4" s="1247"/>
      <c r="B4" s="1247"/>
      <c r="C4" s="1247"/>
      <c r="D4" s="1247"/>
      <c r="E4" s="1247"/>
      <c r="F4" s="1247"/>
      <c r="G4" s="1247"/>
      <c r="H4" s="1247"/>
      <c r="I4" s="428"/>
      <c r="J4" s="428"/>
      <c r="K4" s="1247"/>
      <c r="L4" s="428"/>
      <c r="M4" s="106"/>
      <c r="N4" s="1247"/>
      <c r="O4" s="428"/>
      <c r="P4" s="106" t="s">
        <v>1024</v>
      </c>
    </row>
    <row r="5" spans="1:16" ht="12.75">
      <c r="A5" s="1248"/>
      <c r="B5" s="1557" t="s">
        <v>1019</v>
      </c>
      <c r="C5" s="1558"/>
      <c r="D5" s="1559"/>
      <c r="E5" s="1557" t="s">
        <v>997</v>
      </c>
      <c r="F5" s="1558"/>
      <c r="G5" s="1559"/>
      <c r="H5" s="1558" t="s">
        <v>2</v>
      </c>
      <c r="I5" s="1558"/>
      <c r="J5" s="1559"/>
      <c r="K5" s="1558" t="s">
        <v>3</v>
      </c>
      <c r="L5" s="1558"/>
      <c r="M5" s="1559"/>
      <c r="N5" s="1558" t="s">
        <v>469</v>
      </c>
      <c r="O5" s="1558"/>
      <c r="P5" s="1541"/>
    </row>
    <row r="6" spans="1:16" s="1255" customFormat="1" ht="24">
      <c r="A6" s="1249" t="s">
        <v>442</v>
      </c>
      <c r="B6" s="1250" t="s">
        <v>1020</v>
      </c>
      <c r="C6" s="1251" t="s">
        <v>1021</v>
      </c>
      <c r="D6" s="1252" t="s">
        <v>1022</v>
      </c>
      <c r="E6" s="1250" t="s">
        <v>1020</v>
      </c>
      <c r="F6" s="1251" t="s">
        <v>1021</v>
      </c>
      <c r="G6" s="1252" t="s">
        <v>1022</v>
      </c>
      <c r="H6" s="1251" t="s">
        <v>1020</v>
      </c>
      <c r="I6" s="1251" t="s">
        <v>1021</v>
      </c>
      <c r="J6" s="1252" t="s">
        <v>1022</v>
      </c>
      <c r="K6" s="1251" t="s">
        <v>1020</v>
      </c>
      <c r="L6" s="1251" t="s">
        <v>1021</v>
      </c>
      <c r="M6" s="1252" t="s">
        <v>1022</v>
      </c>
      <c r="N6" s="1251" t="s">
        <v>1020</v>
      </c>
      <c r="O6" s="1251" t="s">
        <v>1021</v>
      </c>
      <c r="P6" s="1253" t="s">
        <v>1022</v>
      </c>
    </row>
    <row r="7" spans="1:16" ht="15" customHeight="1">
      <c r="A7" s="869" t="s">
        <v>999</v>
      </c>
      <c r="B7" s="1259">
        <v>9.8</v>
      </c>
      <c r="C7" s="1260">
        <v>0</v>
      </c>
      <c r="D7" s="1261">
        <f>SUM(B7-C7)</f>
        <v>9.8</v>
      </c>
      <c r="E7" s="1259">
        <v>18.2</v>
      </c>
      <c r="F7" s="1260">
        <v>0</v>
      </c>
      <c r="G7" s="1261">
        <f>SUM(E7-F7)</f>
        <v>18.2</v>
      </c>
      <c r="H7" s="1260">
        <v>24.1</v>
      </c>
      <c r="I7" s="1260">
        <v>7.4</v>
      </c>
      <c r="J7" s="1261">
        <f>SUM(H7-I7)</f>
        <v>16.700000000000003</v>
      </c>
      <c r="K7" s="1260">
        <v>87.5</v>
      </c>
      <c r="L7" s="1260">
        <v>0</v>
      </c>
      <c r="M7" s="1261">
        <f aca="true" t="shared" si="0" ref="M7:M18">SUM(K7-L7)</f>
        <v>87.5</v>
      </c>
      <c r="N7" s="1257">
        <v>34.55</v>
      </c>
      <c r="O7" s="1257">
        <v>0</v>
      </c>
      <c r="P7" s="1262">
        <f aca="true" t="shared" si="1" ref="P7:P12">SUM(N7-O7)</f>
        <v>34.55</v>
      </c>
    </row>
    <row r="8" spans="1:16" ht="15" customHeight="1">
      <c r="A8" s="869" t="s">
        <v>1000</v>
      </c>
      <c r="B8" s="1259">
        <v>17.9</v>
      </c>
      <c r="C8" s="1260">
        <v>0</v>
      </c>
      <c r="D8" s="1261">
        <f aca="true" t="shared" si="2" ref="D8:D18">SUM(B8-C8)</f>
        <v>17.9</v>
      </c>
      <c r="E8" s="1259">
        <v>27.6</v>
      </c>
      <c r="F8" s="1260">
        <v>0</v>
      </c>
      <c r="G8" s="1261">
        <f aca="true" t="shared" si="3" ref="G8:G18">SUM(E8-F8)</f>
        <v>27.6</v>
      </c>
      <c r="H8" s="1260">
        <v>30.5</v>
      </c>
      <c r="I8" s="1260">
        <v>0</v>
      </c>
      <c r="J8" s="1261">
        <f aca="true" t="shared" si="4" ref="J8:J19">SUM(H8-I8)</f>
        <v>30.5</v>
      </c>
      <c r="K8" s="1260">
        <v>63.85</v>
      </c>
      <c r="L8" s="1260">
        <v>0</v>
      </c>
      <c r="M8" s="1261">
        <f t="shared" si="0"/>
        <v>63.85</v>
      </c>
      <c r="N8" s="1257">
        <v>72.9</v>
      </c>
      <c r="O8" s="1257">
        <v>6</v>
      </c>
      <c r="P8" s="1262">
        <f t="shared" si="1"/>
        <v>66.9</v>
      </c>
    </row>
    <row r="9" spans="1:16" ht="15" customHeight="1">
      <c r="A9" s="869" t="s">
        <v>1001</v>
      </c>
      <c r="B9" s="1259">
        <v>47.6</v>
      </c>
      <c r="C9" s="1260">
        <v>0</v>
      </c>
      <c r="D9" s="1261">
        <f t="shared" si="2"/>
        <v>47.6</v>
      </c>
      <c r="E9" s="1259">
        <v>49.4</v>
      </c>
      <c r="F9" s="1260">
        <v>0</v>
      </c>
      <c r="G9" s="1261">
        <f t="shared" si="3"/>
        <v>49.4</v>
      </c>
      <c r="H9" s="1260">
        <v>53</v>
      </c>
      <c r="I9" s="1260">
        <v>0</v>
      </c>
      <c r="J9" s="1261">
        <f t="shared" si="4"/>
        <v>53</v>
      </c>
      <c r="K9" s="1260">
        <v>76.25</v>
      </c>
      <c r="L9" s="1260">
        <v>0</v>
      </c>
      <c r="M9" s="1261">
        <f t="shared" si="0"/>
        <v>76.25</v>
      </c>
      <c r="N9" s="1257">
        <v>115.9</v>
      </c>
      <c r="O9" s="1257">
        <v>0</v>
      </c>
      <c r="P9" s="1262">
        <f t="shared" si="1"/>
        <v>115.9</v>
      </c>
    </row>
    <row r="10" spans="1:16" ht="15" customHeight="1">
      <c r="A10" s="869" t="s">
        <v>1002</v>
      </c>
      <c r="B10" s="1259">
        <v>36.4</v>
      </c>
      <c r="C10" s="1260">
        <v>0</v>
      </c>
      <c r="D10" s="1261">
        <f t="shared" si="2"/>
        <v>36.4</v>
      </c>
      <c r="E10" s="1259">
        <v>32.9</v>
      </c>
      <c r="F10" s="1260">
        <v>14.6</v>
      </c>
      <c r="G10" s="1261">
        <f t="shared" si="3"/>
        <v>18.299999999999997</v>
      </c>
      <c r="H10" s="1260">
        <v>84.35</v>
      </c>
      <c r="I10" s="1260">
        <v>0</v>
      </c>
      <c r="J10" s="1261">
        <f t="shared" si="4"/>
        <v>84.35</v>
      </c>
      <c r="K10" s="1260">
        <v>71.05</v>
      </c>
      <c r="L10" s="1260">
        <v>0</v>
      </c>
      <c r="M10" s="1261">
        <f t="shared" si="0"/>
        <v>71.05</v>
      </c>
      <c r="N10" s="1257">
        <v>104.1</v>
      </c>
      <c r="O10" s="1257">
        <v>0</v>
      </c>
      <c r="P10" s="1262">
        <f t="shared" si="1"/>
        <v>104.1</v>
      </c>
    </row>
    <row r="11" spans="1:16" ht="15" customHeight="1">
      <c r="A11" s="869" t="s">
        <v>1003</v>
      </c>
      <c r="B11" s="1259">
        <v>30.4</v>
      </c>
      <c r="C11" s="1260">
        <v>6.7</v>
      </c>
      <c r="D11" s="1261">
        <f t="shared" si="2"/>
        <v>23.7</v>
      </c>
      <c r="E11" s="1259">
        <v>44.5</v>
      </c>
      <c r="F11" s="1260">
        <v>0</v>
      </c>
      <c r="G11" s="1261">
        <f t="shared" si="3"/>
        <v>44.5</v>
      </c>
      <c r="H11" s="1260">
        <v>65</v>
      </c>
      <c r="I11" s="1260">
        <v>0</v>
      </c>
      <c r="J11" s="1261">
        <f t="shared" si="4"/>
        <v>65</v>
      </c>
      <c r="K11" s="1260">
        <v>95.85</v>
      </c>
      <c r="L11" s="1260">
        <v>0</v>
      </c>
      <c r="M11" s="1261">
        <f t="shared" si="0"/>
        <v>95.85</v>
      </c>
      <c r="N11" s="1257">
        <v>143.4</v>
      </c>
      <c r="O11" s="1257">
        <v>0</v>
      </c>
      <c r="P11" s="1262">
        <f t="shared" si="1"/>
        <v>143.4</v>
      </c>
    </row>
    <row r="12" spans="1:16" ht="15" customHeight="1">
      <c r="A12" s="869" t="s">
        <v>1004</v>
      </c>
      <c r="B12" s="1259">
        <v>39.2</v>
      </c>
      <c r="C12" s="1260">
        <v>0</v>
      </c>
      <c r="D12" s="1261">
        <f t="shared" si="2"/>
        <v>39.2</v>
      </c>
      <c r="E12" s="1259">
        <v>66.2</v>
      </c>
      <c r="F12" s="1260">
        <v>0</v>
      </c>
      <c r="G12" s="1261">
        <f t="shared" si="3"/>
        <v>66.2</v>
      </c>
      <c r="H12" s="1260">
        <v>62.3</v>
      </c>
      <c r="I12" s="1260">
        <v>1.8</v>
      </c>
      <c r="J12" s="1261">
        <f t="shared" si="4"/>
        <v>60.5</v>
      </c>
      <c r="K12" s="1260">
        <v>75.95</v>
      </c>
      <c r="L12" s="1260">
        <v>0</v>
      </c>
      <c r="M12" s="1261">
        <f t="shared" si="0"/>
        <v>75.95</v>
      </c>
      <c r="N12" s="1257">
        <v>93.3</v>
      </c>
      <c r="O12" s="1257">
        <v>0</v>
      </c>
      <c r="P12" s="1262">
        <f t="shared" si="1"/>
        <v>93.3</v>
      </c>
    </row>
    <row r="13" spans="1:16" ht="15" customHeight="1">
      <c r="A13" s="869" t="s">
        <v>1005</v>
      </c>
      <c r="B13" s="1259">
        <v>25.7</v>
      </c>
      <c r="C13" s="1260">
        <v>0</v>
      </c>
      <c r="D13" s="1261">
        <f t="shared" si="2"/>
        <v>25.7</v>
      </c>
      <c r="E13" s="1259">
        <v>29.5</v>
      </c>
      <c r="F13" s="1260">
        <v>24.5</v>
      </c>
      <c r="G13" s="1261">
        <f t="shared" si="3"/>
        <v>5</v>
      </c>
      <c r="H13" s="1260">
        <v>41.2</v>
      </c>
      <c r="I13" s="1260">
        <v>0</v>
      </c>
      <c r="J13" s="1261">
        <f t="shared" si="4"/>
        <v>41.2</v>
      </c>
      <c r="K13" s="1260">
        <v>47.55</v>
      </c>
      <c r="L13" s="1260">
        <v>7.2</v>
      </c>
      <c r="M13" s="1261">
        <f t="shared" si="0"/>
        <v>40.349999999999994</v>
      </c>
      <c r="N13" s="1260">
        <v>111.05</v>
      </c>
      <c r="O13" s="1260">
        <v>8.6</v>
      </c>
      <c r="P13" s="1274">
        <v>102.45</v>
      </c>
    </row>
    <row r="14" spans="1:16" ht="15" customHeight="1">
      <c r="A14" s="869" t="s">
        <v>1006</v>
      </c>
      <c r="B14" s="1259">
        <v>26.7</v>
      </c>
      <c r="C14" s="1260">
        <v>0</v>
      </c>
      <c r="D14" s="1261">
        <f t="shared" si="2"/>
        <v>26.7</v>
      </c>
      <c r="E14" s="1259">
        <v>29.9</v>
      </c>
      <c r="F14" s="1260">
        <v>0</v>
      </c>
      <c r="G14" s="1261">
        <f t="shared" si="3"/>
        <v>29.9</v>
      </c>
      <c r="H14" s="1260">
        <v>73.6</v>
      </c>
      <c r="I14" s="1260">
        <v>0</v>
      </c>
      <c r="J14" s="1261">
        <f t="shared" si="4"/>
        <v>73.6</v>
      </c>
      <c r="K14" s="1260">
        <v>102.5</v>
      </c>
      <c r="L14" s="1260">
        <v>0</v>
      </c>
      <c r="M14" s="1261">
        <f t="shared" si="0"/>
        <v>102.5</v>
      </c>
      <c r="N14" s="1260"/>
      <c r="O14" s="1260"/>
      <c r="P14" s="1274"/>
    </row>
    <row r="15" spans="1:16" ht="15" customHeight="1">
      <c r="A15" s="869" t="s">
        <v>1007</v>
      </c>
      <c r="B15" s="1259">
        <v>40.6</v>
      </c>
      <c r="C15" s="1260">
        <v>0</v>
      </c>
      <c r="D15" s="1261">
        <f t="shared" si="2"/>
        <v>40.6</v>
      </c>
      <c r="E15" s="1259">
        <v>88</v>
      </c>
      <c r="F15" s="1260">
        <v>0</v>
      </c>
      <c r="G15" s="1261">
        <f t="shared" si="3"/>
        <v>88</v>
      </c>
      <c r="H15" s="1260">
        <v>54.7</v>
      </c>
      <c r="I15" s="1260">
        <v>0</v>
      </c>
      <c r="J15" s="1261">
        <f t="shared" si="4"/>
        <v>54.7</v>
      </c>
      <c r="K15" s="1257">
        <v>50.9</v>
      </c>
      <c r="L15" s="1257">
        <v>0</v>
      </c>
      <c r="M15" s="1258">
        <f t="shared" si="0"/>
        <v>50.9</v>
      </c>
      <c r="N15" s="1257"/>
      <c r="O15" s="1257"/>
      <c r="P15" s="1262"/>
    </row>
    <row r="16" spans="1:16" ht="15" customHeight="1">
      <c r="A16" s="869" t="s">
        <v>356</v>
      </c>
      <c r="B16" s="1259">
        <v>17.3</v>
      </c>
      <c r="C16" s="1260">
        <v>5.7</v>
      </c>
      <c r="D16" s="1261">
        <f t="shared" si="2"/>
        <v>11.600000000000001</v>
      </c>
      <c r="E16" s="1259">
        <v>53.9</v>
      </c>
      <c r="F16" s="1260">
        <v>11</v>
      </c>
      <c r="G16" s="1261">
        <f t="shared" si="3"/>
        <v>42.9</v>
      </c>
      <c r="H16" s="1260">
        <v>69.25</v>
      </c>
      <c r="I16" s="1260">
        <v>0</v>
      </c>
      <c r="J16" s="1261">
        <f t="shared" si="4"/>
        <v>69.25</v>
      </c>
      <c r="K16" s="1257">
        <v>67.5</v>
      </c>
      <c r="L16" s="1257">
        <v>0</v>
      </c>
      <c r="M16" s="1258">
        <f t="shared" si="0"/>
        <v>67.5</v>
      </c>
      <c r="N16" s="1257"/>
      <c r="O16" s="1257"/>
      <c r="P16" s="1262"/>
    </row>
    <row r="17" spans="1:16" ht="15" customHeight="1">
      <c r="A17" s="869" t="s">
        <v>357</v>
      </c>
      <c r="B17" s="1259">
        <v>62.35</v>
      </c>
      <c r="C17" s="1260">
        <v>0</v>
      </c>
      <c r="D17" s="1261">
        <f t="shared" si="2"/>
        <v>62.35</v>
      </c>
      <c r="E17" s="1259">
        <v>32.4</v>
      </c>
      <c r="F17" s="1260">
        <v>0</v>
      </c>
      <c r="G17" s="1261">
        <f t="shared" si="3"/>
        <v>32.4</v>
      </c>
      <c r="H17" s="1260">
        <v>133</v>
      </c>
      <c r="I17" s="1260">
        <v>0</v>
      </c>
      <c r="J17" s="1261">
        <f t="shared" si="4"/>
        <v>133</v>
      </c>
      <c r="K17" s="1257">
        <v>82.75</v>
      </c>
      <c r="L17" s="1257">
        <v>0</v>
      </c>
      <c r="M17" s="1258">
        <f t="shared" si="0"/>
        <v>82.75</v>
      </c>
      <c r="N17" s="1257"/>
      <c r="O17" s="1257"/>
      <c r="P17" s="1262"/>
    </row>
    <row r="18" spans="1:16" ht="15" customHeight="1">
      <c r="A18" s="1263" t="s">
        <v>358</v>
      </c>
      <c r="B18" s="1266">
        <v>44.85</v>
      </c>
      <c r="C18" s="1267">
        <v>15.2</v>
      </c>
      <c r="D18" s="1258">
        <f t="shared" si="2"/>
        <v>29.650000000000002</v>
      </c>
      <c r="E18" s="1266">
        <v>54.5</v>
      </c>
      <c r="F18" s="1267">
        <v>0</v>
      </c>
      <c r="G18" s="1258">
        <f t="shared" si="3"/>
        <v>54.5</v>
      </c>
      <c r="H18" s="1257">
        <v>78.8</v>
      </c>
      <c r="I18" s="1257">
        <v>0</v>
      </c>
      <c r="J18" s="1258">
        <f t="shared" si="4"/>
        <v>78.8</v>
      </c>
      <c r="K18" s="1257">
        <v>101.3</v>
      </c>
      <c r="L18" s="1257">
        <v>0</v>
      </c>
      <c r="M18" s="1258">
        <f t="shared" si="0"/>
        <v>101.3</v>
      </c>
      <c r="N18" s="1257"/>
      <c r="O18" s="1257"/>
      <c r="P18" s="1262"/>
    </row>
    <row r="19" spans="1:16" s="1273" customFormat="1" ht="15" customHeight="1" thickBot="1">
      <c r="A19" s="1268" t="s">
        <v>361</v>
      </c>
      <c r="B19" s="1269">
        <f>SUM(B7:B18)</f>
        <v>398.80000000000007</v>
      </c>
      <c r="C19" s="1270">
        <f>SUM(C7:C18)</f>
        <v>27.6</v>
      </c>
      <c r="D19" s="1271">
        <f>SUM(B19-C19)</f>
        <v>371.20000000000005</v>
      </c>
      <c r="E19" s="1269">
        <f>SUM(E7:E18)</f>
        <v>527</v>
      </c>
      <c r="F19" s="1270">
        <f>SUM(F7:F18)</f>
        <v>50.1</v>
      </c>
      <c r="G19" s="1271">
        <f>SUM(E19-F19)</f>
        <v>476.9</v>
      </c>
      <c r="H19" s="1269">
        <f>SUM(H7:H18)</f>
        <v>769.8</v>
      </c>
      <c r="I19" s="1270">
        <f>SUM(I7:I18)</f>
        <v>9.200000000000001</v>
      </c>
      <c r="J19" s="1271">
        <f t="shared" si="4"/>
        <v>760.5999999999999</v>
      </c>
      <c r="K19" s="1269">
        <f>SUM(K7:K18)</f>
        <v>922.9499999999999</v>
      </c>
      <c r="L19" s="1270">
        <f>SUM(L7:L18)</f>
        <v>7.2</v>
      </c>
      <c r="M19" s="1271">
        <f>SUM(K19-L19)</f>
        <v>915.7499999999999</v>
      </c>
      <c r="N19" s="1269">
        <f>SUM(N7:N18)</f>
        <v>675.1999999999999</v>
      </c>
      <c r="O19" s="1270">
        <f>SUM(O7:O18)</f>
        <v>14.6</v>
      </c>
      <c r="P19" s="1272">
        <f>SUM(N19-O19)</f>
        <v>660.5999999999999</v>
      </c>
    </row>
    <row r="20" s="848" customFormat="1" ht="16.5" customHeight="1">
      <c r="A20" s="848" t="s">
        <v>1023</v>
      </c>
    </row>
  </sheetData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2008-03-31T05:31:40Z</cp:lastPrinted>
  <dcterms:created xsi:type="dcterms:W3CDTF">1996-10-14T23:33:28Z</dcterms:created>
  <dcterms:modified xsi:type="dcterms:W3CDTF">2008-03-31T05:50:05Z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