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activeTab="0"/>
  </bookViews>
  <sheets>
    <sheet name="cover" sheetId="1" r:id="rId1"/>
    <sheet name="MS" sheetId="2" r:id="rId2"/>
    <sheet name="MAC" sheetId="3" r:id="rId3"/>
    <sheet name="RM" sheetId="4" r:id="rId4"/>
    <sheet name="A&amp;L of Com" sheetId="5" r:id="rId5"/>
    <sheet name="Deposit" sheetId="6" r:id="rId6"/>
    <sheet name="Sec.Loan" sheetId="7" r:id="rId7"/>
    <sheet name="Secu Loans" sheetId="8" r:id="rId8"/>
    <sheet name="Claim on Govt Ent" sheetId="9" r:id="rId9"/>
    <sheet name="Outright Sale Purch" sheetId="10" r:id="rId10"/>
    <sheet name="Repo Revers Repo" sheetId="11" r:id="rId11"/>
    <sheet name="ForexNrs" sheetId="12" r:id="rId12"/>
    <sheet name="Forex$" sheetId="13" r:id="rId13"/>
    <sheet name="IC Purchase" sheetId="14" r:id="rId14"/>
    <sheet name="SLF Inter" sheetId="15" r:id="rId15"/>
    <sheet name="Int" sheetId="16" r:id="rId16"/>
    <sheet name="TR 91" sheetId="17" r:id="rId17"/>
    <sheet name="TB364s" sheetId="18" r:id="rId18"/>
    <sheet name="Interbankrate" sheetId="19" r:id="rId19"/>
    <sheet name="Share Market Indicator" sheetId="20" r:id="rId20"/>
    <sheet name="Public Issues" sheetId="21" r:id="rId21"/>
    <sheet name="Listed Co" sheetId="22" r:id="rId22"/>
    <sheet name="Share Mkt.Activities" sheetId="23" r:id="rId23"/>
    <sheet name="CPI" sheetId="24" r:id="rId24"/>
    <sheet name="Core CPI" sheetId="25" r:id="rId25"/>
    <sheet name="CPI YoY" sheetId="26" r:id="rId26"/>
    <sheet name="WPI" sheetId="27" r:id="rId27"/>
    <sheet name="WPI Y-O-Y" sheetId="28" r:id="rId28"/>
    <sheet name="SWRI" sheetId="29" r:id="rId29"/>
    <sheet name="GBO" sheetId="30" r:id="rId30"/>
    <sheet name="Revenue" sheetId="31" r:id="rId31"/>
    <sheet name="FreshTBS" sheetId="32" r:id="rId32"/>
    <sheet name="ODD" sheetId="33" r:id="rId33"/>
    <sheet name="Directions" sheetId="34" r:id="rId34"/>
    <sheet name="X_India" sheetId="35" r:id="rId35"/>
    <sheet name="X_Other" sheetId="36" r:id="rId36"/>
    <sheet name="M_India" sheetId="37" r:id="rId37"/>
    <sheet name="M_Others" sheetId="38" r:id="rId38"/>
    <sheet name="BOP" sheetId="39" r:id="rId39"/>
    <sheet name="M_India$" sheetId="40" r:id="rId40"/>
    <sheet name="ReservesRs" sheetId="41" r:id="rId41"/>
    <sheet name="Reserves$" sheetId="42" r:id="rId42"/>
    <sheet name="Exc Rate" sheetId="43" r:id="rId43"/>
  </sheets>
  <externalReferences>
    <externalReference r:id="rId46"/>
    <externalReference r:id="rId47"/>
  </externalReferences>
  <definedNames>
    <definedName name="_xlnm.Print_Area" localSheetId="19">'Share Market Indicator'!$A$1:$F$29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Revised on Nov. 3, 2004 as per GF Div.</t>
        </r>
      </text>
    </comment>
  </commentList>
</comments>
</file>

<file path=xl/sharedStrings.xml><?xml version="1.0" encoding="utf-8"?>
<sst xmlns="http://schemas.openxmlformats.org/spreadsheetml/2006/main" count="3084" uniqueCount="1495">
  <si>
    <t>12/07/2009 (8/22/2066)</t>
  </si>
  <si>
    <t>Arun Valley Hydropower Development Company Ltd</t>
  </si>
  <si>
    <t>Crystal Finance Ltd.</t>
  </si>
  <si>
    <t xml:space="preserve">Guheswori Merchant  Banking &amp; Finance </t>
  </si>
  <si>
    <t>Standard Charted Bank Ltd.</t>
  </si>
  <si>
    <t>Sagarmatha Merchant Banking &amp; Finance</t>
  </si>
  <si>
    <t>Fewa Finance Ltd.</t>
  </si>
  <si>
    <t>Central Finance Ltd.</t>
  </si>
  <si>
    <t>Bhrikutee Bikas Bank Ltd.</t>
  </si>
  <si>
    <t>First Five  Months</t>
  </si>
  <si>
    <t>Corporate Bond</t>
  </si>
  <si>
    <t>Dec-Jul</t>
  </si>
  <si>
    <t>Mid-Dec</t>
  </si>
  <si>
    <t xml:space="preserve">Changes in the First Five Months of </t>
  </si>
  <si>
    <t>In million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</si>
  <si>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</si>
  <si>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Current Macroeconomic Situation </t>
  </si>
  <si>
    <t>Monetary Survey</t>
  </si>
  <si>
    <t>Monetary Authorities' Account</t>
  </si>
  <si>
    <t>1. Ratio of export to  import</t>
  </si>
  <si>
    <t>Condensed Assets and Liabilities of Commercial Banks</t>
  </si>
  <si>
    <t>National Urban Consumer Price Index</t>
  </si>
  <si>
    <t>Core CPI Inflation</t>
  </si>
  <si>
    <t>Government Budgetary Operation</t>
  </si>
  <si>
    <t>Direction of Foreign Trade</t>
  </si>
  <si>
    <t>Gross Foreign Exchange Holdings of the Banking Sector</t>
  </si>
  <si>
    <t>To India</t>
  </si>
  <si>
    <t>To Other Countries</t>
  </si>
  <si>
    <t>From India</t>
  </si>
  <si>
    <t>From Other Countries</t>
  </si>
  <si>
    <t>With India</t>
  </si>
  <si>
    <t>With Other Countries</t>
  </si>
  <si>
    <t>India</t>
  </si>
  <si>
    <t>Group &amp; sub-groups</t>
  </si>
  <si>
    <t>Total weight excluded 31.58</t>
  </si>
  <si>
    <t>Total weight included 68.42</t>
  </si>
  <si>
    <t xml:space="preserve">     2007/08</t>
  </si>
  <si>
    <t xml:space="preserve">     2008/09</t>
  </si>
  <si>
    <t xml:space="preserve">     2009/10P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</si>
  <si>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</si>
  <si>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</si>
  <si>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</si>
  <si>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</si>
  <si>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</si>
  <si>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</si>
  <si>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</si>
  <si>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</si>
  <si>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</si>
  <si>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</si>
  <si>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</si>
  <si>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</si>
  <si>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</si>
  <si>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</si>
  <si>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</si>
  <si>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</si>
  <si>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</si>
  <si>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</si>
  <si>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</si>
  <si>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</si>
  <si>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</si>
  <si>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Table 20</t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</si>
  <si>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</si>
  <si>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</si>
  <si>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</si>
  <si>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</si>
  <si>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</si>
  <si>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</si>
  <si>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</si>
  <si>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Jun</t>
  </si>
  <si>
    <t>Jul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</si>
  <si>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</si>
  <si>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</si>
  <si>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</si>
  <si>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</si>
  <si>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</si>
  <si>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</si>
  <si>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</si>
  <si>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</si>
  <si>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 xml:space="preserve"> Rs in million</t>
  </si>
  <si>
    <t>Particulars</t>
  </si>
  <si>
    <t>Table 19</t>
  </si>
  <si>
    <t>12.9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</si>
  <si>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</si>
  <si>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</si>
  <si>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</si>
  <si>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</si>
  <si>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</si>
  <si>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</si>
  <si>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</si>
  <si>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</si>
  <si>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</si>
  <si>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</si>
  <si>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>Grand Total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</si>
  <si>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</si>
  <si>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</si>
  <si>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</si>
  <si>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</si>
  <si>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</si>
  <si>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% change</t>
  </si>
  <si>
    <t>7 over 4</t>
  </si>
  <si>
    <t>Insurance Companies</t>
  </si>
  <si>
    <t>Finance Companies</t>
  </si>
  <si>
    <t>Hydro Power</t>
  </si>
  <si>
    <t>First Five Months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</si>
  <si>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</si>
  <si>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</si>
  <si>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</si>
  <si>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</si>
  <si>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</si>
  <si>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</si>
  <si>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Groups &amp; sub-groups</t>
  </si>
  <si>
    <t>Percentage Change</t>
  </si>
  <si>
    <t>PETROLEUM PRODUCT</t>
  </si>
  <si>
    <t>NON-PETROLEUM PRODUCT</t>
  </si>
  <si>
    <t>OVERALL INDEX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</si>
  <si>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</si>
  <si>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</si>
  <si>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</si>
  <si>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</si>
  <si>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</si>
  <si>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</si>
  <si>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GOVT.CONTROLLED GOODS</t>
  </si>
  <si>
    <t>NON-CONTROLLED GOODS</t>
  </si>
  <si>
    <t>13.5</t>
  </si>
  <si>
    <t>14.5</t>
  </si>
  <si>
    <t xml:space="preserve">Column 5 </t>
  </si>
  <si>
    <t xml:space="preserve">Column 8 </t>
  </si>
  <si>
    <t>** Base: July 16, 2006</t>
  </si>
  <si>
    <t>Resources</t>
  </si>
  <si>
    <t>Amount Change</t>
  </si>
  <si>
    <t xml:space="preserve">   ii. Commercial Banks</t>
  </si>
  <si>
    <t>** Refers to past London historical fix.</t>
  </si>
  <si>
    <t>Gold ($/ounce)**</t>
  </si>
  <si>
    <t>5. Assets =  Liabilities</t>
  </si>
  <si>
    <t>Stock Market Indicators</t>
  </si>
  <si>
    <t>Market Capitalization of Listed Companies (Rs in million)</t>
  </si>
  <si>
    <t>Rs  in              million</t>
  </si>
  <si>
    <t>Rs               in million</t>
  </si>
  <si>
    <t xml:space="preserve">   Others (Freeze Account)</t>
  </si>
  <si>
    <t>Listed Companies and their Market Capitalization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</si>
  <si>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</si>
  <si>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</si>
  <si>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</si>
  <si>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</si>
  <si>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</si>
  <si>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>** Base; July 16, 2006</t>
  </si>
  <si>
    <t>8. Other Assets</t>
  </si>
  <si>
    <t>Factors Affecting Reserve Money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</si>
  <si>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</si>
  <si>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</si>
  <si>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</si>
  <si>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</si>
  <si>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</si>
  <si>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</si>
  <si>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</si>
  <si>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</si>
  <si>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</si>
  <si>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</si>
  <si>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</si>
  <si>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</si>
  <si>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 xml:space="preserve">   c. Other Deposits</t>
  </si>
  <si>
    <t>2.2 Other Items, Net</t>
  </si>
  <si>
    <t xml:space="preserve">   c. Claims on Non-Gov Fin.Ent</t>
  </si>
  <si>
    <t xml:space="preserve">   b.  Deposits of Com. Banks</t>
  </si>
  <si>
    <t>Table 21</t>
  </si>
  <si>
    <t>Table 22</t>
  </si>
  <si>
    <t>Table 23</t>
  </si>
  <si>
    <t>Table 24</t>
  </si>
  <si>
    <t>Table 26</t>
  </si>
  <si>
    <t xml:space="preserve">3. Reserve Money </t>
  </si>
  <si>
    <t>Table 25</t>
  </si>
  <si>
    <t>-</t>
  </si>
  <si>
    <t>Claims on Government Enterprises</t>
  </si>
  <si>
    <t>Name of Corporation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</si>
  <si>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</si>
  <si>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</si>
  <si>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</si>
  <si>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</si>
  <si>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</si>
  <si>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</si>
  <si>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</si>
  <si>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</si>
  <si>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</si>
  <si>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</si>
  <si>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</si>
  <si>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</si>
  <si>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</si>
  <si>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</si>
  <si>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</si>
  <si>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    3.3 Drinking Materials (Bear, Alcohol, Soda etc)</t>
  </si>
  <si>
    <t>Ocotber</t>
  </si>
  <si>
    <t xml:space="preserve">     2 Trading</t>
  </si>
  <si>
    <t xml:space="preserve">         2.1 Agriculture Input Corporation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</si>
  <si>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</si>
  <si>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</si>
  <si>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</si>
  <si>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</si>
  <si>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2.6 The Timbre Corporation of Nepal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</si>
  <si>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</si>
  <si>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</si>
  <si>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</si>
  <si>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</si>
  <si>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>2009/10P</t>
  </si>
  <si>
    <t>2009/10</t>
  </si>
  <si>
    <t xml:space="preserve">         3.3 Rastria Banijya Bank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</si>
  <si>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</si>
  <si>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</si>
  <si>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</si>
  <si>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</si>
  <si>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</si>
  <si>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</si>
  <si>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</si>
  <si>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</si>
  <si>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</si>
  <si>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</si>
  <si>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</si>
  <si>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</si>
  <si>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</si>
  <si>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</si>
  <si>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</si>
  <si>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>Oct/Nov</t>
  </si>
  <si>
    <t xml:space="preserve">     5 Other Government Corporations</t>
  </si>
  <si>
    <t xml:space="preserve">         5.1 Cultural Corporation</t>
  </si>
  <si>
    <t xml:space="preserve">         5.2 Gorakhapatra Corporation</t>
  </si>
  <si>
    <t xml:space="preserve">         5.4 Nepal Television</t>
  </si>
  <si>
    <t xml:space="preserve">         5.5 Rural Housing Company Ltd.</t>
  </si>
  <si>
    <t xml:space="preserve">         5.6 Nepal Water Supply Corporation</t>
  </si>
  <si>
    <t xml:space="preserve">         5.7 Nepal Electricity Authority</t>
  </si>
  <si>
    <t xml:space="preserve">         5.8 Nepal Telecommunication Corporation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</si>
  <si>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</si>
  <si>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</si>
  <si>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</si>
  <si>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</si>
  <si>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</si>
  <si>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</si>
  <si>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</si>
  <si>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</si>
  <si>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</si>
  <si>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</si>
  <si>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</si>
  <si>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</si>
  <si>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</si>
  <si>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</si>
  <si>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</si>
  <si>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</si>
  <si>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</si>
  <si>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</si>
  <si>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</si>
  <si>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</si>
  <si>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</si>
  <si>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</si>
  <si>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7/27/2009 (4/12/2066)</t>
  </si>
  <si>
    <t>8/9/2009 (4/25/2066)</t>
  </si>
  <si>
    <t>8/23/2009 (5/7/2066)</t>
  </si>
  <si>
    <t>8/26/2009 (5/10/2066)</t>
  </si>
  <si>
    <t>9/7/2009 (5/22/2066)</t>
  </si>
  <si>
    <t>9/10/2009 (5/25/2066)</t>
  </si>
  <si>
    <t>9/16/2009 (5/31/2066)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</si>
  <si>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</si>
  <si>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</si>
  <si>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</si>
  <si>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</si>
  <si>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</si>
  <si>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</si>
  <si>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</si>
  <si>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</si>
  <si>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</si>
  <si>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</si>
  <si>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</si>
  <si>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</si>
  <si>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</si>
  <si>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</si>
  <si>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Types of  Securities</t>
  </si>
  <si>
    <t>Annual</t>
  </si>
  <si>
    <t>A. Current Account</t>
  </si>
  <si>
    <t>14.4</t>
  </si>
  <si>
    <t xml:space="preserve">       b.Foreign Grants</t>
  </si>
  <si>
    <t>Actual Expenditure</t>
  </si>
  <si>
    <t xml:space="preserve">       a.Treasury Bills</t>
  </si>
  <si>
    <t xml:space="preserve">       b.Development Bonds</t>
  </si>
  <si>
    <t xml:space="preserve">       c.National Savings Certificates</t>
  </si>
  <si>
    <t xml:space="preserve">   Foreign Loans</t>
  </si>
  <si>
    <t xml:space="preserve"> #  Change in outstanding amount disbursed to VDC/DDC remaining unspent.</t>
  </si>
  <si>
    <t xml:space="preserve"> P :  Provisional.</t>
  </si>
  <si>
    <t>Government Budgetary Operation+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</si>
  <si>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</si>
  <si>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</si>
  <si>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</si>
  <si>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</si>
  <si>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</si>
  <si>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</si>
  <si>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</si>
  <si>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</si>
  <si>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</si>
  <si>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</si>
  <si>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Income: Net</t>
  </si>
  <si>
    <t>3.1 Deposit collection Institution</t>
  </si>
  <si>
    <t>* Change in NFA is derived by taking mid-July as base and minus (-) sign indicates increase.</t>
  </si>
  <si>
    <t>* *  After adjusting exchange valuation gain/loss</t>
  </si>
  <si>
    <t>6.Change in NFA (6+7)**</t>
  </si>
  <si>
    <t>Sources: Nepal Rastra Bank and Commercial Banks;  E  estimated.</t>
  </si>
  <si>
    <t>3.2 Non-Deposit Financial Institutions</t>
  </si>
  <si>
    <t>2009             Oct</t>
  </si>
  <si>
    <t>2.75-9.50</t>
  </si>
  <si>
    <t>8.0-13.50</t>
  </si>
  <si>
    <t>6.5-13.50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</si>
  <si>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</si>
  <si>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</si>
  <si>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</si>
  <si>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</si>
  <si>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</si>
  <si>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</si>
  <si>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</si>
  <si>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</si>
  <si>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</si>
  <si>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</si>
  <si>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</si>
  <si>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</si>
  <si>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</si>
  <si>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</si>
  <si>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</si>
  <si>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</si>
  <si>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</si>
  <si>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</si>
  <si>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</si>
  <si>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E. Reserves and Related Items</t>
  </si>
  <si>
    <t>Use of Fund Credit and Loans</t>
  </si>
  <si>
    <t>Table 27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</si>
  <si>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</si>
  <si>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</si>
  <si>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</si>
  <si>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</si>
  <si>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</si>
  <si>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</si>
  <si>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</si>
  <si>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</si>
  <si>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</si>
  <si>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</si>
  <si>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</si>
  <si>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</si>
  <si>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outright sale auction of treasury bills has been used as a monetary</t>
  </si>
  <si>
    <t>* Since 2004/05, the outright purchase auction of treasury bills has been used as a monetary</t>
  </si>
  <si>
    <t>* Since 2004/05, the repo auction of treasury bills has been used as a monetary</t>
  </si>
  <si>
    <t>* Since 2004/05, the reverse repo auction of treasury bills has been used as a monetary</t>
  </si>
  <si>
    <t>Foreign Exchange Intervention*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</si>
  <si>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</si>
  <si>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</si>
  <si>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</si>
  <si>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</si>
  <si>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</si>
  <si>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</si>
  <si>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</si>
  <si>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</si>
  <si>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</si>
  <si>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</si>
  <si>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</si>
  <si>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IC Purchase</t>
  </si>
  <si>
    <t>US$ Sale</t>
  </si>
  <si>
    <t>Standing Liquidity Facility (SLF)*</t>
  </si>
  <si>
    <t>* Introduced as a safety valve for domestic payments system since 2004/05.</t>
  </si>
  <si>
    <t xml:space="preserve">   This fully collateralised lending facility takes place at the initiative of</t>
  </si>
  <si>
    <t xml:space="preserve">   commercial banks.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</si>
  <si>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</si>
  <si>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</si>
  <si>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</si>
  <si>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</si>
  <si>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</si>
  <si>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</si>
  <si>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</si>
  <si>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</si>
  <si>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</si>
  <si>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</si>
  <si>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</si>
  <si>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 xml:space="preserve"> -</t>
  </si>
  <si>
    <t>***Base:August24, 2008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</si>
  <si>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</si>
  <si>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</si>
  <si>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</si>
  <si>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</si>
  <si>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</si>
  <si>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</si>
  <si>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</si>
  <si>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</si>
  <si>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</si>
  <si>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</si>
  <si>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</si>
  <si>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</si>
  <si>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</si>
  <si>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</si>
  <si>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</si>
  <si>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Import of Major Commodities from Other Countries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</si>
  <si>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</si>
  <si>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</si>
  <si>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</si>
  <si>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</si>
  <si>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</si>
  <si>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</si>
  <si>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</si>
  <si>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</si>
  <si>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</si>
  <si>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</si>
  <si>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</si>
  <si>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</si>
  <si>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</si>
  <si>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</si>
  <si>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</si>
  <si>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</si>
  <si>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Deposit Details of Commercial Banks</t>
  </si>
  <si>
    <t>Sectorwise Credit Flows of Commercial Banks</t>
  </si>
  <si>
    <t>Securitywise Credit Flows of Commercial Banks</t>
  </si>
  <si>
    <t>Outright Sale Auction*</t>
  </si>
  <si>
    <t>Outright Purchase Auction*</t>
  </si>
  <si>
    <t>Repo Auction*</t>
  </si>
  <si>
    <t>Reverse Repo Auction*</t>
  </si>
  <si>
    <t>Share Market Activities</t>
  </si>
  <si>
    <t xml:space="preserve"> Turnover Details</t>
  </si>
  <si>
    <t xml:space="preserve"> National Urban Consumer Price Index</t>
  </si>
  <si>
    <t>Core CPI Inflation**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</si>
  <si>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</si>
  <si>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</si>
  <si>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</si>
  <si>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</si>
  <si>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</si>
  <si>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</si>
  <si>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</si>
  <si>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</si>
  <si>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</si>
  <si>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</si>
  <si>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</si>
  <si>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</si>
  <si>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</si>
  <si>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</si>
  <si>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</si>
  <si>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</si>
  <si>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Nov/Dec</t>
  </si>
  <si>
    <t>Urban Consumer Price Index : Terai</t>
  </si>
  <si>
    <t>Mid-December</t>
  </si>
  <si>
    <t xml:space="preserve">Mid-December 2009 </t>
  </si>
  <si>
    <t xml:space="preserve">Mid- December 2009 </t>
  </si>
  <si>
    <t xml:space="preserve">Mid-December  2009 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</si>
  <si>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</si>
  <si>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</si>
  <si>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</si>
  <si>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</si>
  <si>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</si>
  <si>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</si>
  <si>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</si>
  <si>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</si>
  <si>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</si>
  <si>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</si>
  <si>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</si>
  <si>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</si>
  <si>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</si>
  <si>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</si>
  <si>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</si>
  <si>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</si>
  <si>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</si>
  <si>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</si>
  <si>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</si>
  <si>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</si>
  <si>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</si>
  <si>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</si>
  <si>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</si>
  <si>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</si>
  <si>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</si>
  <si>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</si>
  <si>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</si>
  <si>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</si>
  <si>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</si>
  <si>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</si>
  <si>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</si>
  <si>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</si>
  <si>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</si>
  <si>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</si>
  <si>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</si>
  <si>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</si>
  <si>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</si>
  <si>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</si>
  <si>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</si>
  <si>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</si>
  <si>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FY</t>
  </si>
  <si>
    <t>1991/92</t>
  </si>
  <si>
    <t>1992/93</t>
  </si>
  <si>
    <t>1993/94</t>
  </si>
  <si>
    <t>1994/95</t>
  </si>
  <si>
    <t>1995/96</t>
  </si>
  <si>
    <t>4. Reserve Money (Use)</t>
  </si>
  <si>
    <t>1.5-5.25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</si>
  <si>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</si>
  <si>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</si>
  <si>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</si>
  <si>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</si>
  <si>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</si>
  <si>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</si>
  <si>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</si>
  <si>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</si>
  <si>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</si>
  <si>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</si>
  <si>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</si>
  <si>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Mid-Month\Year</t>
  </si>
  <si>
    <t>Annual Average</t>
  </si>
  <si>
    <t>1.50-6.75</t>
  </si>
  <si>
    <t>1.75-6.75</t>
  </si>
  <si>
    <t>2.75-6.75</t>
  </si>
  <si>
    <t>Table 28</t>
  </si>
  <si>
    <t>Table 29</t>
  </si>
  <si>
    <t>Table 30</t>
  </si>
  <si>
    <t>Table 31</t>
  </si>
  <si>
    <t>NEPSE Float Index (Closing)***</t>
  </si>
  <si>
    <t>Public Issue Approval by SEBON</t>
  </si>
  <si>
    <t>11.9</t>
  </si>
  <si>
    <t>Table 32</t>
  </si>
  <si>
    <t>Table 33</t>
  </si>
  <si>
    <t>Table 34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</si>
  <si>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</si>
  <si>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</si>
  <si>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</si>
  <si>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</si>
  <si>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</si>
  <si>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</si>
  <si>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</si>
  <si>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</si>
  <si>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</si>
  <si>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</si>
  <si>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</si>
  <si>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</si>
  <si>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National Urban Consumer Price Index (Monthly Series)</t>
  </si>
  <si>
    <t>National Wholesale Price Index (Monthly Series)</t>
  </si>
  <si>
    <t>Government Finance</t>
  </si>
  <si>
    <t>Sep/Oct</t>
  </si>
  <si>
    <t>Government Revenue Collection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</si>
  <si>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</si>
  <si>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</si>
  <si>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</si>
  <si>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</si>
  <si>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</si>
  <si>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</si>
  <si>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</si>
  <si>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</si>
  <si>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>Table 46</t>
  </si>
  <si>
    <t xml:space="preserve">       Amount (Rs. million)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</si>
  <si>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</si>
  <si>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</si>
  <si>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</si>
  <si>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</si>
  <si>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</si>
  <si>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</si>
  <si>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</si>
  <si>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</si>
  <si>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</si>
  <si>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</si>
  <si>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</si>
  <si>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</si>
  <si>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</si>
  <si>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</si>
  <si>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 xml:space="preserve">   Others #</t>
  </si>
  <si>
    <t>Local Authority Accounts</t>
  </si>
  <si>
    <t>Deficit (-) Surplus (+)</t>
  </si>
  <si>
    <t xml:space="preserve">       Overdrafts++</t>
  </si>
  <si>
    <t xml:space="preserve">       Others@</t>
  </si>
  <si>
    <t xml:space="preserve"> +   As per NRB records.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</si>
  <si>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</si>
  <si>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</si>
  <si>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</si>
  <si>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</si>
  <si>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</si>
  <si>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</si>
  <si>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</si>
  <si>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</si>
  <si>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</si>
  <si>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</si>
  <si>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</si>
  <si>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</si>
  <si>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</si>
  <si>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</si>
  <si>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</si>
  <si>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</si>
  <si>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</si>
  <si>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</si>
  <si>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</si>
  <si>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</si>
  <si>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</si>
  <si>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</si>
  <si>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</si>
  <si>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</si>
  <si>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</si>
  <si>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</si>
  <si>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</si>
  <si>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</si>
  <si>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</si>
  <si>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</si>
  <si>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</si>
  <si>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</si>
  <si>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</si>
  <si>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</si>
  <si>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</si>
  <si>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</si>
  <si>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</si>
  <si>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</si>
  <si>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</si>
  <si>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</si>
  <si>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</si>
  <si>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</si>
  <si>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</si>
  <si>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</si>
  <si>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</si>
  <si>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</si>
  <si>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</si>
  <si>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</si>
  <si>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</si>
  <si>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</si>
  <si>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</si>
  <si>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</si>
  <si>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</si>
  <si>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</si>
  <si>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</si>
  <si>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</si>
  <si>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</si>
  <si>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</si>
  <si>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</si>
  <si>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</si>
  <si>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</si>
  <si>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</si>
  <si>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</si>
  <si>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</si>
  <si>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</si>
  <si>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</si>
  <si>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</si>
  <si>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</si>
  <si>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</si>
  <si>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</si>
  <si>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</si>
  <si>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</si>
  <si>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</si>
  <si>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</si>
  <si>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</si>
  <si>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</si>
  <si>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Ace Development Bank Ltd.</t>
  </si>
  <si>
    <t>LIBOR+0.25</t>
  </si>
  <si>
    <t>2.50-9.0</t>
  </si>
  <si>
    <t>6.5-12.5</t>
  </si>
  <si>
    <t>Hotrolled Sheet Incoil</t>
  </si>
  <si>
    <t>Incense Sticks</t>
  </si>
  <si>
    <t>Insecticides</t>
  </si>
  <si>
    <t>M.S. Billet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</si>
  <si>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</si>
  <si>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</si>
  <si>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</si>
  <si>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</si>
  <si>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</si>
  <si>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</si>
  <si>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</si>
  <si>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</si>
  <si>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</si>
  <si>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</si>
  <si>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</si>
  <si>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</si>
  <si>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</si>
  <si>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</si>
  <si>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</si>
  <si>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</si>
  <si>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</si>
  <si>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</si>
  <si>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</si>
  <si>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</si>
  <si>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Goodwill Finance Ltd.</t>
  </si>
  <si>
    <t>Birgung Finance Ltd.</t>
  </si>
  <si>
    <t>Prudential Finance Company Ltd.</t>
  </si>
  <si>
    <t>Business Development Bank Ltd.</t>
  </si>
  <si>
    <t>Mahalaxmi Finance Ltd.</t>
  </si>
  <si>
    <t>Mahakali Bikash Bank Ltd.</t>
  </si>
  <si>
    <t>Butwal Finance Ltd.</t>
  </si>
  <si>
    <t>Alliance Insurance Company Ltd.</t>
  </si>
  <si>
    <t>Asian Life Insurance Company Ltd.</t>
  </si>
  <si>
    <t>Permission Date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</si>
  <si>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</si>
  <si>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</si>
  <si>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</si>
  <si>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</si>
  <si>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</si>
  <si>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</si>
  <si>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</si>
  <si>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</si>
  <si>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</si>
  <si>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</si>
  <si>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</si>
  <si>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</si>
  <si>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</si>
  <si>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</si>
  <si>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</si>
  <si>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</si>
  <si>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</si>
  <si>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</si>
  <si>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</si>
  <si>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</si>
  <si>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</si>
  <si>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</si>
  <si>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</si>
  <si>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</si>
  <si>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</si>
  <si>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</si>
  <si>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</si>
  <si>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</si>
  <si>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</si>
  <si>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</si>
  <si>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</si>
  <si>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</si>
  <si>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</si>
  <si>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</si>
  <si>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</si>
  <si>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</si>
  <si>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</si>
  <si>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</si>
  <si>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</si>
  <si>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</si>
  <si>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</si>
  <si>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</si>
  <si>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</si>
  <si>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</si>
  <si>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</si>
  <si>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</si>
  <si>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</si>
  <si>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</si>
  <si>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</si>
  <si>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</si>
  <si>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</si>
  <si>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</si>
  <si>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</si>
  <si>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</si>
  <si>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</si>
  <si>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</si>
  <si>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</si>
  <si>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</si>
  <si>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</si>
  <si>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</si>
  <si>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 xml:space="preserve">Rs in million 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</si>
  <si>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</si>
  <si>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</si>
  <si>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</si>
  <si>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</si>
  <si>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</si>
  <si>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</si>
  <si>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</si>
  <si>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</si>
  <si>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</si>
  <si>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</si>
  <si>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</si>
  <si>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</si>
  <si>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</si>
  <si>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</si>
  <si>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</si>
  <si>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        5.9 Civial Aviation Authority</t>
  </si>
  <si>
    <t>(First Eleven Months)</t>
  </si>
  <si>
    <t xml:space="preserve">                 </t>
  </si>
  <si>
    <t xml:space="preserve">   Educational Service Tax</t>
  </si>
  <si>
    <t>2.0-7</t>
  </si>
  <si>
    <t>Zinc Ingot</t>
  </si>
  <si>
    <t>Export of Major Commodities to India</t>
  </si>
  <si>
    <t>Export of Major Commodities to Other Countries</t>
  </si>
  <si>
    <t>Import of Selected Commodities from India</t>
  </si>
  <si>
    <t>Import of Selected Commodities from Other Countries</t>
  </si>
  <si>
    <t>1.75-5.75</t>
  </si>
  <si>
    <t>2008/09</t>
  </si>
  <si>
    <t>NEPAL RASTRA BANK</t>
  </si>
  <si>
    <t>Research Department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</si>
  <si>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</si>
  <si>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</si>
  <si>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</si>
  <si>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</si>
  <si>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</si>
  <si>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</si>
  <si>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</si>
  <si>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</si>
  <si>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</si>
  <si>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</si>
  <si>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</si>
  <si>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</si>
  <si>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</si>
  <si>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</si>
  <si>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</si>
  <si>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</si>
  <si>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</si>
  <si>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</si>
  <si>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</si>
  <si>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</si>
  <si>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</si>
  <si>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</si>
  <si>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</si>
  <si>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</si>
  <si>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</si>
  <si>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</si>
  <si>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</si>
  <si>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</si>
  <si>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</si>
  <si>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</si>
  <si>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</si>
  <si>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</si>
  <si>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</si>
  <si>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</si>
  <si>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LIBOR+0.26</t>
  </si>
  <si>
    <r>
      <t>Standing Liquidity Facility (SLF) Penal Rate</t>
    </r>
    <r>
      <rPr>
        <vertAlign val="superscript"/>
        <sz val="10"/>
        <rFont val="Times New Roman"/>
        <family val="1"/>
      </rPr>
      <t>#</t>
    </r>
  </si>
  <si>
    <t>2.0-7.25</t>
  </si>
  <si>
    <t>1.5-6.5</t>
  </si>
  <si>
    <t>2.5-10.0</t>
  </si>
  <si>
    <t>2.75-10.5</t>
  </si>
  <si>
    <t>6.5-18.0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</si>
  <si>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</si>
  <si>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5.0-8.0</t>
  </si>
  <si>
    <t>6.0-7.75</t>
  </si>
  <si>
    <t>Monetary and Credit Aggregates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</si>
  <si>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</si>
  <si>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</si>
  <si>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</si>
  <si>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</si>
  <si>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</si>
  <si>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</si>
  <si>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</si>
  <si>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</si>
  <si>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</si>
  <si>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</si>
  <si>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</si>
  <si>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</si>
  <si>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</si>
  <si>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>LIBOR+.25</t>
  </si>
  <si>
    <t>2.0-6.75</t>
  </si>
  <si>
    <t>9.5-12.0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</si>
  <si>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</si>
  <si>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</si>
  <si>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</si>
  <si>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</si>
  <si>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</si>
  <si>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</si>
  <si>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</si>
  <si>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</si>
  <si>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</si>
  <si>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</si>
  <si>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</si>
  <si>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</si>
  <si>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</si>
  <si>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</si>
  <si>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</si>
  <si>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</si>
  <si>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</si>
  <si>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</si>
  <si>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</si>
  <si>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</si>
  <si>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</si>
  <si>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>Listed Companies and Market Capitalization</t>
  </si>
  <si>
    <t>3 Over 1</t>
  </si>
  <si>
    <t>5 Over 3</t>
  </si>
  <si>
    <t>Table 45</t>
  </si>
  <si>
    <t xml:space="preserve">         1.6 Janakpur Cigaratte Factory Ltd.</t>
  </si>
  <si>
    <t xml:space="preserve">         5.3 Janak Educationa Material Center Ltd.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</si>
  <si>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</si>
  <si>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</si>
  <si>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</si>
  <si>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</si>
  <si>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</si>
  <si>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</si>
  <si>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</si>
  <si>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</si>
  <si>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</si>
  <si>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</si>
  <si>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</si>
  <si>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</si>
  <si>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</si>
  <si>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</si>
  <si>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</si>
  <si>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</si>
  <si>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</si>
  <si>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</si>
  <si>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</si>
  <si>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</si>
  <si>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</si>
  <si>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</si>
  <si>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</si>
  <si>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</si>
  <si>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3.2 Sugar</t>
  </si>
  <si>
    <t xml:space="preserve">         3.3.1 Alcohol</t>
  </si>
  <si>
    <t xml:space="preserve">         3.3.2 Non-Alcohol</t>
  </si>
  <si>
    <t xml:space="preserve">     3.4 Tobaco</t>
  </si>
  <si>
    <t>Jul  (e)</t>
  </si>
  <si>
    <t>Dec (e)</t>
  </si>
  <si>
    <t xml:space="preserve"> 1/ Adjusting the exchange valuation gain of  Rs. 1859.83 million.</t>
  </si>
  <si>
    <t xml:space="preserve"> 2/ Adjusting the exchange valuation loss of Rs 4053.21 million.</t>
  </si>
  <si>
    <t xml:space="preserve"> 1/ Adjusting the exchange valuation gain of Rs. 1809.94 million.</t>
  </si>
  <si>
    <t xml:space="preserve"> 2/ Adjusting the exchange valuation loss of Rs. 4135.41 million.</t>
  </si>
  <si>
    <t xml:space="preserve"> 1/ Adjusting the exchange valuation gain of  Rs. 49.88 million.</t>
  </si>
  <si>
    <t xml:space="preserve"> 2/ Adjusting the exchange valuation gain of Rs 82.2 million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</si>
  <si>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</si>
  <si>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</si>
  <si>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</si>
  <si>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</si>
  <si>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</si>
  <si>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</si>
  <si>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</si>
  <si>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</si>
  <si>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</si>
  <si>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</si>
  <si>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</si>
  <si>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</si>
  <si>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</si>
  <si>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</si>
  <si>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</si>
  <si>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</si>
  <si>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</si>
  <si>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</si>
  <si>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</si>
  <si>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</si>
  <si>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</si>
  <si>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</si>
  <si>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</si>
  <si>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</si>
  <si>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</si>
  <si>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</si>
  <si>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</si>
  <si>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</si>
  <si>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</si>
  <si>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</si>
  <si>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>Imports of Major Commodities from India</t>
  </si>
  <si>
    <t>Almunium Bars, Rods, Profiles, Foil etc.</t>
  </si>
  <si>
    <t>M.S. Wires, Rods, Incoils, Bars</t>
  </si>
  <si>
    <t>ok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</si>
  <si>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</si>
  <si>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</si>
  <si>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</si>
  <si>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</si>
  <si>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</si>
  <si>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</si>
  <si>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</si>
  <si>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</si>
  <si>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</si>
  <si>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>13.1</t>
  </si>
  <si>
    <t>12.3</t>
  </si>
  <si>
    <t>Table 42</t>
  </si>
  <si>
    <t>Import from India Against US Dollar Payment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</si>
  <si>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</si>
  <si>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</si>
  <si>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</si>
  <si>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</si>
  <si>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</si>
  <si>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</si>
  <si>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</si>
  <si>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</si>
  <si>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</si>
  <si>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</si>
  <si>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</si>
  <si>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</si>
  <si>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</si>
  <si>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</si>
  <si>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</si>
  <si>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</si>
  <si>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</si>
  <si>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</si>
  <si>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</si>
  <si>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</si>
  <si>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</si>
  <si>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</si>
  <si>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</si>
  <si>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</si>
  <si>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</si>
  <si>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>13.7</t>
  </si>
  <si>
    <t xml:space="preserve">     9.6 Pension Fund &amp; Insurance Companies</t>
  </si>
  <si>
    <t xml:space="preserve">     9.7 Other Financial Institutions</t>
  </si>
  <si>
    <t>Name of Companies</t>
  </si>
  <si>
    <t>Sanima Bikas Bank Ltd.</t>
  </si>
  <si>
    <t>Nepal Bangaladesh Bank Ltd.</t>
  </si>
  <si>
    <t>Standard Finance Ltd.</t>
  </si>
  <si>
    <t>Shrijana Finance Ltd.</t>
  </si>
  <si>
    <t>8.Change in NFA (6+7)**</t>
  </si>
  <si>
    <t>Table 43</t>
  </si>
  <si>
    <t>Nepal Dev. &amp; Emp. Pro. Bank Ltd.</t>
  </si>
  <si>
    <t>DCBL Bank Ltd.</t>
  </si>
  <si>
    <t>Biratlaxmi Bikas Bank Ltd.</t>
  </si>
  <si>
    <t>United Finance Ltd.</t>
  </si>
  <si>
    <t>2009                 sep</t>
  </si>
  <si>
    <t>2009             Nov</t>
  </si>
  <si>
    <t>Premier Finance Ltd.</t>
  </si>
  <si>
    <t>Siddhartha Bank Ltd.</t>
  </si>
  <si>
    <t>5. Govt Deposits/Overdraft*</t>
  </si>
  <si>
    <t>*Government deposits(-)/Overdraft(+)</t>
  </si>
  <si>
    <t>* Total deposits includes current, saving and fixed deposits but excludes margin deposits</t>
  </si>
  <si>
    <t>2009                        July</t>
  </si>
  <si>
    <t>2009                        Aug</t>
  </si>
  <si>
    <t>5.0-9.0</t>
  </si>
  <si>
    <t>6.0-10.0</t>
  </si>
  <si>
    <t>1.5-5.75</t>
  </si>
  <si>
    <t>1.50-6.5</t>
  </si>
  <si>
    <t>6.5.0-12.5</t>
  </si>
  <si>
    <t>2008</t>
  </si>
  <si>
    <t xml:space="preserve">Exchange Rate of US Dollar (NRs/US$)
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</si>
  <si>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</si>
  <si>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</si>
  <si>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</si>
  <si>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 xml:space="preserve">     9.12 Other Investment Instutions</t>
  </si>
  <si>
    <t>1/</t>
  </si>
  <si>
    <t>2/</t>
  </si>
  <si>
    <t>Total (1 to 13)</t>
  </si>
  <si>
    <t>1. Foreign Deposits</t>
  </si>
  <si>
    <t>3.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</si>
  <si>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</si>
  <si>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</si>
  <si>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</si>
  <si>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</si>
  <si>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</si>
  <si>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</si>
  <si>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</si>
  <si>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7over 4</t>
  </si>
  <si>
    <t>6. Inter Bank deposits</t>
  </si>
  <si>
    <t>7. Non Profit Organisations</t>
  </si>
  <si>
    <t>8. Individuals</t>
  </si>
  <si>
    <t>9. Miscellaneous</t>
  </si>
  <si>
    <t>Total*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</si>
  <si>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</si>
  <si>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</si>
  <si>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</si>
  <si>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</si>
  <si>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</si>
  <si>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</si>
  <si>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>2.0-7.5</t>
  </si>
  <si>
    <t>1.50-6.0</t>
  </si>
  <si>
    <t>1.75-7.0</t>
  </si>
  <si>
    <t>2.5-9.0</t>
  </si>
  <si>
    <t>2.75-9.5</t>
  </si>
  <si>
    <t>6.5.0-11.0</t>
  </si>
  <si>
    <t>US$ in million</t>
  </si>
  <si>
    <t>Percent</t>
  </si>
  <si>
    <t xml:space="preserve">     10.6 Hospitals, Clinic etc</t>
  </si>
  <si>
    <t xml:space="preserve">     10.7 Educational Services</t>
  </si>
  <si>
    <t xml:space="preserve">     10.8 Entertainment, Recreation, Films</t>
  </si>
  <si>
    <t xml:space="preserve">     10.9 Other Service companies</t>
  </si>
  <si>
    <t xml:space="preserve"> 11 Consumable Loan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</si>
  <si>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</si>
  <si>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</si>
  <si>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</si>
  <si>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</si>
  <si>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</si>
  <si>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</si>
  <si>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</si>
  <si>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</si>
  <si>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Gross Foreign Exchange Holding of the Banking Sector</t>
  </si>
  <si>
    <t>Summary of Balance of Payments Presentation</t>
  </si>
  <si>
    <t>MID-MONTH</t>
  </si>
  <si>
    <t xml:space="preserve"> </t>
  </si>
  <si>
    <t>2005/06</t>
  </si>
  <si>
    <t>2006/07</t>
  </si>
  <si>
    <t xml:space="preserve">Jul </t>
  </si>
  <si>
    <t>Aug</t>
  </si>
  <si>
    <t>Jul (p)</t>
  </si>
  <si>
    <t>Amount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</si>
  <si>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</si>
  <si>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</si>
  <si>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</si>
  <si>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</si>
  <si>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</si>
  <si>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</si>
  <si>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</si>
  <si>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</si>
  <si>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</si>
  <si>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</si>
  <si>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>International Leasing &amp; Finance Co. Ltd.</t>
  </si>
  <si>
    <t>10/22/2009 (7/05/2066)</t>
  </si>
  <si>
    <t>Kuber Merchant Finance Co. Ltd.</t>
  </si>
  <si>
    <t>10/27/2009 (7/10/2066)</t>
  </si>
  <si>
    <t>Nepal Life Insurance Co. Ltd.</t>
  </si>
  <si>
    <t>11/04/2009 (7/18/2066)</t>
  </si>
  <si>
    <t>Himchuli Bikas Bank Ltd.</t>
  </si>
  <si>
    <t>11/10/2009 (7/24/2066)</t>
  </si>
  <si>
    <t>Udhyam Bikas Bank Ltd.</t>
  </si>
  <si>
    <t>Nerude Laghubitta Bikash Bank Ltd.</t>
  </si>
  <si>
    <t>Prime Com. Bank Ltd.</t>
  </si>
  <si>
    <t>Sunrise Bank Ltd.</t>
  </si>
  <si>
    <t>Vibor Bikas Bank Ltd.</t>
  </si>
  <si>
    <t>Nirdhan Utthan Bank Ltd.</t>
  </si>
  <si>
    <t>Narayani Dev. Bank Ltd.</t>
  </si>
  <si>
    <t>Civil Merchant Bittiya Santha Ltd.</t>
  </si>
  <si>
    <t>Prabhu Finance Ltd.</t>
  </si>
  <si>
    <t>Bikas Rinpatra 2071 "Kha"</t>
  </si>
  <si>
    <t>Gov. Bond</t>
  </si>
  <si>
    <t>Bikas Rinpatra 2073 "Ka"</t>
  </si>
  <si>
    <t xml:space="preserve">     9.11 Real Estates</t>
  </si>
  <si>
    <t xml:space="preserve">   instrument which takes place at the initiative of NRB.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</si>
  <si>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</si>
  <si>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</si>
  <si>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</si>
  <si>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</si>
  <si>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</si>
  <si>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</si>
  <si>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</si>
  <si>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</si>
  <si>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</si>
  <si>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</si>
  <si>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</si>
  <si>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</si>
  <si>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</si>
  <si>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</si>
  <si>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</si>
  <si>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</si>
  <si>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</si>
  <si>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</si>
  <si>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</si>
  <si>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</si>
  <si>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</si>
  <si>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</si>
  <si>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</si>
  <si>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</si>
  <si>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Other Items, net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</si>
  <si>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</si>
  <si>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</si>
  <si>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</si>
  <si>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</si>
  <si>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</si>
  <si>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</si>
  <si>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</si>
  <si>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2009/10 P</t>
  </si>
  <si>
    <t>7 months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</si>
  <si>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</si>
  <si>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</si>
  <si>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</si>
  <si>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</si>
  <si>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</si>
  <si>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</si>
  <si>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</si>
  <si>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</si>
  <si>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</si>
  <si>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</si>
  <si>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</si>
  <si>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</si>
  <si>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</si>
  <si>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</si>
  <si>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</si>
  <si>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</si>
  <si>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</si>
  <si>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</si>
  <si>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</si>
  <si>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</si>
  <si>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</si>
  <si>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</si>
  <si>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</si>
  <si>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</si>
  <si>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</si>
  <si>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(1995/96 = 100)</t>
  </si>
  <si>
    <t>Weight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</si>
  <si>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</si>
  <si>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</si>
  <si>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</si>
  <si>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</si>
  <si>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</si>
  <si>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</si>
  <si>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</si>
  <si>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</si>
  <si>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</si>
  <si>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</si>
  <si>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</si>
  <si>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</si>
  <si>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1.2 Wheat and Wheat Flour</t>
  </si>
  <si>
    <t>1.3 Other Grains and Cereal products</t>
  </si>
  <si>
    <t>Pulses</t>
  </si>
  <si>
    <r>
      <t>Monthly Turnover</t>
    </r>
    <r>
      <rPr>
        <b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                     </t>
    </r>
  </si>
  <si>
    <t>(Based on the First Five Month's Data of 2009/10)</t>
  </si>
  <si>
    <t xml:space="preserve">Vegetables and Fruits </t>
  </si>
  <si>
    <t>Table No.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</si>
  <si>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</si>
  <si>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</si>
  <si>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</si>
  <si>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</si>
  <si>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</si>
  <si>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</si>
  <si>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</si>
  <si>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</si>
  <si>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</si>
  <si>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</si>
  <si>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</si>
  <si>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</si>
  <si>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</si>
  <si>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</si>
  <si>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</si>
  <si>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1.2. NON-FOOD &amp; SERVICES</t>
  </si>
  <si>
    <t>Period-end Buying Rate (Rs./USD)</t>
  </si>
  <si>
    <t>Public Issue Approval By SEBON</t>
  </si>
  <si>
    <t>Company</t>
  </si>
  <si>
    <t>Type of Security</t>
  </si>
  <si>
    <t>Rights</t>
  </si>
  <si>
    <t>Ordinary</t>
  </si>
  <si>
    <t>Source: SEBON</t>
  </si>
  <si>
    <t>Listed Date</t>
  </si>
  <si>
    <t>Bonus</t>
  </si>
  <si>
    <t>Cloth, Clothing &amp; Sewing Services</t>
  </si>
  <si>
    <t xml:space="preserve">       Cloths</t>
  </si>
  <si>
    <t xml:space="preserve">       Clothings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</si>
  <si>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</si>
  <si>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</si>
  <si>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</si>
  <si>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</si>
  <si>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</si>
  <si>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</si>
  <si>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</si>
  <si>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Transport and Communication</t>
  </si>
  <si>
    <t>14.1 Transport</t>
  </si>
  <si>
    <t>14.1.1 Public Transport</t>
  </si>
  <si>
    <t>14.1.2 Private Transport</t>
  </si>
  <si>
    <t>Securitywise Credit Flows of Ccommercial Banks</t>
  </si>
  <si>
    <t>1.50-5.75</t>
  </si>
  <si>
    <t>1.75-6.25</t>
  </si>
  <si>
    <t>2.5-7.50</t>
  </si>
  <si>
    <t>2.75-8.0</t>
  </si>
  <si>
    <t>9.5-13.0</t>
  </si>
  <si>
    <t>6.5.0-11.5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</si>
  <si>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</si>
  <si>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</si>
  <si>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</si>
  <si>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</si>
  <si>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</si>
  <si>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</si>
  <si>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</si>
  <si>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</si>
  <si>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</si>
  <si>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</si>
  <si>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</si>
  <si>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</si>
  <si>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</si>
  <si>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</si>
  <si>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</si>
  <si>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14.2 Communication</t>
  </si>
  <si>
    <t>14.1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</si>
  <si>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</si>
  <si>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</si>
  <si>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</si>
  <si>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</si>
  <si>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</si>
  <si>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</si>
  <si>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</si>
  <si>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</si>
  <si>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</si>
  <si>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Urban Consumer Price Index : Hills</t>
  </si>
  <si>
    <t>Table 7</t>
  </si>
  <si>
    <t>Revised</t>
  </si>
  <si>
    <t>(Point to point annual change)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</si>
  <si>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</si>
  <si>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</si>
  <si>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</si>
  <si>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</si>
  <si>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</si>
  <si>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</si>
  <si>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</si>
  <si>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</si>
  <si>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</si>
  <si>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</si>
  <si>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</si>
  <si>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</si>
  <si>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</si>
  <si>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</si>
  <si>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</si>
  <si>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</si>
  <si>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</si>
  <si>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</si>
  <si>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</si>
  <si>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</si>
  <si>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    d. Claims on Private Sector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</si>
  <si>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</si>
  <si>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</si>
  <si>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</si>
  <si>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</si>
  <si>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</si>
  <si>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</si>
  <si>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</si>
  <si>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</si>
  <si>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Money Multiplier (M1)</t>
  </si>
  <si>
    <t>Money Multiplier (M2)</t>
  </si>
  <si>
    <t>Vegetables and Fruits</t>
  </si>
  <si>
    <t>ALL VEGETABLES</t>
  </si>
  <si>
    <t>VEG WITHOUT LEAFY GREEN</t>
  </si>
  <si>
    <t>LEAFY GREEN VEGETABLES</t>
  </si>
  <si>
    <t>FRUITS &amp; NUTS</t>
  </si>
  <si>
    <t>6.Change in NFA (before adj. ex. val.)*</t>
  </si>
  <si>
    <t xml:space="preserve">7.Exchange Valuation </t>
  </si>
  <si>
    <t>–</t>
  </si>
  <si>
    <t>FRUITS</t>
  </si>
  <si>
    <t xml:space="preserve"> Exports of Major Commodities to India</t>
  </si>
  <si>
    <t xml:space="preserve"> Exports of Major Commodities to Other Countries</t>
  </si>
  <si>
    <t>NUTS</t>
  </si>
  <si>
    <t>NON ALCOHOLIC BEVERAGES</t>
  </si>
  <si>
    <t>ALCOHOLIC BEVERAGES</t>
  </si>
  <si>
    <t>NON-FOOD AND SERVICES (Adjusted)</t>
  </si>
  <si>
    <t>CLOTH</t>
  </si>
  <si>
    <t>CLOTHING</t>
  </si>
  <si>
    <t>SEWING SERVICES</t>
  </si>
  <si>
    <t xml:space="preserve">Groups and Sub-groups </t>
  </si>
  <si>
    <t xml:space="preserve">Weight % </t>
  </si>
  <si>
    <t xml:space="preserve">     2006/07</t>
  </si>
  <si>
    <t>Army  &amp; Police Forces</t>
  </si>
  <si>
    <t>Private Institutions</t>
  </si>
  <si>
    <t>Worker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</si>
  <si>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</si>
  <si>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</si>
  <si>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</si>
  <si>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</si>
  <si>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</si>
  <si>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</si>
  <si>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</si>
  <si>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</si>
  <si>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</si>
  <si>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</si>
  <si>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</si>
  <si>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</si>
  <si>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</si>
  <si>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</si>
  <si>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P: Provisional</t>
  </si>
  <si>
    <t>**Based on the exclusion principle by excluding rice and rice products, vegetables and fruits, fuel, light and water and transports.</t>
  </si>
  <si>
    <t>Table 8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</si>
  <si>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</si>
  <si>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</si>
  <si>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</si>
  <si>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</si>
  <si>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</si>
  <si>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</si>
  <si>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</si>
  <si>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</si>
  <si>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P=Provisional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</si>
  <si>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</si>
  <si>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</si>
  <si>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</si>
  <si>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</si>
  <si>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</si>
  <si>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</si>
  <si>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</si>
  <si>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</si>
  <si>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</si>
  <si>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</si>
  <si>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</si>
  <si>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</si>
  <si>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</si>
  <si>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</si>
  <si>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</si>
  <si>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</si>
  <si>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</si>
  <si>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</si>
  <si>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</si>
  <si>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</si>
  <si>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</si>
  <si>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</si>
  <si>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P = Provisional</t>
  </si>
  <si>
    <t>* Revised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</si>
  <si>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</si>
  <si>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</si>
  <si>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</si>
  <si>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</si>
  <si>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</si>
  <si>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</si>
  <si>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</si>
  <si>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</si>
  <si>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</si>
  <si>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</si>
  <si>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</si>
  <si>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</si>
  <si>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</si>
  <si>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</si>
  <si>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</si>
  <si>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 xml:space="preserve">2008 </t>
  </si>
  <si>
    <t>2009E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</si>
  <si>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</si>
  <si>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</si>
  <si>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</si>
  <si>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</si>
  <si>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</si>
  <si>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</si>
  <si>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</si>
  <si>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</si>
  <si>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</si>
  <si>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</si>
  <si>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S.N.</t>
  </si>
  <si>
    <t>Table 35</t>
  </si>
  <si>
    <t>Nepal SBI Bank Ltd.</t>
  </si>
  <si>
    <t>9/24/2009 (6/08/2066)</t>
  </si>
  <si>
    <t>Laxmi Bank Ltd.</t>
  </si>
  <si>
    <t>10/15/2009 (6/29/2066)</t>
  </si>
  <si>
    <t>Miteri Development Bank Ltd.</t>
  </si>
  <si>
    <t>8/16/2009 (4/32/2066)</t>
  </si>
  <si>
    <t>9/02/2009 (5/17/2066)</t>
  </si>
  <si>
    <t>Kasthamandap Dev. Bank Ltd.</t>
  </si>
  <si>
    <t>9/22/2009 (6/06/2066)</t>
  </si>
  <si>
    <t>Resunga Bikash Bank Ltd.</t>
  </si>
  <si>
    <t>10/04/2009 (6/18/2066)</t>
  </si>
  <si>
    <t>Pathibhara Bikash Bank Ltd.</t>
  </si>
  <si>
    <t>10/11/2009 (6/25/2066)</t>
  </si>
  <si>
    <t>Listed Shares  in Nepal Stock Exchange Limited</t>
  </si>
  <si>
    <t>Listed Securities in Thousand</t>
  </si>
  <si>
    <t>Listed Amounts in million</t>
  </si>
  <si>
    <t>5 Months</t>
  </si>
  <si>
    <t>During 5 months</t>
  </si>
  <si>
    <t>Sources: Nepal Rastra Bank and Commercial Banks;   E  estimated.</t>
  </si>
  <si>
    <t>Mid-Jul To Mid-Dec</t>
  </si>
  <si>
    <t>Sources: http://www.eia.doe.gov/emeu/international/crude1.xls and http://www.kitco.com/gold.londonfix.html</t>
  </si>
  <si>
    <t>Dec-Dec</t>
  </si>
  <si>
    <t>Api Finance Ltd.</t>
  </si>
  <si>
    <t>Om Finance Ltd.</t>
  </si>
  <si>
    <t>Kumari Bank Ltd.</t>
  </si>
  <si>
    <t>NMB Bank Ltd.</t>
  </si>
  <si>
    <t>Lumbini Bank Ltd.</t>
  </si>
  <si>
    <t>Nepal Express Finance Ltd.</t>
  </si>
  <si>
    <t>Gurkha Development Bank Ltd.</t>
  </si>
  <si>
    <t>Navadurga Finance Co. Ltd.</t>
  </si>
  <si>
    <t>Source: Nepal Stock Exchange Limited</t>
  </si>
  <si>
    <t>Semi Skilled</t>
  </si>
  <si>
    <t>Unskilled</t>
  </si>
  <si>
    <t>Construction Labourer</t>
  </si>
  <si>
    <t>Mason</t>
  </si>
  <si>
    <t>Carpenter</t>
  </si>
  <si>
    <t>2008/09R</t>
  </si>
  <si>
    <t xml:space="preserve">* Based on customs data </t>
  </si>
  <si>
    <t xml:space="preserve">P Provisional   </t>
  </si>
  <si>
    <t>R  Revised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</si>
  <si>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</si>
  <si>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</si>
  <si>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</si>
  <si>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</si>
  <si>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</si>
  <si>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</si>
  <si>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</si>
  <si>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</si>
  <si>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</si>
  <si>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Principal Repayment</t>
  </si>
  <si>
    <t>Unspent Government Balance</t>
  </si>
  <si>
    <t xml:space="preserve">   Revenue</t>
  </si>
  <si>
    <t xml:space="preserve">   Non-Budgetary Receipts,net</t>
  </si>
  <si>
    <t xml:space="preserve">   V.A.T.</t>
  </si>
  <si>
    <t>Sources of Financing</t>
  </si>
  <si>
    <t xml:space="preserve">   Internal Loans</t>
  </si>
  <si>
    <t xml:space="preserve">     Domestic Borrowings</t>
  </si>
  <si>
    <t xml:space="preserve">       d. Citizen Saving Certificates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</si>
  <si>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</si>
  <si>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</si>
  <si>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</si>
  <si>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</si>
  <si>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</si>
  <si>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</si>
  <si>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</si>
  <si>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</si>
  <si>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</si>
  <si>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</si>
  <si>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</si>
  <si>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</si>
  <si>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</si>
  <si>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</si>
  <si>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</si>
  <si>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</si>
  <si>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</si>
  <si>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</si>
  <si>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</si>
  <si>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</si>
  <si>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</si>
  <si>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</si>
  <si>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</si>
  <si>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</si>
  <si>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(14.16)</t>
  </si>
  <si>
    <t>(2.28)</t>
  </si>
  <si>
    <t>e=estimates, p = provisional</t>
  </si>
  <si>
    <t xml:space="preserve"> e = estimates., P=Provisional</t>
  </si>
  <si>
    <t>(5.75)</t>
  </si>
  <si>
    <t>(5.92)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</si>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</sst>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</numFmts>
  <fonts count="3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12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0"/>
      <color indexed="14"/>
      <name val="Times New Roman"/>
      <family val="1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sz val="10"/>
      <color indexed="48"/>
      <name val="Times New Roman"/>
      <family val="1"/>
    </font>
    <font>
      <sz val="1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Times New Roman"/>
      <family val="1"/>
    </font>
    <font>
      <vertAlign val="superscript"/>
      <sz val="10"/>
      <name val="Times New Roman"/>
      <family val="1"/>
    </font>
    <font>
      <i/>
      <sz val="8"/>
      <name val="Times New Roman"/>
      <family val="1"/>
    </font>
    <font>
      <sz val="10"/>
      <color indexed="57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50"/>
      </bottom>
    </border>
    <border>
      <left>
        <color indexed="63"/>
      </left>
      <right>
        <color indexed="63"/>
      </right>
      <top style="hair">
        <color indexed="50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>
        <color indexed="50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>
        <color indexed="50"/>
      </top>
      <bottom style="hair">
        <color indexed="50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6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6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28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165" fontId="4" fillId="0" borderId="0" xfId="23">
      <alignment/>
      <protection/>
    </xf>
    <xf numFmtId="165" fontId="2" fillId="0" borderId="0" xfId="23" applyFont="1">
      <alignment/>
      <protection/>
    </xf>
    <xf numFmtId="165" fontId="2" fillId="0" borderId="0" xfId="23" applyNumberFormat="1" applyFont="1" applyAlignment="1" applyProtection="1">
      <alignment horizontal="left"/>
      <protection/>
    </xf>
    <xf numFmtId="164" fontId="2" fillId="0" borderId="0" xfId="23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164" fontId="1" fillId="2" borderId="14" xfId="0" applyNumberFormat="1" applyFont="1" applyFill="1" applyBorder="1" applyAlignment="1">
      <alignment/>
    </xf>
    <xf numFmtId="164" fontId="1" fillId="2" borderId="9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9" xfId="0" applyFont="1" applyBorder="1" applyAlignment="1">
      <alignment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1" fillId="2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8" fillId="0" borderId="20" xfId="0" applyFont="1" applyBorder="1" applyAlignment="1">
      <alignment/>
    </xf>
    <xf numFmtId="0" fontId="10" fillId="0" borderId="0" xfId="0" applyFont="1" applyAlignment="1" quotePrefix="1">
      <alignment horizontal="left"/>
    </xf>
    <xf numFmtId="168" fontId="2" fillId="0" borderId="0" xfId="0" applyNumberFormat="1" applyFont="1" applyAlignment="1" applyProtection="1" quotePrefix="1">
      <alignment horizontal="left"/>
      <protection/>
    </xf>
    <xf numFmtId="164" fontId="1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13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5" fillId="2" borderId="22" xfId="0" applyFont="1" applyFill="1" applyBorder="1" applyAlignment="1" quotePrefix="1">
      <alignment horizontal="center"/>
    </xf>
    <xf numFmtId="0" fontId="15" fillId="2" borderId="23" xfId="0" applyFont="1" applyFill="1" applyBorder="1" applyAlignment="1" quotePrefix="1">
      <alignment horizontal="center"/>
    </xf>
    <xf numFmtId="177" fontId="15" fillId="0" borderId="8" xfId="0" applyNumberFormat="1" applyFont="1" applyBorder="1" applyAlignment="1">
      <alignment vertical="center"/>
    </xf>
    <xf numFmtId="177" fontId="15" fillId="0" borderId="8" xfId="0" applyNumberFormat="1" applyFont="1" applyFill="1" applyBorder="1" applyAlignment="1">
      <alignment vertical="center"/>
    </xf>
    <xf numFmtId="177" fontId="15" fillId="0" borderId="18" xfId="0" applyNumberFormat="1" applyFont="1" applyFill="1" applyBorder="1" applyAlignment="1">
      <alignment vertical="center"/>
    </xf>
    <xf numFmtId="0" fontId="15" fillId="2" borderId="24" xfId="0" applyFont="1" applyFill="1" applyBorder="1" applyAlignment="1" quotePrefix="1">
      <alignment horizontal="center"/>
    </xf>
    <xf numFmtId="176" fontId="15" fillId="0" borderId="8" xfId="0" applyNumberFormat="1" applyFont="1" applyBorder="1" applyAlignment="1">
      <alignment horizontal="center" vertical="center"/>
    </xf>
    <xf numFmtId="176" fontId="15" fillId="0" borderId="18" xfId="0" applyNumberFormat="1" applyFont="1" applyFill="1" applyBorder="1" applyAlignment="1">
      <alignment horizontal="center" vertical="center"/>
    </xf>
    <xf numFmtId="176" fontId="15" fillId="0" borderId="8" xfId="0" applyNumberFormat="1" applyFont="1" applyFill="1" applyBorder="1" applyAlignment="1">
      <alignment horizontal="center" vertical="center"/>
    </xf>
    <xf numFmtId="39" fontId="15" fillId="0" borderId="0" xfId="0" applyNumberFormat="1" applyFont="1" applyAlignment="1" applyProtection="1">
      <alignment horizontal="center"/>
      <protection/>
    </xf>
    <xf numFmtId="39" fontId="15" fillId="2" borderId="25" xfId="0" applyNumberFormat="1" applyFont="1" applyFill="1" applyBorder="1" applyAlignment="1" applyProtection="1">
      <alignment horizontal="center" vertical="center"/>
      <protection/>
    </xf>
    <xf numFmtId="177" fontId="15" fillId="2" borderId="26" xfId="0" applyNumberFormat="1" applyFont="1" applyFill="1" applyBorder="1" applyAlignment="1">
      <alignment horizontal="left" vertical="center"/>
    </xf>
    <xf numFmtId="39" fontId="15" fillId="2" borderId="27" xfId="0" applyNumberFormat="1" applyFont="1" applyFill="1" applyBorder="1" applyAlignment="1" applyProtection="1">
      <alignment horizontal="center" vertical="center"/>
      <protection/>
    </xf>
    <xf numFmtId="39" fontId="15" fillId="2" borderId="1" xfId="0" applyNumberFormat="1" applyFont="1" applyFill="1" applyBorder="1" applyAlignment="1" applyProtection="1">
      <alignment horizontal="center" vertical="center"/>
      <protection/>
    </xf>
    <xf numFmtId="39" fontId="15" fillId="2" borderId="4" xfId="0" applyNumberFormat="1" applyFont="1" applyFill="1" applyBorder="1" applyAlignment="1" applyProtection="1">
      <alignment horizontal="center" vertical="center" wrapText="1"/>
      <protection/>
    </xf>
    <xf numFmtId="39" fontId="15" fillId="2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177" fontId="8" fillId="0" borderId="0" xfId="0" applyNumberFormat="1" applyFont="1" applyFill="1" applyBorder="1" applyAlignment="1">
      <alignment/>
    </xf>
    <xf numFmtId="177" fontId="8" fillId="0" borderId="3" xfId="0" applyNumberFormat="1" applyFont="1" applyFill="1" applyBorder="1" applyAlignment="1">
      <alignment/>
    </xf>
    <xf numFmtId="177" fontId="8" fillId="0" borderId="15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7" fontId="8" fillId="0" borderId="3" xfId="0" applyNumberFormat="1" applyFont="1" applyBorder="1" applyAlignment="1">
      <alignment/>
    </xf>
    <xf numFmtId="177" fontId="8" fillId="0" borderId="17" xfId="0" applyNumberFormat="1" applyFont="1" applyFill="1" applyBorder="1" applyAlignment="1">
      <alignment/>
    </xf>
    <xf numFmtId="0" fontId="8" fillId="0" borderId="26" xfId="0" applyFont="1" applyBorder="1" applyAlignment="1">
      <alignment/>
    </xf>
    <xf numFmtId="177" fontId="8" fillId="0" borderId="27" xfId="0" applyNumberFormat="1" applyFont="1" applyBorder="1" applyAlignment="1">
      <alignment/>
    </xf>
    <xf numFmtId="177" fontId="8" fillId="0" borderId="1" xfId="0" applyNumberFormat="1" applyFont="1" applyBorder="1" applyAlignment="1">
      <alignment/>
    </xf>
    <xf numFmtId="0" fontId="15" fillId="0" borderId="29" xfId="0" applyFont="1" applyFill="1" applyBorder="1" applyAlignment="1">
      <alignment horizontal="center" vertical="center"/>
    </xf>
    <xf numFmtId="177" fontId="15" fillId="0" borderId="30" xfId="0" applyNumberFormat="1" applyFont="1" applyFill="1" applyBorder="1" applyAlignment="1">
      <alignment vertical="center"/>
    </xf>
    <xf numFmtId="177" fontId="15" fillId="0" borderId="31" xfId="0" applyNumberFormat="1" applyFont="1" applyFill="1" applyBorder="1" applyAlignment="1">
      <alignment vertical="center"/>
    </xf>
    <xf numFmtId="177" fontId="15" fillId="0" borderId="32" xfId="0" applyNumberFormat="1" applyFont="1" applyFill="1" applyBorder="1" applyAlignment="1">
      <alignment vertical="center"/>
    </xf>
    <xf numFmtId="177" fontId="15" fillId="0" borderId="33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5" fillId="2" borderId="27" xfId="0" applyFont="1" applyFill="1" applyBorder="1" applyAlignment="1">
      <alignment horizontal="right"/>
    </xf>
    <xf numFmtId="0" fontId="15" fillId="2" borderId="4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right"/>
    </xf>
    <xf numFmtId="0" fontId="15" fillId="2" borderId="34" xfId="0" applyFont="1" applyFill="1" applyBorder="1" applyAlignment="1">
      <alignment horizontal="left" vertical="center"/>
    </xf>
    <xf numFmtId="0" fontId="15" fillId="2" borderId="24" xfId="0" applyFont="1" applyFill="1" applyBorder="1" applyAlignment="1" quotePrefix="1">
      <alignment horizontal="center" vertical="center"/>
    </xf>
    <xf numFmtId="0" fontId="15" fillId="2" borderId="22" xfId="0" applyFont="1" applyFill="1" applyBorder="1" applyAlignment="1" quotePrefix="1">
      <alignment horizontal="center" vertical="center"/>
    </xf>
    <xf numFmtId="0" fontId="15" fillId="2" borderId="23" xfId="0" applyFont="1" applyFill="1" applyBorder="1" applyAlignment="1" quotePrefix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2" borderId="3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 quotePrefix="1">
      <alignment horizontal="left"/>
    </xf>
    <xf numFmtId="164" fontId="1" fillId="0" borderId="3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168" fontId="15" fillId="0" borderId="7" xfId="15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43" fontId="2" fillId="0" borderId="13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17" xfId="15" applyNumberFormat="1" applyFont="1" applyFill="1" applyBorder="1" applyAlignment="1">
      <alignment/>
    </xf>
    <xf numFmtId="43" fontId="2" fillId="0" borderId="3" xfId="15" applyNumberFormat="1" applyFont="1" applyFill="1" applyBorder="1" applyAlignment="1">
      <alignment/>
    </xf>
    <xf numFmtId="43" fontId="2" fillId="0" borderId="19" xfId="15" applyNumberFormat="1" applyFont="1" applyBorder="1" applyAlignment="1">
      <alignment/>
    </xf>
    <xf numFmtId="43" fontId="2" fillId="0" borderId="19" xfId="15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177" fontId="15" fillId="0" borderId="0" xfId="0" applyNumberFormat="1" applyFont="1" applyFill="1" applyBorder="1" applyAlignment="1">
      <alignment vertical="center"/>
    </xf>
    <xf numFmtId="164" fontId="2" fillId="0" borderId="28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43" fontId="2" fillId="0" borderId="17" xfId="15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/>
    </xf>
    <xf numFmtId="0" fontId="1" fillId="0" borderId="35" xfId="0" applyFont="1" applyBorder="1" applyAlignment="1">
      <alignment/>
    </xf>
    <xf numFmtId="0" fontId="1" fillId="2" borderId="13" xfId="0" applyFont="1" applyFill="1" applyBorder="1" applyAlignment="1">
      <alignment horizontal="center"/>
    </xf>
    <xf numFmtId="0" fontId="21" fillId="0" borderId="0" xfId="0" applyFont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43" fontId="2" fillId="0" borderId="17" xfId="15" applyNumberFormat="1" applyFont="1" applyFill="1" applyBorder="1" applyAlignment="1">
      <alignment/>
    </xf>
    <xf numFmtId="166" fontId="1" fillId="0" borderId="36" xfId="0" applyNumberFormat="1" applyFont="1" applyFill="1" applyBorder="1" applyAlignment="1" applyProtection="1">
      <alignment horizontal="right" vertical="center"/>
      <protection/>
    </xf>
    <xf numFmtId="166" fontId="2" fillId="0" borderId="2" xfId="0" applyNumberFormat="1" applyFont="1" applyFill="1" applyBorder="1" applyAlignment="1" applyProtection="1">
      <alignment horizontal="right" vertical="center"/>
      <protection/>
    </xf>
    <xf numFmtId="166" fontId="2" fillId="0" borderId="15" xfId="0" applyNumberFormat="1" applyFont="1" applyFill="1" applyBorder="1" applyAlignment="1" applyProtection="1">
      <alignment horizontal="right" vertical="center"/>
      <protection/>
    </xf>
    <xf numFmtId="166" fontId="2" fillId="0" borderId="3" xfId="0" applyNumberFormat="1" applyFont="1" applyFill="1" applyBorder="1" applyAlignment="1" applyProtection="1">
      <alignment horizontal="right" vertical="center"/>
      <protection/>
    </xf>
    <xf numFmtId="166" fontId="1" fillId="0" borderId="15" xfId="0" applyNumberFormat="1" applyFont="1" applyFill="1" applyBorder="1" applyAlignment="1" applyProtection="1">
      <alignment horizontal="right" vertical="center"/>
      <protection/>
    </xf>
    <xf numFmtId="166" fontId="2" fillId="0" borderId="4" xfId="0" applyNumberFormat="1" applyFont="1" applyFill="1" applyBorder="1" applyAlignment="1" applyProtection="1">
      <alignment horizontal="right" vertical="center"/>
      <protection/>
    </xf>
    <xf numFmtId="166" fontId="1" fillId="0" borderId="3" xfId="0" applyNumberFormat="1" applyFont="1" applyFill="1" applyBorder="1" applyAlignment="1" applyProtection="1">
      <alignment horizontal="right" vertical="center"/>
      <protection/>
    </xf>
    <xf numFmtId="166" fontId="1" fillId="0" borderId="12" xfId="0" applyNumberFormat="1" applyFont="1" applyFill="1" applyBorder="1" applyAlignment="1" applyProtection="1">
      <alignment horizontal="right" vertical="center"/>
      <protection/>
    </xf>
    <xf numFmtId="166" fontId="1" fillId="0" borderId="2" xfId="0" applyNumberFormat="1" applyFont="1" applyFill="1" applyBorder="1" applyAlignment="1" applyProtection="1">
      <alignment horizontal="right" vertical="center"/>
      <protection/>
    </xf>
    <xf numFmtId="166" fontId="1" fillId="0" borderId="12" xfId="0" applyNumberFormat="1" applyFont="1" applyBorder="1" applyAlignment="1">
      <alignment horizontal="right"/>
    </xf>
    <xf numFmtId="166" fontId="2" fillId="0" borderId="0" xfId="0" applyNumberFormat="1" applyFont="1" applyFill="1" applyBorder="1" applyAlignment="1" applyProtection="1">
      <alignment horizontal="right" vertical="center"/>
      <protection/>
    </xf>
    <xf numFmtId="166" fontId="2" fillId="0" borderId="0" xfId="0" applyNumberFormat="1" applyFont="1" applyBorder="1" applyAlignment="1">
      <alignment horizontal="right"/>
    </xf>
    <xf numFmtId="166" fontId="2" fillId="0" borderId="27" xfId="0" applyNumberFormat="1" applyFont="1" applyFill="1" applyBorder="1" applyAlignment="1" applyProtection="1">
      <alignment horizontal="right" vertical="center"/>
      <protection/>
    </xf>
    <xf numFmtId="166" fontId="2" fillId="0" borderId="1" xfId="0" applyNumberFormat="1" applyFont="1" applyFill="1" applyBorder="1" applyAlignment="1" applyProtection="1">
      <alignment horizontal="right" vertical="center"/>
      <protection/>
    </xf>
    <xf numFmtId="166" fontId="2" fillId="0" borderId="1" xfId="0" applyNumberFormat="1" applyFont="1" applyBorder="1" applyAlignment="1">
      <alignment horizontal="right"/>
    </xf>
    <xf numFmtId="166" fontId="1" fillId="0" borderId="0" xfId="0" applyNumberFormat="1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Border="1" applyAlignment="1">
      <alignment horizontal="right"/>
    </xf>
    <xf numFmtId="166" fontId="2" fillId="0" borderId="36" xfId="0" applyNumberFormat="1" applyFont="1" applyFill="1" applyBorder="1" applyAlignment="1" applyProtection="1">
      <alignment horizontal="right" vertical="center"/>
      <protection/>
    </xf>
    <xf numFmtId="166" fontId="2" fillId="0" borderId="12" xfId="0" applyNumberFormat="1" applyFont="1" applyFill="1" applyBorder="1" applyAlignment="1" applyProtection="1">
      <alignment horizontal="right" vertical="center"/>
      <protection/>
    </xf>
    <xf numFmtId="166" fontId="2" fillId="0" borderId="12" xfId="0" applyNumberFormat="1" applyFont="1" applyBorder="1" applyAlignment="1">
      <alignment horizontal="right"/>
    </xf>
    <xf numFmtId="166" fontId="1" fillId="0" borderId="37" xfId="0" applyNumberFormat="1" applyFont="1" applyFill="1" applyBorder="1" applyAlignment="1" applyProtection="1">
      <alignment horizontal="right" vertical="center"/>
      <protection/>
    </xf>
    <xf numFmtId="166" fontId="1" fillId="0" borderId="5" xfId="0" applyNumberFormat="1" applyFont="1" applyBorder="1" applyAlignment="1">
      <alignment horizontal="right"/>
    </xf>
    <xf numFmtId="166" fontId="1" fillId="0" borderId="6" xfId="0" applyNumberFormat="1" applyFont="1" applyFill="1" applyBorder="1" applyAlignment="1" applyProtection="1">
      <alignment horizontal="right" vertical="center"/>
      <protection/>
    </xf>
    <xf numFmtId="166" fontId="1" fillId="0" borderId="37" xfId="0" applyNumberFormat="1" applyFont="1" applyBorder="1" applyAlignment="1">
      <alignment horizontal="right"/>
    </xf>
    <xf numFmtId="0" fontId="11" fillId="0" borderId="0" xfId="30" applyFont="1">
      <alignment/>
      <protection/>
    </xf>
    <xf numFmtId="0" fontId="2" fillId="0" borderId="0" xfId="30" applyFont="1">
      <alignment/>
      <protection/>
    </xf>
    <xf numFmtId="164" fontId="1" fillId="0" borderId="13" xfId="30" applyNumberFormat="1" applyFont="1" applyBorder="1">
      <alignment/>
      <protection/>
    </xf>
    <xf numFmtId="164" fontId="2" fillId="0" borderId="13" xfId="30" applyNumberFormat="1" applyFont="1" applyBorder="1">
      <alignment/>
      <protection/>
    </xf>
    <xf numFmtId="164" fontId="2" fillId="0" borderId="19" xfId="30" applyNumberFormat="1" applyFont="1" applyBorder="1">
      <alignment/>
      <protection/>
    </xf>
    <xf numFmtId="0" fontId="2" fillId="0" borderId="0" xfId="30" applyFont="1" applyAlignment="1">
      <alignment horizontal="right"/>
      <protection/>
    </xf>
    <xf numFmtId="164" fontId="2" fillId="0" borderId="21" xfId="30" applyNumberFormat="1" applyFont="1" applyBorder="1">
      <alignment/>
      <protection/>
    </xf>
    <xf numFmtId="164" fontId="2" fillId="0" borderId="2" xfId="30" applyNumberFormat="1" applyFont="1" applyBorder="1">
      <alignment/>
      <protection/>
    </xf>
    <xf numFmtId="164" fontId="2" fillId="0" borderId="4" xfId="30" applyNumberFormat="1" applyFont="1" applyBorder="1">
      <alignment/>
      <protection/>
    </xf>
    <xf numFmtId="164" fontId="2" fillId="0" borderId="13" xfId="0" applyNumberFormat="1" applyFont="1" applyBorder="1" applyAlignment="1">
      <alignment horizontal="right"/>
    </xf>
    <xf numFmtId="1" fontId="1" fillId="2" borderId="38" xfId="0" applyNumberFormat="1" applyFont="1" applyFill="1" applyBorder="1" applyAlignment="1">
      <alignment/>
    </xf>
    <xf numFmtId="164" fontId="2" fillId="0" borderId="27" xfId="0" applyNumberFormat="1" applyFont="1" applyBorder="1" applyAlignment="1">
      <alignment/>
    </xf>
    <xf numFmtId="0" fontId="2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1" fillId="0" borderId="0" xfId="30" applyNumberFormat="1" applyFont="1" applyFill="1" applyAlignment="1">
      <alignment horizontal="centerContinuous"/>
      <protection/>
    </xf>
    <xf numFmtId="4" fontId="5" fillId="0" borderId="0" xfId="30" applyNumberFormat="1" applyFont="1" applyAlignment="1" applyProtection="1">
      <alignment horizontal="centerContinuous"/>
      <protection/>
    </xf>
    <xf numFmtId="0" fontId="2" fillId="0" borderId="0" xfId="30" applyFont="1" applyAlignment="1">
      <alignment horizontal="centerContinuous"/>
      <protection/>
    </xf>
    <xf numFmtId="164" fontId="2" fillId="0" borderId="3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0" fontId="1" fillId="2" borderId="14" xfId="0" applyFont="1" applyFill="1" applyBorder="1" applyAlignment="1" quotePrefix="1">
      <alignment horizontal="centerContinuous"/>
    </xf>
    <xf numFmtId="0" fontId="1" fillId="2" borderId="39" xfId="0" applyFont="1" applyFill="1" applyBorder="1" applyAlignment="1" quotePrefix="1">
      <alignment horizontal="centerContinuous"/>
    </xf>
    <xf numFmtId="0" fontId="1" fillId="2" borderId="13" xfId="0" applyFont="1" applyFill="1" applyBorder="1" applyAlignment="1" quotePrefix="1">
      <alignment horizontal="center"/>
    </xf>
    <xf numFmtId="167" fontId="1" fillId="2" borderId="13" xfId="0" applyNumberFormat="1" applyFont="1" applyFill="1" applyBorder="1" applyAlignment="1" quotePrefix="1">
      <alignment horizontal="center"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164" fontId="1" fillId="0" borderId="13" xfId="0" applyNumberFormat="1" applyFont="1" applyBorder="1" applyAlignment="1">
      <alignment horizontal="right"/>
    </xf>
    <xf numFmtId="164" fontId="1" fillId="0" borderId="40" xfId="0" applyNumberFormat="1" applyFont="1" applyBorder="1" applyAlignment="1">
      <alignment horizontal="right"/>
    </xf>
    <xf numFmtId="164" fontId="2" fillId="0" borderId="40" xfId="0" applyNumberFormat="1" applyFont="1" applyBorder="1" applyAlignment="1">
      <alignment horizontal="right"/>
    </xf>
    <xf numFmtId="0" fontId="2" fillId="0" borderId="3" xfId="0" applyFont="1" applyBorder="1" applyAlignment="1" quotePrefix="1">
      <alignment horizontal="left"/>
    </xf>
    <xf numFmtId="164" fontId="2" fillId="0" borderId="19" xfId="0" applyNumberFormat="1" applyFont="1" applyFill="1" applyBorder="1" applyAlignment="1">
      <alignment horizontal="right"/>
    </xf>
    <xf numFmtId="164" fontId="2" fillId="0" borderId="41" xfId="0" applyNumberFormat="1" applyFont="1" applyFill="1" applyBorder="1" applyAlignment="1">
      <alignment horizontal="right"/>
    </xf>
    <xf numFmtId="164" fontId="2" fillId="0" borderId="21" xfId="0" applyNumberFormat="1" applyFont="1" applyFill="1" applyBorder="1" applyAlignment="1">
      <alignment horizontal="right"/>
    </xf>
    <xf numFmtId="164" fontId="2" fillId="0" borderId="42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40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41" xfId="0" applyNumberFormat="1" applyFont="1" applyBorder="1" applyAlignment="1">
      <alignment horizontal="right"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0" fontId="1" fillId="2" borderId="15" xfId="0" applyFont="1" applyFill="1" applyBorder="1" applyAlignment="1">
      <alignment horizontal="center"/>
    </xf>
    <xf numFmtId="164" fontId="1" fillId="0" borderId="35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0" fontId="15" fillId="2" borderId="4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167" fontId="2" fillId="0" borderId="0" xfId="0" applyNumberFormat="1" applyFont="1" applyFill="1" applyAlignment="1">
      <alignment/>
    </xf>
    <xf numFmtId="168" fontId="3" fillId="0" borderId="0" xfId="0" applyNumberFormat="1" applyFont="1" applyAlignment="1" applyProtection="1" quotePrefix="1">
      <alignment horizontal="left"/>
      <protection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64" fontId="24" fillId="0" borderId="0" xfId="0" applyNumberFormat="1" applyFont="1" applyFill="1" applyBorder="1" applyAlignment="1">
      <alignment/>
    </xf>
    <xf numFmtId="164" fontId="25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177" fontId="8" fillId="0" borderId="15" xfId="0" applyNumberFormat="1" applyFont="1" applyFill="1" applyBorder="1" applyAlignment="1">
      <alignment/>
    </xf>
    <xf numFmtId="177" fontId="8" fillId="0" borderId="27" xfId="0" applyNumberFormat="1" applyFont="1" applyFill="1" applyBorder="1" applyAlignment="1">
      <alignment/>
    </xf>
    <xf numFmtId="177" fontId="8" fillId="0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2" fontId="2" fillId="0" borderId="15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164" fontId="2" fillId="0" borderId="15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5" fillId="0" borderId="0" xfId="31" applyFont="1" applyAlignment="1" applyProtection="1">
      <alignment horizontal="centerContinuous"/>
      <protection/>
    </xf>
    <xf numFmtId="166" fontId="10" fillId="0" borderId="0" xfId="31" applyFont="1" applyBorder="1" applyAlignment="1" applyProtection="1">
      <alignment horizontal="centerContinuous"/>
      <protection/>
    </xf>
    <xf numFmtId="166" fontId="2" fillId="0" borderId="0" xfId="31" applyFont="1" applyBorder="1">
      <alignment/>
      <protection/>
    </xf>
    <xf numFmtId="166" fontId="2" fillId="0" borderId="0" xfId="31" applyFont="1" applyBorder="1" applyAlignment="1">
      <alignment horizontal="left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27" xfId="0" applyNumberFormat="1" applyFont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5" xfId="0" applyNumberFormat="1" applyFont="1" applyBorder="1" applyAlignment="1" applyProtection="1">
      <alignment horizontal="center" vertical="center"/>
      <protection/>
    </xf>
    <xf numFmtId="0" fontId="10" fillId="0" borderId="27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66" fontId="3" fillId="2" borderId="14" xfId="21" applyFont="1" applyFill="1" applyBorder="1">
      <alignment/>
      <protection/>
    </xf>
    <xf numFmtId="166" fontId="2" fillId="2" borderId="45" xfId="21" applyFont="1" applyFill="1" applyBorder="1">
      <alignment/>
      <protection/>
    </xf>
    <xf numFmtId="166" fontId="2" fillId="2" borderId="3" xfId="21" applyFont="1" applyFill="1" applyBorder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Border="1" applyAlignment="1" quotePrefix="1">
      <alignment/>
    </xf>
    <xf numFmtId="0" fontId="18" fillId="0" borderId="0" xfId="0" applyFont="1" applyAlignment="1">
      <alignment horizontal="right"/>
    </xf>
    <xf numFmtId="0" fontId="18" fillId="0" borderId="0" xfId="30" applyFont="1" applyAlignment="1" applyProtection="1">
      <alignment horizontal="right"/>
      <protection/>
    </xf>
    <xf numFmtId="166" fontId="14" fillId="0" borderId="0" xfId="31" applyFont="1" applyAlignment="1">
      <alignment horizontal="right"/>
      <protection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37" xfId="0" applyNumberFormat="1" applyFont="1" applyFill="1" applyBorder="1" applyAlignment="1">
      <alignment horizontal="center"/>
    </xf>
    <xf numFmtId="164" fontId="2" fillId="0" borderId="21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5" xfId="0" applyNumberFormat="1" applyFont="1" applyBorder="1" applyAlignment="1">
      <alignment/>
    </xf>
    <xf numFmtId="169" fontId="2" fillId="0" borderId="13" xfId="0" applyNumberFormat="1" applyFont="1" applyBorder="1" applyAlignment="1">
      <alignment/>
    </xf>
    <xf numFmtId="1" fontId="1" fillId="2" borderId="13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164" fontId="2" fillId="0" borderId="36" xfId="0" applyNumberFormat="1" applyFont="1" applyBorder="1" applyAlignment="1">
      <alignment/>
    </xf>
    <xf numFmtId="1" fontId="1" fillId="2" borderId="21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168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164" fontId="8" fillId="0" borderId="0" xfId="0" applyNumberFormat="1" applyFont="1" applyBorder="1" applyAlignment="1">
      <alignment/>
    </xf>
    <xf numFmtId="1" fontId="1" fillId="2" borderId="15" xfId="0" applyNumberFormat="1" applyFont="1" applyFill="1" applyBorder="1" applyAlignment="1">
      <alignment horizontal="center"/>
    </xf>
    <xf numFmtId="164" fontId="1" fillId="2" borderId="27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5" xfId="0" applyFont="1" applyFill="1" applyBorder="1" applyAlignment="1" quotePrefix="1">
      <alignment horizontal="center"/>
    </xf>
    <xf numFmtId="15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2" fillId="0" borderId="6" xfId="0" applyNumberFormat="1" applyFont="1" applyBorder="1" applyAlignment="1">
      <alignment horizontal="right"/>
    </xf>
    <xf numFmtId="164" fontId="2" fillId="0" borderId="12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15" xfId="15" applyNumberFormat="1" applyFont="1" applyFill="1" applyBorder="1" applyAlignment="1">
      <alignment/>
    </xf>
    <xf numFmtId="164" fontId="2" fillId="0" borderId="3" xfId="15" applyNumberFormat="1" applyFont="1" applyFill="1" applyBorder="1" applyAlignment="1">
      <alignment/>
    </xf>
    <xf numFmtId="164" fontId="2" fillId="0" borderId="36" xfId="15" applyNumberFormat="1" applyFont="1" applyFill="1" applyBorder="1" applyAlignment="1">
      <alignment/>
    </xf>
    <xf numFmtId="2" fontId="2" fillId="0" borderId="2" xfId="15" applyNumberFormat="1" applyFont="1" applyFill="1" applyBorder="1" applyAlignment="1">
      <alignment/>
    </xf>
    <xf numFmtId="164" fontId="2" fillId="0" borderId="27" xfId="15" applyNumberFormat="1" applyFont="1" applyFill="1" applyBorder="1" applyAlignment="1">
      <alignment/>
    </xf>
    <xf numFmtId="2" fontId="2" fillId="0" borderId="4" xfId="15" applyNumberFormat="1" applyFont="1" applyFill="1" applyBorder="1" applyAlignment="1">
      <alignment/>
    </xf>
    <xf numFmtId="164" fontId="2" fillId="0" borderId="2" xfId="15" applyNumberFormat="1" applyFont="1" applyFill="1" applyBorder="1" applyAlignment="1">
      <alignment/>
    </xf>
    <xf numFmtId="2" fontId="2" fillId="0" borderId="3" xfId="15" applyNumberFormat="1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1" fillId="0" borderId="35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 vertical="center"/>
    </xf>
    <xf numFmtId="164" fontId="1" fillId="0" borderId="13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177" fontId="2" fillId="0" borderId="3" xfId="0" applyNumberFormat="1" applyFont="1" applyBorder="1" applyAlignment="1">
      <alignment/>
    </xf>
    <xf numFmtId="177" fontId="2" fillId="0" borderId="17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177" fontId="2" fillId="0" borderId="4" xfId="0" applyNumberFormat="1" applyFont="1" applyFill="1" applyBorder="1" applyAlignment="1">
      <alignment/>
    </xf>
    <xf numFmtId="177" fontId="2" fillId="0" borderId="28" xfId="0" applyNumberFormat="1" applyFont="1" applyFill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3" xfId="0" applyNumberFormat="1" applyFont="1" applyFill="1" applyBorder="1" applyAlignment="1">
      <alignment/>
    </xf>
    <xf numFmtId="43" fontId="2" fillId="0" borderId="15" xfId="15" applyFont="1" applyBorder="1" applyAlignment="1">
      <alignment horizontal="right"/>
    </xf>
    <xf numFmtId="43" fontId="2" fillId="0" borderId="3" xfId="15" applyFont="1" applyBorder="1" applyAlignment="1">
      <alignment horizontal="right"/>
    </xf>
    <xf numFmtId="43" fontId="2" fillId="0" borderId="15" xfId="15" applyFont="1" applyBorder="1" applyAlignment="1">
      <alignment horizontal="right" vertical="center"/>
    </xf>
    <xf numFmtId="168" fontId="2" fillId="0" borderId="3" xfId="15" applyNumberFormat="1" applyFont="1" applyBorder="1" applyAlignment="1">
      <alignment horizontal="right" vertical="center"/>
    </xf>
    <xf numFmtId="43" fontId="2" fillId="0" borderId="0" xfId="15" applyFont="1" applyBorder="1" applyAlignment="1">
      <alignment horizontal="right" vertical="center"/>
    </xf>
    <xf numFmtId="43" fontId="2" fillId="0" borderId="0" xfId="15" applyNumberFormat="1" applyFont="1" applyBorder="1" applyAlignment="1">
      <alignment horizontal="right" vertical="center"/>
    </xf>
    <xf numFmtId="43" fontId="2" fillId="0" borderId="3" xfId="15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3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27" xfId="15" applyFont="1" applyBorder="1" applyAlignment="1">
      <alignment horizontal="right"/>
    </xf>
    <xf numFmtId="43" fontId="2" fillId="0" borderId="4" xfId="15" applyFont="1" applyBorder="1" applyAlignment="1">
      <alignment horizontal="right"/>
    </xf>
    <xf numFmtId="43" fontId="2" fillId="0" borderId="27" xfId="15" applyFont="1" applyBorder="1" applyAlignment="1">
      <alignment horizontal="right" vertical="center"/>
    </xf>
    <xf numFmtId="168" fontId="2" fillId="0" borderId="4" xfId="15" applyNumberFormat="1" applyFont="1" applyBorder="1" applyAlignment="1">
      <alignment horizontal="right" vertical="center"/>
    </xf>
    <xf numFmtId="43" fontId="2" fillId="0" borderId="1" xfId="15" applyFont="1" applyFill="1" applyBorder="1" applyAlignment="1">
      <alignment horizontal="right" vertical="center"/>
    </xf>
    <xf numFmtId="168" fontId="2" fillId="0" borderId="4" xfId="15" applyNumberFormat="1" applyFont="1" applyFill="1" applyBorder="1" applyAlignment="1">
      <alignment horizontal="right" vertical="center"/>
    </xf>
    <xf numFmtId="177" fontId="2" fillId="0" borderId="13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6" fontId="2" fillId="0" borderId="28" xfId="0" applyNumberFormat="1" applyFont="1" applyFill="1" applyBorder="1" applyAlignment="1">
      <alignment/>
    </xf>
    <xf numFmtId="0" fontId="1" fillId="2" borderId="3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3" fontId="2" fillId="0" borderId="1" xfId="15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39" fontId="2" fillId="0" borderId="0" xfId="15" applyNumberFormat="1" applyFont="1" applyFill="1" applyBorder="1" applyAlignment="1">
      <alignment horizontal="center"/>
    </xf>
    <xf numFmtId="2" fontId="2" fillId="0" borderId="0" xfId="15" applyNumberFormat="1" applyFont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quotePrefix="1">
      <alignment horizontal="center"/>
    </xf>
    <xf numFmtId="43" fontId="2" fillId="0" borderId="0" xfId="15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2" fillId="0" borderId="1" xfId="0" applyFont="1" applyBorder="1" applyAlignment="1" quotePrefix="1">
      <alignment horizontal="left" vertical="center"/>
    </xf>
    <xf numFmtId="0" fontId="2" fillId="0" borderId="4" xfId="0" applyFont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168" fontId="2" fillId="0" borderId="0" xfId="0" applyNumberFormat="1" applyFont="1" applyBorder="1" applyAlignment="1" applyProtection="1">
      <alignment horizontal="right" vertical="center"/>
      <protection/>
    </xf>
    <xf numFmtId="168" fontId="2" fillId="0" borderId="0" xfId="0" applyNumberFormat="1" applyFont="1" applyFill="1" applyBorder="1" applyAlignment="1" applyProtection="1">
      <alignment horizontal="right" vertical="center"/>
      <protection/>
    </xf>
    <xf numFmtId="0" fontId="1" fillId="2" borderId="39" xfId="0" applyFont="1" applyFill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center" vertical="center"/>
      <protection/>
    </xf>
    <xf numFmtId="168" fontId="1" fillId="0" borderId="17" xfId="0" applyNumberFormat="1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2" fillId="0" borderId="20" xfId="0" applyFont="1" applyBorder="1" applyAlignment="1" applyProtection="1">
      <alignment horizontal="left" vertical="center"/>
      <protection/>
    </xf>
    <xf numFmtId="168" fontId="2" fillId="0" borderId="17" xfId="0" applyNumberFormat="1" applyFont="1" applyBorder="1" applyAlignment="1">
      <alignment horizontal="right" vertical="center"/>
    </xf>
    <xf numFmtId="168" fontId="2" fillId="0" borderId="17" xfId="0" applyNumberFormat="1" applyFont="1" applyFill="1" applyBorder="1" applyAlignment="1">
      <alignment horizontal="right" vertical="center"/>
    </xf>
    <xf numFmtId="168" fontId="2" fillId="0" borderId="0" xfId="15" applyNumberFormat="1" applyFont="1" applyBorder="1" applyAlignment="1">
      <alignment horizontal="right" vertical="center"/>
    </xf>
    <xf numFmtId="168" fontId="2" fillId="0" borderId="0" xfId="15" applyNumberFormat="1" applyFont="1" applyFill="1" applyBorder="1" applyAlignment="1">
      <alignment horizontal="right" vertical="center"/>
    </xf>
    <xf numFmtId="168" fontId="2" fillId="0" borderId="17" xfId="15" applyNumberFormat="1" applyFont="1" applyFill="1" applyBorder="1" applyAlignment="1">
      <alignment horizontal="right" vertical="center"/>
    </xf>
    <xf numFmtId="0" fontId="2" fillId="0" borderId="26" xfId="0" applyFont="1" applyBorder="1" applyAlignment="1" applyProtection="1">
      <alignment horizontal="left" vertical="center"/>
      <protection/>
    </xf>
    <xf numFmtId="168" fontId="2" fillId="0" borderId="1" xfId="0" applyNumberFormat="1" applyFont="1" applyBorder="1" applyAlignment="1">
      <alignment horizontal="right" vertical="center"/>
    </xf>
    <xf numFmtId="168" fontId="2" fillId="0" borderId="1" xfId="15" applyNumberFormat="1" applyFont="1" applyBorder="1" applyAlignment="1">
      <alignment horizontal="right" vertical="center"/>
    </xf>
    <xf numFmtId="168" fontId="2" fillId="0" borderId="1" xfId="15" applyNumberFormat="1" applyFont="1" applyFill="1" applyBorder="1" applyAlignment="1">
      <alignment horizontal="right" vertical="center"/>
    </xf>
    <xf numFmtId="168" fontId="2" fillId="0" borderId="28" xfId="15" applyNumberFormat="1" applyFont="1" applyFill="1" applyBorder="1" applyAlignment="1">
      <alignment horizontal="right" vertical="center"/>
    </xf>
    <xf numFmtId="43" fontId="2" fillId="0" borderId="17" xfId="15" applyNumberFormat="1" applyFont="1" applyFill="1" applyBorder="1" applyAlignment="1">
      <alignment horizontal="center"/>
    </xf>
    <xf numFmtId="43" fontId="2" fillId="0" borderId="41" xfId="15" applyNumberFormat="1" applyFont="1" applyFill="1" applyBorder="1" applyAlignment="1">
      <alignment/>
    </xf>
    <xf numFmtId="164" fontId="2" fillId="0" borderId="42" xfId="0" applyNumberFormat="1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1" fillId="2" borderId="20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/>
    </xf>
    <xf numFmtId="0" fontId="1" fillId="2" borderId="41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/>
    </xf>
    <xf numFmtId="0" fontId="1" fillId="0" borderId="46" xfId="0" applyFont="1" applyBorder="1" applyAlignment="1">
      <alignment vertical="center" wrapText="1"/>
    </xf>
    <xf numFmtId="0" fontId="1" fillId="0" borderId="35" xfId="0" applyFont="1" applyFill="1" applyBorder="1" applyAlignment="1">
      <alignment horizontal="center" vertical="center" wrapText="1"/>
    </xf>
    <xf numFmtId="164" fontId="1" fillId="0" borderId="35" xfId="0" applyNumberFormat="1" applyFont="1" applyBorder="1" applyAlignment="1">
      <alignment vertical="center"/>
    </xf>
    <xf numFmtId="164" fontId="1" fillId="0" borderId="48" xfId="0" applyNumberFormat="1" applyFont="1" applyBorder="1" applyAlignment="1">
      <alignment vertical="center"/>
    </xf>
    <xf numFmtId="0" fontId="14" fillId="0" borderId="46" xfId="0" applyFont="1" applyBorder="1" applyAlignment="1">
      <alignment horizontal="left" vertical="center"/>
    </xf>
    <xf numFmtId="0" fontId="2" fillId="0" borderId="46" xfId="0" applyFont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164" fontId="2" fillId="0" borderId="3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164" fontId="1" fillId="0" borderId="37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0" fillId="0" borderId="0" xfId="25" applyFont="1">
      <alignment/>
      <protection/>
    </xf>
    <xf numFmtId="49" fontId="19" fillId="2" borderId="50" xfId="0" applyNumberFormat="1" applyFont="1" applyFill="1" applyBorder="1" applyAlignment="1">
      <alignment horizontal="center"/>
    </xf>
    <xf numFmtId="49" fontId="19" fillId="2" borderId="8" xfId="0" applyNumberFormat="1" applyFont="1" applyFill="1" applyBorder="1" applyAlignment="1">
      <alignment horizontal="center"/>
    </xf>
    <xf numFmtId="0" fontId="19" fillId="2" borderId="51" xfId="0" applyFont="1" applyFill="1" applyBorder="1" applyAlignment="1">
      <alignment horizontal="center"/>
    </xf>
    <xf numFmtId="0" fontId="19" fillId="2" borderId="52" xfId="0" applyFont="1" applyFill="1" applyBorder="1" applyAlignment="1" applyProtection="1">
      <alignment horizontal="center"/>
      <protection/>
    </xf>
    <xf numFmtId="164" fontId="1" fillId="0" borderId="3" xfId="0" applyNumberFormat="1" applyFont="1" applyBorder="1" applyAlignment="1" applyProtection="1">
      <alignment vertical="center"/>
      <protection/>
    </xf>
    <xf numFmtId="164" fontId="1" fillId="0" borderId="36" xfId="0" applyNumberFormat="1" applyFont="1" applyBorder="1" applyAlignment="1" applyProtection="1">
      <alignment horizontal="center" vertical="center"/>
      <protection/>
    </xf>
    <xf numFmtId="164" fontId="2" fillId="0" borderId="15" xfId="0" applyNumberFormat="1" applyFont="1" applyBorder="1" applyAlignment="1" applyProtection="1">
      <alignment horizontal="center" vertical="center"/>
      <protection/>
    </xf>
    <xf numFmtId="164" fontId="2" fillId="0" borderId="4" xfId="0" applyNumberFormat="1" applyFont="1" applyBorder="1" applyAlignment="1">
      <alignment vertical="center"/>
    </xf>
    <xf numFmtId="164" fontId="2" fillId="0" borderId="27" xfId="0" applyNumberFormat="1" applyFont="1" applyBorder="1" applyAlignment="1" applyProtection="1">
      <alignment horizontal="center" vertical="center"/>
      <protection/>
    </xf>
    <xf numFmtId="164" fontId="1" fillId="0" borderId="15" xfId="0" applyNumberFormat="1" applyFont="1" applyBorder="1" applyAlignment="1" applyProtection="1">
      <alignment horizontal="center" vertical="center"/>
      <protection/>
    </xf>
    <xf numFmtId="164" fontId="1" fillId="0" borderId="3" xfId="0" applyNumberFormat="1" applyFont="1" applyBorder="1" applyAlignment="1" quotePrefix="1">
      <alignment vertical="center"/>
    </xf>
    <xf numFmtId="164" fontId="2" fillId="0" borderId="3" xfId="0" applyNumberFormat="1" applyFont="1" applyBorder="1" applyAlignment="1" quotePrefix="1">
      <alignment vertical="center"/>
    </xf>
    <xf numFmtId="164" fontId="1" fillId="0" borderId="6" xfId="0" applyNumberFormat="1" applyFont="1" applyBorder="1" applyAlignment="1" applyProtection="1">
      <alignment vertical="center"/>
      <protection/>
    </xf>
    <xf numFmtId="164" fontId="1" fillId="0" borderId="37" xfId="0" applyNumberFormat="1" applyFont="1" applyBorder="1" applyAlignment="1" applyProtection="1">
      <alignment horizontal="center" vertical="center"/>
      <protection/>
    </xf>
    <xf numFmtId="164" fontId="1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 applyProtection="1">
      <alignment vertical="center"/>
      <protection/>
    </xf>
    <xf numFmtId="164" fontId="14" fillId="0" borderId="3" xfId="0" applyNumberFormat="1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 applyProtection="1">
      <alignment horizontal="center"/>
      <protection locked="0"/>
    </xf>
    <xf numFmtId="0" fontId="1" fillId="2" borderId="35" xfId="0" applyFont="1" applyFill="1" applyBorder="1" applyAlignment="1" applyProtection="1">
      <alignment horizontal="center"/>
      <protection locked="0"/>
    </xf>
    <xf numFmtId="0" fontId="1" fillId="2" borderId="37" xfId="0" applyFont="1" applyFill="1" applyBorder="1" applyAlignment="1" applyProtection="1">
      <alignment horizontal="center"/>
      <protection locked="0"/>
    </xf>
    <xf numFmtId="0" fontId="1" fillId="2" borderId="34" xfId="0" applyFont="1" applyFill="1" applyBorder="1" applyAlignment="1">
      <alignment/>
    </xf>
    <xf numFmtId="0" fontId="1" fillId="2" borderId="26" xfId="0" applyFont="1" applyFill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left" vertical="center"/>
      <protection/>
    </xf>
    <xf numFmtId="164" fontId="1" fillId="0" borderId="42" xfId="0" applyNumberFormat="1" applyFont="1" applyBorder="1" applyAlignment="1" applyProtection="1">
      <alignment horizontal="center" vertical="center"/>
      <protection/>
    </xf>
    <xf numFmtId="164" fontId="2" fillId="0" borderId="40" xfId="0" applyNumberFormat="1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164" fontId="2" fillId="0" borderId="41" xfId="0" applyNumberFormat="1" applyFont="1" applyBorder="1" applyAlignment="1" applyProtection="1">
      <alignment horizontal="center" vertical="center"/>
      <protection/>
    </xf>
    <xf numFmtId="164" fontId="1" fillId="0" borderId="40" xfId="0" applyNumberFormat="1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vertical="center"/>
      <protection/>
    </xf>
    <xf numFmtId="164" fontId="1" fillId="0" borderId="48" xfId="0" applyNumberFormat="1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164" fontId="2" fillId="0" borderId="16" xfId="0" applyNumberFormat="1" applyFont="1" applyBorder="1" applyAlignment="1" applyProtection="1">
      <alignment horizontal="center" vertical="center"/>
      <protection/>
    </xf>
    <xf numFmtId="164" fontId="2" fillId="0" borderId="54" xfId="0" applyNumberFormat="1" applyFont="1" applyBorder="1" applyAlignment="1" applyProtection="1">
      <alignment horizontal="center" vertical="center"/>
      <protection/>
    </xf>
    <xf numFmtId="0" fontId="1" fillId="2" borderId="45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/>
    </xf>
    <xf numFmtId="1" fontId="14" fillId="0" borderId="29" xfId="0" applyNumberFormat="1" applyFont="1" applyBorder="1" applyAlignment="1" applyProtection="1">
      <alignment/>
      <protection locked="0"/>
    </xf>
    <xf numFmtId="0" fontId="14" fillId="0" borderId="16" xfId="0" applyFont="1" applyBorder="1" applyAlignment="1" applyProtection="1">
      <alignment horizontal="left"/>
      <protection locked="0"/>
    </xf>
    <xf numFmtId="166" fontId="2" fillId="0" borderId="50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2" fillId="0" borderId="50" xfId="0" applyNumberFormat="1" applyFont="1" applyFill="1" applyBorder="1" applyAlignment="1">
      <alignment horizontal="right"/>
    </xf>
    <xf numFmtId="166" fontId="2" fillId="0" borderId="54" xfId="0" applyNumberFormat="1" applyFont="1" applyBorder="1" applyAlignment="1">
      <alignment horizontal="right"/>
    </xf>
    <xf numFmtId="166" fontId="1" fillId="0" borderId="21" xfId="31" applyFont="1" applyBorder="1" applyAlignment="1" quotePrefix="1">
      <alignment horizontal="right"/>
      <protection/>
    </xf>
    <xf numFmtId="166" fontId="2" fillId="0" borderId="13" xfId="31" applyFont="1" applyBorder="1" applyAlignment="1">
      <alignment horizontal="right"/>
      <protection/>
    </xf>
    <xf numFmtId="166" fontId="1" fillId="0" borderId="13" xfId="31" applyFont="1" applyBorder="1" applyAlignment="1">
      <alignment horizontal="right"/>
      <protection/>
    </xf>
    <xf numFmtId="166" fontId="1" fillId="0" borderId="21" xfId="31" applyFont="1" applyBorder="1">
      <alignment/>
      <protection/>
    </xf>
    <xf numFmtId="166" fontId="1" fillId="2" borderId="35" xfId="31" applyFont="1" applyFill="1" applyBorder="1" applyAlignment="1" quotePrefix="1">
      <alignment horizontal="center"/>
      <protection/>
    </xf>
    <xf numFmtId="166" fontId="1" fillId="2" borderId="25" xfId="31" applyFont="1" applyFill="1" applyBorder="1" applyAlignment="1">
      <alignment horizontal="left"/>
      <protection/>
    </xf>
    <xf numFmtId="166" fontId="1" fillId="2" borderId="38" xfId="31" applyFont="1" applyFill="1" applyBorder="1">
      <alignment/>
      <protection/>
    </xf>
    <xf numFmtId="166" fontId="1" fillId="2" borderId="26" xfId="31" applyFont="1" applyFill="1" applyBorder="1" applyAlignment="1">
      <alignment horizontal="center"/>
      <protection/>
    </xf>
    <xf numFmtId="166" fontId="1" fillId="2" borderId="48" xfId="31" applyFont="1" applyFill="1" applyBorder="1" applyAlignment="1" quotePrefix="1">
      <alignment horizontal="center"/>
      <protection/>
    </xf>
    <xf numFmtId="166" fontId="1" fillId="0" borderId="42" xfId="31" applyFont="1" applyBorder="1" applyAlignment="1" quotePrefix="1">
      <alignment horizontal="right"/>
      <protection/>
    </xf>
    <xf numFmtId="167" fontId="2" fillId="0" borderId="20" xfId="31" applyNumberFormat="1" applyFont="1" applyBorder="1" applyAlignment="1">
      <alignment horizontal="left"/>
      <protection/>
    </xf>
    <xf numFmtId="166" fontId="2" fillId="0" borderId="40" xfId="31" applyFont="1" applyBorder="1" applyAlignment="1">
      <alignment horizontal="right"/>
      <protection/>
    </xf>
    <xf numFmtId="166" fontId="1" fillId="0" borderId="40" xfId="31" applyFont="1" applyBorder="1" applyAlignment="1" quotePrefix="1">
      <alignment horizontal="right"/>
      <protection/>
    </xf>
    <xf numFmtId="167" fontId="2" fillId="0" borderId="29" xfId="31" applyNumberFormat="1" applyFont="1" applyBorder="1" applyAlignment="1">
      <alignment horizontal="left"/>
      <protection/>
    </xf>
    <xf numFmtId="166" fontId="1" fillId="0" borderId="50" xfId="31" applyFont="1" applyBorder="1" applyAlignment="1">
      <alignment horizontal="right"/>
      <protection/>
    </xf>
    <xf numFmtId="166" fontId="1" fillId="0" borderId="8" xfId="31" applyFont="1" applyBorder="1" applyAlignment="1" quotePrefix="1">
      <alignment horizontal="right"/>
      <protection/>
    </xf>
    <xf numFmtId="166" fontId="1" fillId="0" borderId="54" xfId="31" applyFont="1" applyBorder="1" applyAlignment="1" quotePrefix="1">
      <alignment horizontal="right"/>
      <protection/>
    </xf>
    <xf numFmtId="166" fontId="1" fillId="2" borderId="25" xfId="31" applyFont="1" applyFill="1" applyBorder="1" applyAlignment="1">
      <alignment horizontal="center"/>
      <protection/>
    </xf>
    <xf numFmtId="166" fontId="1" fillId="2" borderId="1" xfId="31" applyFont="1" applyFill="1" applyBorder="1" applyAlignment="1">
      <alignment horizontal="center"/>
      <protection/>
    </xf>
    <xf numFmtId="166" fontId="1" fillId="2" borderId="53" xfId="31" applyFont="1" applyFill="1" applyBorder="1" applyAlignment="1" quotePrefix="1">
      <alignment horizontal="center"/>
      <protection/>
    </xf>
    <xf numFmtId="166" fontId="1" fillId="2" borderId="48" xfId="31" applyFont="1" applyFill="1" applyBorder="1" applyAlignment="1">
      <alignment horizontal="center"/>
      <protection/>
    </xf>
    <xf numFmtId="166" fontId="1" fillId="2" borderId="6" xfId="31" applyFont="1" applyFill="1" applyBorder="1" applyAlignment="1" quotePrefix="1">
      <alignment horizontal="center"/>
      <protection/>
    </xf>
    <xf numFmtId="166" fontId="2" fillId="0" borderId="55" xfId="31" applyFont="1" applyBorder="1" applyAlignment="1">
      <alignment horizontal="center"/>
      <protection/>
    </xf>
    <xf numFmtId="166" fontId="1" fillId="0" borderId="36" xfId="31" applyFont="1" applyBorder="1">
      <alignment/>
      <protection/>
    </xf>
    <xf numFmtId="166" fontId="1" fillId="0" borderId="55" xfId="31" applyFont="1" applyBorder="1">
      <alignment/>
      <protection/>
    </xf>
    <xf numFmtId="166" fontId="1" fillId="0" borderId="42" xfId="31" applyFont="1" applyBorder="1">
      <alignment/>
      <protection/>
    </xf>
    <xf numFmtId="166" fontId="1" fillId="0" borderId="2" xfId="31" applyFont="1" applyBorder="1" applyAlignment="1" quotePrefix="1">
      <alignment horizontal="right"/>
      <protection/>
    </xf>
    <xf numFmtId="166" fontId="2" fillId="0" borderId="15" xfId="31" applyFont="1" applyBorder="1">
      <alignment/>
      <protection/>
    </xf>
    <xf numFmtId="166" fontId="2" fillId="0" borderId="20" xfId="31" applyFont="1" applyBorder="1">
      <alignment/>
      <protection/>
    </xf>
    <xf numFmtId="166" fontId="2" fillId="0" borderId="3" xfId="31" applyFont="1" applyBorder="1" applyAlignment="1">
      <alignment horizontal="right"/>
      <protection/>
    </xf>
    <xf numFmtId="166" fontId="1" fillId="0" borderId="15" xfId="31" applyFont="1" applyBorder="1">
      <alignment/>
      <protection/>
    </xf>
    <xf numFmtId="166" fontId="1" fillId="0" borderId="20" xfId="31" applyFont="1" applyBorder="1">
      <alignment/>
      <protection/>
    </xf>
    <xf numFmtId="166" fontId="1" fillId="0" borderId="13" xfId="31" applyFont="1" applyBorder="1">
      <alignment/>
      <protection/>
    </xf>
    <xf numFmtId="166" fontId="1" fillId="0" borderId="40" xfId="31" applyFont="1" applyBorder="1">
      <alignment/>
      <protection/>
    </xf>
    <xf numFmtId="166" fontId="1" fillId="0" borderId="3" xfId="31" applyFont="1" applyBorder="1" applyAlignment="1" quotePrefix="1">
      <alignment horizontal="right"/>
      <protection/>
    </xf>
    <xf numFmtId="166" fontId="1" fillId="0" borderId="16" xfId="31" applyFont="1" applyBorder="1">
      <alignment/>
      <protection/>
    </xf>
    <xf numFmtId="166" fontId="1" fillId="0" borderId="29" xfId="31" applyFont="1" applyBorder="1">
      <alignment/>
      <protection/>
    </xf>
    <xf numFmtId="166" fontId="1" fillId="0" borderId="54" xfId="31" applyFont="1" applyBorder="1" applyAlignment="1">
      <alignment horizontal="right"/>
      <protection/>
    </xf>
    <xf numFmtId="166" fontId="2" fillId="0" borderId="0" xfId="31" applyFont="1">
      <alignment/>
      <protection/>
    </xf>
    <xf numFmtId="166" fontId="1" fillId="2" borderId="25" xfId="31" applyFont="1" applyFill="1" applyBorder="1">
      <alignment/>
      <protection/>
    </xf>
    <xf numFmtId="166" fontId="2" fillId="0" borderId="55" xfId="31" applyFont="1" applyBorder="1">
      <alignment/>
      <protection/>
    </xf>
    <xf numFmtId="166" fontId="1" fillId="0" borderId="55" xfId="31" applyFont="1" applyBorder="1" applyAlignment="1" quotePrefix="1">
      <alignment horizontal="right"/>
      <protection/>
    </xf>
    <xf numFmtId="166" fontId="2" fillId="0" borderId="20" xfId="31" applyNumberFormat="1" applyFont="1" applyBorder="1" applyAlignment="1">
      <alignment horizontal="right"/>
      <protection/>
    </xf>
    <xf numFmtId="166" fontId="2" fillId="0" borderId="20" xfId="31" applyFont="1" applyBorder="1" applyAlignment="1">
      <alignment horizontal="right"/>
      <protection/>
    </xf>
    <xf numFmtId="166" fontId="1" fillId="0" borderId="20" xfId="31" applyFont="1" applyBorder="1" applyAlignment="1">
      <alignment horizontal="right"/>
      <protection/>
    </xf>
    <xf numFmtId="166" fontId="1" fillId="0" borderId="40" xfId="31" applyFont="1" applyBorder="1" applyAlignment="1">
      <alignment horizontal="right"/>
      <protection/>
    </xf>
    <xf numFmtId="166" fontId="2" fillId="0" borderId="55" xfId="31" applyFont="1" applyBorder="1" applyAlignment="1">
      <alignment horizontal="left"/>
      <protection/>
    </xf>
    <xf numFmtId="167" fontId="2" fillId="0" borderId="15" xfId="31" applyNumberFormat="1" applyFont="1" applyBorder="1" applyAlignment="1">
      <alignment horizontal="left"/>
      <protection/>
    </xf>
    <xf numFmtId="167" fontId="1" fillId="0" borderId="15" xfId="31" applyNumberFormat="1" applyFont="1" applyBorder="1" applyAlignment="1">
      <alignment horizontal="left"/>
      <protection/>
    </xf>
    <xf numFmtId="0" fontId="2" fillId="2" borderId="49" xfId="0" applyFont="1" applyFill="1" applyBorder="1" applyAlignment="1">
      <alignment/>
    </xf>
    <xf numFmtId="0" fontId="2" fillId="2" borderId="56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2" borderId="9" xfId="21" applyFont="1" applyFill="1" applyBorder="1">
      <alignment/>
      <protection/>
    </xf>
    <xf numFmtId="0" fontId="2" fillId="0" borderId="36" xfId="0" applyFont="1" applyBorder="1" applyAlignment="1">
      <alignment/>
    </xf>
    <xf numFmtId="0" fontId="2" fillId="0" borderId="20" xfId="0" applyFont="1" applyBorder="1" applyAlignment="1">
      <alignment horizontal="center"/>
    </xf>
    <xf numFmtId="2" fontId="2" fillId="0" borderId="35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59" xfId="0" applyFont="1" applyBorder="1" applyAlignment="1">
      <alignment horizontal="left" indent="1"/>
    </xf>
    <xf numFmtId="2" fontId="1" fillId="0" borderId="35" xfId="0" applyNumberFormat="1" applyFont="1" applyBorder="1" applyAlignment="1" quotePrefix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5" xfId="0" applyNumberFormat="1" applyFont="1" applyBorder="1" applyAlignment="1" applyProtection="1">
      <alignment horizontal="center" vertical="center"/>
      <protection/>
    </xf>
    <xf numFmtId="164" fontId="1" fillId="0" borderId="60" xfId="0" applyNumberFormat="1" applyFont="1" applyBorder="1" applyAlignment="1" applyProtection="1">
      <alignment horizontal="center" vertical="center"/>
      <protection/>
    </xf>
    <xf numFmtId="0" fontId="2" fillId="0" borderId="57" xfId="0" applyFont="1" applyBorder="1" applyAlignment="1">
      <alignment horizontal="left" indent="1"/>
    </xf>
    <xf numFmtId="164" fontId="1" fillId="0" borderId="0" xfId="0" applyNumberFormat="1" applyFont="1" applyBorder="1" applyAlignment="1" applyProtection="1">
      <alignment horizontal="center" vertical="center"/>
      <protection/>
    </xf>
    <xf numFmtId="164" fontId="1" fillId="0" borderId="61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164" fontId="2" fillId="0" borderId="61" xfId="0" applyNumberFormat="1" applyFont="1" applyBorder="1" applyAlignment="1" applyProtection="1">
      <alignment horizontal="center" vertical="center"/>
      <protection/>
    </xf>
    <xf numFmtId="2" fontId="2" fillId="0" borderId="13" xfId="0" applyNumberFormat="1" applyFont="1" applyBorder="1" applyAlignment="1" quotePrefix="1">
      <alignment horizontal="center" vertical="center"/>
    </xf>
    <xf numFmtId="0" fontId="1" fillId="0" borderId="59" xfId="0" applyFont="1" applyBorder="1" applyAlignment="1">
      <alignment/>
    </xf>
    <xf numFmtId="0" fontId="2" fillId="0" borderId="58" xfId="0" applyFont="1" applyBorder="1" applyAlignment="1">
      <alignment horizontal="left" indent="1"/>
    </xf>
    <xf numFmtId="2" fontId="2" fillId="0" borderId="19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 applyProtection="1">
      <alignment horizontal="center" vertical="center"/>
      <protection/>
    </xf>
    <xf numFmtId="164" fontId="2" fillId="0" borderId="62" xfId="0" applyNumberFormat="1" applyFont="1" applyBorder="1" applyAlignment="1" applyProtection="1">
      <alignment horizontal="center" vertical="center"/>
      <protection/>
    </xf>
    <xf numFmtId="2" fontId="2" fillId="0" borderId="57" xfId="0" applyNumberFormat="1" applyFont="1" applyBorder="1" applyAlignment="1">
      <alignment/>
    </xf>
    <xf numFmtId="2" fontId="2" fillId="0" borderId="21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2" fontId="2" fillId="0" borderId="63" xfId="0" applyNumberFormat="1" applyFont="1" applyBorder="1" applyAlignment="1">
      <alignment/>
    </xf>
    <xf numFmtId="2" fontId="2" fillId="0" borderId="64" xfId="0" applyNumberFormat="1" applyFont="1" applyBorder="1" applyAlignment="1">
      <alignment horizontal="center" vertical="center"/>
    </xf>
    <xf numFmtId="164" fontId="2" fillId="0" borderId="65" xfId="0" applyNumberFormat="1" applyFont="1" applyBorder="1" applyAlignment="1">
      <alignment vertical="center"/>
    </xf>
    <xf numFmtId="164" fontId="2" fillId="0" borderId="66" xfId="0" applyNumberFormat="1" applyFont="1" applyBorder="1" applyAlignment="1">
      <alignment vertical="center"/>
    </xf>
    <xf numFmtId="164" fontId="2" fillId="0" borderId="65" xfId="0" applyNumberFormat="1" applyFont="1" applyBorder="1" applyAlignment="1" applyProtection="1">
      <alignment horizontal="center" vertical="center"/>
      <protection/>
    </xf>
    <xf numFmtId="164" fontId="2" fillId="0" borderId="67" xfId="0" applyNumberFormat="1" applyFont="1" applyBorder="1" applyAlignment="1" applyProtection="1">
      <alignment horizontal="center" vertical="center"/>
      <protection/>
    </xf>
    <xf numFmtId="164" fontId="1" fillId="0" borderId="1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2" fontId="2" fillId="0" borderId="21" xfId="0" applyNumberFormat="1" applyFont="1" applyBorder="1" applyAlignment="1" quotePrefix="1">
      <alignment horizontal="center" vertical="center"/>
    </xf>
    <xf numFmtId="2" fontId="2" fillId="0" borderId="19" xfId="0" applyNumberFormat="1" applyFont="1" applyBorder="1" applyAlignment="1" quotePrefix="1">
      <alignment horizontal="center" vertical="center"/>
    </xf>
    <xf numFmtId="164" fontId="2" fillId="0" borderId="27" xfId="0" applyNumberFormat="1" applyFont="1" applyBorder="1" applyAlignment="1">
      <alignment vertical="center"/>
    </xf>
    <xf numFmtId="2" fontId="2" fillId="0" borderId="58" xfId="0" applyNumberFormat="1" applyFont="1" applyBorder="1" applyAlignment="1" quotePrefix="1">
      <alignment horizontal="left"/>
    </xf>
    <xf numFmtId="2" fontId="2" fillId="0" borderId="68" xfId="0" applyNumberFormat="1" applyFont="1" applyBorder="1" applyAlignment="1">
      <alignment/>
    </xf>
    <xf numFmtId="2" fontId="2" fillId="0" borderId="69" xfId="0" applyNumberFormat="1" applyFont="1" applyBorder="1" applyAlignment="1">
      <alignment/>
    </xf>
    <xf numFmtId="2" fontId="1" fillId="0" borderId="19" xfId="0" applyNumberFormat="1" applyFont="1" applyBorder="1" applyAlignment="1" quotePrefix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 applyProtection="1">
      <alignment horizontal="center" vertical="center"/>
      <protection/>
    </xf>
    <xf numFmtId="164" fontId="1" fillId="0" borderId="62" xfId="0" applyNumberFormat="1" applyFont="1" applyBorder="1" applyAlignment="1" applyProtection="1">
      <alignment horizontal="center" vertical="center"/>
      <protection/>
    </xf>
    <xf numFmtId="164" fontId="1" fillId="0" borderId="4" xfId="0" applyNumberFormat="1" applyFont="1" applyBorder="1" applyAlignment="1">
      <alignment vertical="center"/>
    </xf>
    <xf numFmtId="0" fontId="2" fillId="0" borderId="69" xfId="0" applyFont="1" applyBorder="1" applyAlignment="1">
      <alignment/>
    </xf>
    <xf numFmtId="164" fontId="2" fillId="0" borderId="70" xfId="0" applyNumberFormat="1" applyFont="1" applyBorder="1" applyAlignment="1">
      <alignment vertical="center"/>
    </xf>
    <xf numFmtId="169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2" fontId="1" fillId="0" borderId="35" xfId="0" applyNumberFormat="1" applyFont="1" applyFill="1" applyBorder="1" applyAlignment="1">
      <alignment horizontal="right" vertical="center" wrapText="1"/>
    </xf>
    <xf numFmtId="2" fontId="1" fillId="0" borderId="35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 vertical="center"/>
    </xf>
    <xf numFmtId="164" fontId="1" fillId="0" borderId="35" xfId="0" applyNumberFormat="1" applyFont="1" applyBorder="1" applyAlignment="1">
      <alignment horizontal="right" vertical="center"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168" fontId="2" fillId="0" borderId="3" xfId="0" applyNumberFormat="1" applyFont="1" applyBorder="1" applyAlignment="1" applyProtection="1">
      <alignment horizontal="right" vertical="center"/>
      <protection/>
    </xf>
    <xf numFmtId="168" fontId="2" fillId="0" borderId="15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Fill="1" applyBorder="1" applyAlignment="1" applyProtection="1">
      <alignment horizontal="right" vertical="center"/>
      <protection/>
    </xf>
    <xf numFmtId="0" fontId="1" fillId="2" borderId="37" xfId="0" applyFont="1" applyFill="1" applyBorder="1" applyAlignment="1" applyProtection="1">
      <alignment horizontal="center" vertical="center"/>
      <protection/>
    </xf>
    <xf numFmtId="0" fontId="1" fillId="2" borderId="28" xfId="0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168" fontId="2" fillId="0" borderId="15" xfId="0" applyNumberFormat="1" applyFont="1" applyBorder="1" applyAlignment="1" applyProtection="1">
      <alignment horizontal="center" vertical="center"/>
      <protection/>
    </xf>
    <xf numFmtId="168" fontId="2" fillId="0" borderId="3" xfId="0" applyNumberFormat="1" applyFont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horizontal="center" vertical="center"/>
    </xf>
    <xf numFmtId="0" fontId="2" fillId="0" borderId="20" xfId="0" applyNumberFormat="1" applyFont="1" applyBorder="1" applyAlignment="1" applyProtection="1">
      <alignment horizontal="center" vertical="center"/>
      <protection/>
    </xf>
    <xf numFmtId="168" fontId="2" fillId="0" borderId="15" xfId="0" applyNumberFormat="1" applyFont="1" applyBorder="1" applyAlignment="1">
      <alignment horizontal="center" vertical="center"/>
    </xf>
    <xf numFmtId="168" fontId="2" fillId="0" borderId="3" xfId="0" applyNumberFormat="1" applyFont="1" applyFill="1" applyBorder="1" applyAlignment="1">
      <alignment horizontal="right" vertical="center"/>
    </xf>
    <xf numFmtId="168" fontId="1" fillId="0" borderId="40" xfId="0" applyNumberFormat="1" applyFont="1" applyFill="1" applyBorder="1" applyAlignment="1">
      <alignment horizontal="center" vertical="center"/>
    </xf>
    <xf numFmtId="0" fontId="2" fillId="0" borderId="0" xfId="33" applyFont="1">
      <alignment/>
      <protection/>
    </xf>
    <xf numFmtId="0" fontId="2" fillId="0" borderId="0" xfId="33" applyFont="1" applyBorder="1">
      <alignment/>
      <protection/>
    </xf>
    <xf numFmtId="164" fontId="2" fillId="0" borderId="13" xfId="33" applyNumberFormat="1" applyFont="1" applyBorder="1">
      <alignment/>
      <protection/>
    </xf>
    <xf numFmtId="164" fontId="2" fillId="0" borderId="13" xfId="33" applyNumberFormat="1" applyFont="1" applyBorder="1" applyAlignment="1">
      <alignment horizontal="right"/>
      <protection/>
    </xf>
    <xf numFmtId="0" fontId="2" fillId="0" borderId="3" xfId="33" applyFont="1" applyBorder="1">
      <alignment/>
      <protection/>
    </xf>
    <xf numFmtId="0" fontId="2" fillId="0" borderId="0" xfId="33" applyFont="1" applyFill="1" applyBorder="1">
      <alignment/>
      <protection/>
    </xf>
    <xf numFmtId="164" fontId="2" fillId="0" borderId="15" xfId="33" applyNumberFormat="1" applyFont="1" applyBorder="1">
      <alignment/>
      <protection/>
    </xf>
    <xf numFmtId="0" fontId="2" fillId="0" borderId="12" xfId="33" applyFont="1" applyBorder="1">
      <alignment/>
      <protection/>
    </xf>
    <xf numFmtId="164" fontId="2" fillId="0" borderId="21" xfId="33" applyNumberFormat="1" applyFont="1" applyBorder="1">
      <alignment/>
      <protection/>
    </xf>
    <xf numFmtId="0" fontId="2" fillId="0" borderId="58" xfId="33" applyFont="1" applyBorder="1">
      <alignment/>
      <protection/>
    </xf>
    <xf numFmtId="0" fontId="2" fillId="0" borderId="1" xfId="33" applyFont="1" applyBorder="1">
      <alignment/>
      <protection/>
    </xf>
    <xf numFmtId="164" fontId="2" fillId="0" borderId="19" xfId="33" applyNumberFormat="1" applyFont="1" applyBorder="1">
      <alignment/>
      <protection/>
    </xf>
    <xf numFmtId="164" fontId="2" fillId="0" borderId="13" xfId="33" applyNumberFormat="1" applyFont="1" applyBorder="1" applyAlignment="1">
      <alignment horizontal="center"/>
      <protection/>
    </xf>
    <xf numFmtId="0" fontId="2" fillId="3" borderId="0" xfId="33" applyFont="1" applyFill="1">
      <alignment/>
      <protection/>
    </xf>
    <xf numFmtId="0" fontId="1" fillId="2" borderId="35" xfId="33" applyFont="1" applyFill="1" applyBorder="1" applyAlignment="1">
      <alignment horizontal="center"/>
      <protection/>
    </xf>
    <xf numFmtId="164" fontId="1" fillId="2" borderId="38" xfId="0" applyNumberFormat="1" applyFont="1" applyFill="1" applyBorder="1" applyAlignment="1">
      <alignment/>
    </xf>
    <xf numFmtId="0" fontId="2" fillId="0" borderId="9" xfId="33" applyFont="1" applyBorder="1">
      <alignment/>
      <protection/>
    </xf>
    <xf numFmtId="164" fontId="2" fillId="0" borderId="40" xfId="33" applyNumberFormat="1" applyFont="1" applyBorder="1">
      <alignment/>
      <protection/>
    </xf>
    <xf numFmtId="164" fontId="2" fillId="0" borderId="40" xfId="33" applyNumberFormat="1" applyFont="1" applyBorder="1" applyAlignment="1">
      <alignment horizontal="right"/>
      <protection/>
    </xf>
    <xf numFmtId="0" fontId="2" fillId="0" borderId="43" xfId="33" applyFont="1" applyBorder="1">
      <alignment/>
      <protection/>
    </xf>
    <xf numFmtId="164" fontId="2" fillId="0" borderId="42" xfId="33" applyNumberFormat="1" applyFont="1" applyBorder="1">
      <alignment/>
      <protection/>
    </xf>
    <xf numFmtId="0" fontId="2" fillId="0" borderId="10" xfId="33" applyFont="1" applyBorder="1">
      <alignment/>
      <protection/>
    </xf>
    <xf numFmtId="164" fontId="2" fillId="0" borderId="41" xfId="33" applyNumberFormat="1" applyFont="1" applyBorder="1">
      <alignment/>
      <protection/>
    </xf>
    <xf numFmtId="164" fontId="2" fillId="0" borderId="40" xfId="33" applyNumberFormat="1" applyFont="1" applyBorder="1" applyAlignment="1">
      <alignment horizontal="center"/>
      <protection/>
    </xf>
    <xf numFmtId="0" fontId="2" fillId="0" borderId="71" xfId="33" applyFont="1" applyBorder="1">
      <alignment/>
      <protection/>
    </xf>
    <xf numFmtId="0" fontId="2" fillId="0" borderId="31" xfId="33" applyFont="1" applyBorder="1">
      <alignment/>
      <protection/>
    </xf>
    <xf numFmtId="164" fontId="2" fillId="0" borderId="51" xfId="33" applyNumberFormat="1" applyFont="1" applyBorder="1">
      <alignment/>
      <protection/>
    </xf>
    <xf numFmtId="164" fontId="2" fillId="0" borderId="51" xfId="33" applyNumberFormat="1" applyFont="1" applyFill="1" applyBorder="1">
      <alignment/>
      <protection/>
    </xf>
    <xf numFmtId="164" fontId="2" fillId="0" borderId="52" xfId="33" applyNumberFormat="1" applyFont="1" applyBorder="1">
      <alignment/>
      <protection/>
    </xf>
    <xf numFmtId="0" fontId="2" fillId="2" borderId="72" xfId="0" applyFont="1" applyFill="1" applyBorder="1" applyAlignment="1">
      <alignment horizontal="center" vertical="center"/>
    </xf>
    <xf numFmtId="0" fontId="2" fillId="2" borderId="73" xfId="0" applyFont="1" applyFill="1" applyBorder="1" applyAlignment="1" applyProtection="1" quotePrefix="1">
      <alignment horizontal="center" vertical="center"/>
      <protection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/>
    </xf>
    <xf numFmtId="166" fontId="2" fillId="0" borderId="0" xfId="31" applyFont="1" applyFill="1">
      <alignment/>
      <protection/>
    </xf>
    <xf numFmtId="0" fontId="2" fillId="0" borderId="0" xfId="33" applyFont="1" applyFill="1">
      <alignment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5" fillId="2" borderId="19" xfId="0" applyFont="1" applyFill="1" applyBorder="1" applyAlignment="1" quotePrefix="1">
      <alignment horizontal="center"/>
    </xf>
    <xf numFmtId="0" fontId="15" fillId="0" borderId="13" xfId="0" applyFont="1" applyBorder="1" applyAlignment="1">
      <alignment/>
    </xf>
    <xf numFmtId="167" fontId="8" fillId="0" borderId="13" xfId="0" applyNumberFormat="1" applyFont="1" applyBorder="1" applyAlignment="1">
      <alignment horizontal="left"/>
    </xf>
    <xf numFmtId="167" fontId="15" fillId="0" borderId="13" xfId="0" applyNumberFormat="1" applyFont="1" applyBorder="1" applyAlignment="1">
      <alignment horizontal="left"/>
    </xf>
    <xf numFmtId="167" fontId="8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167" fontId="15" fillId="0" borderId="0" xfId="0" applyNumberFormat="1" applyFont="1" applyAlignment="1">
      <alignment horizontal="left"/>
    </xf>
    <xf numFmtId="0" fontId="15" fillId="2" borderId="25" xfId="0" applyFont="1" applyFill="1" applyBorder="1" applyAlignment="1">
      <alignment horizontal="left"/>
    </xf>
    <xf numFmtId="0" fontId="15" fillId="2" borderId="49" xfId="0" applyFont="1" applyFill="1" applyBorder="1" applyAlignment="1">
      <alignment/>
    </xf>
    <xf numFmtId="0" fontId="15" fillId="2" borderId="26" xfId="0" applyFont="1" applyFill="1" applyBorder="1" applyAlignment="1">
      <alignment horizontal="center"/>
    </xf>
    <xf numFmtId="0" fontId="8" fillId="0" borderId="20" xfId="0" applyFont="1" applyBorder="1" applyAlignment="1">
      <alignment horizontal="left"/>
    </xf>
    <xf numFmtId="167" fontId="8" fillId="0" borderId="20" xfId="0" applyNumberFormat="1" applyFont="1" applyBorder="1" applyAlignment="1">
      <alignment horizontal="left"/>
    </xf>
    <xf numFmtId="167" fontId="8" fillId="0" borderId="29" xfId="0" applyNumberFormat="1" applyFont="1" applyBorder="1" applyAlignment="1">
      <alignment horizontal="left"/>
    </xf>
    <xf numFmtId="167" fontId="15" fillId="0" borderId="50" xfId="0" applyNumberFormat="1" applyFont="1" applyBorder="1" applyAlignment="1">
      <alignment horizontal="left"/>
    </xf>
    <xf numFmtId="164" fontId="15" fillId="0" borderId="13" xfId="0" applyNumberFormat="1" applyFont="1" applyBorder="1" applyAlignment="1" quotePrefix="1">
      <alignment horizontal="right"/>
    </xf>
    <xf numFmtId="164" fontId="15" fillId="0" borderId="13" xfId="0" applyNumberFormat="1" applyFont="1" applyBorder="1" applyAlignment="1" quotePrefix="1">
      <alignment/>
    </xf>
    <xf numFmtId="164" fontId="15" fillId="0" borderId="40" xfId="0" applyNumberFormat="1" applyFont="1" applyBorder="1" applyAlignment="1" quotePrefix="1">
      <alignment horizontal="right"/>
    </xf>
    <xf numFmtId="164" fontId="8" fillId="0" borderId="13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/>
    </xf>
    <xf numFmtId="164" fontId="8" fillId="0" borderId="40" xfId="0" applyNumberFormat="1" applyFont="1" applyBorder="1" applyAlignment="1">
      <alignment horizontal="right"/>
    </xf>
    <xf numFmtId="164" fontId="15" fillId="0" borderId="13" xfId="0" applyNumberFormat="1" applyFont="1" applyBorder="1" applyAlignment="1">
      <alignment horizontal="right"/>
    </xf>
    <xf numFmtId="164" fontId="15" fillId="0" borderId="13" xfId="0" applyNumberFormat="1" applyFont="1" applyBorder="1" applyAlignment="1">
      <alignment/>
    </xf>
    <xf numFmtId="164" fontId="15" fillId="0" borderId="50" xfId="0" applyNumberFormat="1" applyFont="1" applyBorder="1" applyAlignment="1">
      <alignment horizontal="right"/>
    </xf>
    <xf numFmtId="164" fontId="15" fillId="0" borderId="50" xfId="0" applyNumberFormat="1" applyFont="1" applyBorder="1" applyAlignment="1">
      <alignment/>
    </xf>
    <xf numFmtId="164" fontId="15" fillId="0" borderId="50" xfId="0" applyNumberFormat="1" applyFont="1" applyBorder="1" applyAlignment="1" quotePrefix="1">
      <alignment horizontal="right"/>
    </xf>
    <xf numFmtId="164" fontId="15" fillId="0" borderId="54" xfId="0" applyNumberFormat="1" applyFont="1" applyBorder="1" applyAlignment="1" quotePrefix="1">
      <alignment horizontal="right"/>
    </xf>
    <xf numFmtId="0" fontId="15" fillId="2" borderId="41" xfId="0" applyFont="1" applyFill="1" applyBorder="1" applyAlignment="1">
      <alignment horizontal="center"/>
    </xf>
    <xf numFmtId="0" fontId="1" fillId="0" borderId="74" xfId="0" applyFont="1" applyBorder="1" applyAlignment="1">
      <alignment/>
    </xf>
    <xf numFmtId="0" fontId="1" fillId="0" borderId="57" xfId="0" applyFont="1" applyBorder="1" applyAlignment="1">
      <alignment/>
    </xf>
    <xf numFmtId="0" fontId="0" fillId="0" borderId="0" xfId="28" applyAlignment="1">
      <alignment vertical="center"/>
      <protection/>
    </xf>
    <xf numFmtId="0" fontId="0" fillId="0" borderId="0" xfId="28">
      <alignment/>
      <protection/>
    </xf>
    <xf numFmtId="2" fontId="0" fillId="0" borderId="0" xfId="28" applyNumberFormat="1" applyAlignment="1">
      <alignment horizontal="left" indent="1"/>
      <protection/>
    </xf>
    <xf numFmtId="164" fontId="0" fillId="0" borderId="0" xfId="28" applyNumberFormat="1" applyAlignment="1">
      <alignment vertical="center"/>
      <protection/>
    </xf>
    <xf numFmtId="0" fontId="0" fillId="0" borderId="0" xfId="28" applyAlignment="1">
      <alignment horizontal="left" indent="1"/>
      <protection/>
    </xf>
    <xf numFmtId="0" fontId="0" fillId="0" borderId="0" xfId="28" applyAlignment="1">
      <alignment horizontal="left" indent="2"/>
      <protection/>
    </xf>
    <xf numFmtId="0" fontId="1" fillId="0" borderId="59" xfId="28" applyFont="1" applyBorder="1" applyAlignment="1">
      <alignment vertical="center"/>
      <protection/>
    </xf>
    <xf numFmtId="2" fontId="1" fillId="0" borderId="35" xfId="28" applyNumberFormat="1" applyFont="1" applyBorder="1" applyAlignment="1">
      <alignment horizontal="center" vertical="center"/>
      <protection/>
    </xf>
    <xf numFmtId="2" fontId="2" fillId="0" borderId="35" xfId="28" applyNumberFormat="1" applyFont="1" applyBorder="1" applyAlignment="1">
      <alignment horizontal="center" vertical="center"/>
      <protection/>
    </xf>
    <xf numFmtId="0" fontId="2" fillId="0" borderId="35" xfId="28" applyFont="1" applyBorder="1" applyAlignment="1">
      <alignment horizontal="center" vertical="center"/>
      <protection/>
    </xf>
    <xf numFmtId="164" fontId="1" fillId="0" borderId="5" xfId="28" applyNumberFormat="1" applyFont="1" applyBorder="1" applyAlignment="1">
      <alignment horizontal="center" vertical="center"/>
      <protection/>
    </xf>
    <xf numFmtId="164" fontId="1" fillId="0" borderId="37" xfId="28" applyNumberFormat="1" applyFont="1" applyBorder="1" applyAlignment="1">
      <alignment horizontal="center" vertical="center"/>
      <protection/>
    </xf>
    <xf numFmtId="164" fontId="1" fillId="0" borderId="60" xfId="28" applyNumberFormat="1" applyFont="1" applyBorder="1" applyAlignment="1">
      <alignment horizontal="center" vertical="center"/>
      <protection/>
    </xf>
    <xf numFmtId="164" fontId="2" fillId="0" borderId="5" xfId="28" applyNumberFormat="1" applyFont="1" applyBorder="1" applyAlignment="1">
      <alignment horizontal="center" vertical="center"/>
      <protection/>
    </xf>
    <xf numFmtId="164" fontId="2" fillId="0" borderId="6" xfId="28" applyNumberFormat="1" applyFont="1" applyBorder="1" applyAlignment="1">
      <alignment horizontal="center" vertical="center"/>
      <protection/>
    </xf>
    <xf numFmtId="0" fontId="1" fillId="0" borderId="57" xfId="28" applyFont="1" applyBorder="1" applyAlignment="1">
      <alignment vertical="center"/>
      <protection/>
    </xf>
    <xf numFmtId="2" fontId="1" fillId="0" borderId="13" xfId="28" applyNumberFormat="1" applyFont="1" applyBorder="1" applyAlignment="1">
      <alignment horizontal="center" vertical="center"/>
      <protection/>
    </xf>
    <xf numFmtId="2" fontId="2" fillId="0" borderId="13" xfId="28" applyNumberFormat="1" applyFont="1" applyBorder="1" applyAlignment="1">
      <alignment horizontal="center" vertical="center"/>
      <protection/>
    </xf>
    <xf numFmtId="164" fontId="2" fillId="0" borderId="0" xfId="28" applyNumberFormat="1" applyFont="1" applyBorder="1" applyAlignment="1">
      <alignment horizontal="center" vertical="center"/>
      <protection/>
    </xf>
    <xf numFmtId="164" fontId="2" fillId="0" borderId="3" xfId="28" applyNumberFormat="1" applyFont="1" applyBorder="1" applyAlignment="1">
      <alignment horizontal="center" vertical="center"/>
      <protection/>
    </xf>
    <xf numFmtId="164" fontId="1" fillId="0" borderId="15" xfId="28" applyNumberFormat="1" applyFont="1" applyBorder="1" applyAlignment="1">
      <alignment horizontal="center" vertical="center"/>
      <protection/>
    </xf>
    <xf numFmtId="164" fontId="1" fillId="0" borderId="61" xfId="28" applyNumberFormat="1" applyFont="1" applyBorder="1" applyAlignment="1">
      <alignment horizontal="center" vertical="center"/>
      <protection/>
    </xf>
    <xf numFmtId="0" fontId="2" fillId="0" borderId="57" xfId="28" applyFont="1" applyBorder="1" applyAlignment="1">
      <alignment vertical="center"/>
      <protection/>
    </xf>
    <xf numFmtId="0" fontId="2" fillId="0" borderId="13" xfId="28" applyFont="1" applyBorder="1" applyAlignment="1">
      <alignment horizontal="center" vertical="center"/>
      <protection/>
    </xf>
    <xf numFmtId="164" fontId="2" fillId="0" borderId="15" xfId="0" applyNumberFormat="1" applyFont="1" applyBorder="1" applyAlignment="1">
      <alignment horizontal="center" vertical="center"/>
    </xf>
    <xf numFmtId="164" fontId="2" fillId="0" borderId="3" xfId="28" applyNumberFormat="1" applyFont="1" applyBorder="1" applyAlignment="1">
      <alignment vertical="center"/>
      <protection/>
    </xf>
    <xf numFmtId="164" fontId="1" fillId="0" borderId="0" xfId="28" applyNumberFormat="1" applyFont="1" applyBorder="1" applyAlignment="1">
      <alignment horizontal="center" vertical="center"/>
      <protection/>
    </xf>
    <xf numFmtId="0" fontId="2" fillId="0" borderId="57" xfId="28" applyFont="1" applyBorder="1" applyAlignment="1">
      <alignment horizontal="left" vertical="center" indent="1"/>
      <protection/>
    </xf>
    <xf numFmtId="2" fontId="16" fillId="0" borderId="13" xfId="28" applyNumberFormat="1" applyFont="1" applyBorder="1" applyAlignment="1">
      <alignment horizontal="center" vertical="center"/>
      <protection/>
    </xf>
    <xf numFmtId="164" fontId="2" fillId="0" borderId="3" xfId="0" applyNumberFormat="1" applyFont="1" applyBorder="1" applyAlignment="1">
      <alignment horizontal="center"/>
    </xf>
    <xf numFmtId="164" fontId="2" fillId="0" borderId="61" xfId="28" applyNumberFormat="1" applyFont="1" applyBorder="1" applyAlignment="1">
      <alignment horizontal="center" vertical="center"/>
      <protection/>
    </xf>
    <xf numFmtId="0" fontId="2" fillId="0" borderId="57" xfId="28" applyFont="1" applyBorder="1" applyAlignment="1">
      <alignment horizontal="left" vertical="center"/>
      <protection/>
    </xf>
    <xf numFmtId="0" fontId="2" fillId="0" borderId="57" xfId="28" applyFont="1" applyBorder="1" applyAlignment="1">
      <alignment horizontal="left" indent="1"/>
      <protection/>
    </xf>
    <xf numFmtId="0" fontId="2" fillId="0" borderId="57" xfId="28" applyFont="1" applyBorder="1" applyAlignment="1">
      <alignment horizontal="left" indent="2"/>
      <protection/>
    </xf>
    <xf numFmtId="164" fontId="2" fillId="0" borderId="0" xfId="28" applyNumberFormat="1" applyFont="1" applyBorder="1" applyAlignment="1">
      <alignment vertical="center"/>
      <protection/>
    </xf>
    <xf numFmtId="164" fontId="2" fillId="0" borderId="0" xfId="22" applyNumberFormat="1" applyFont="1" applyBorder="1" applyAlignment="1">
      <alignment horizontal="center" vertical="center"/>
      <protection/>
    </xf>
    <xf numFmtId="0" fontId="2" fillId="0" borderId="57" xfId="28" applyFont="1" applyBorder="1">
      <alignment/>
      <protection/>
    </xf>
    <xf numFmtId="0" fontId="2" fillId="0" borderId="63" xfId="28" applyFont="1" applyBorder="1" applyAlignment="1">
      <alignment vertical="center"/>
      <protection/>
    </xf>
    <xf numFmtId="2" fontId="2" fillId="0" borderId="64" xfId="28" applyNumberFormat="1" applyFont="1" applyBorder="1" applyAlignment="1">
      <alignment horizontal="center" vertical="center"/>
      <protection/>
    </xf>
    <xf numFmtId="164" fontId="2" fillId="0" borderId="65" xfId="22" applyNumberFormat="1" applyFont="1" applyBorder="1" applyAlignment="1">
      <alignment horizontal="center" vertical="center"/>
      <protection/>
    </xf>
    <xf numFmtId="164" fontId="2" fillId="0" borderId="65" xfId="0" applyNumberFormat="1" applyFont="1" applyBorder="1" applyAlignment="1">
      <alignment horizontal="center" vertical="center"/>
    </xf>
    <xf numFmtId="164" fontId="2" fillId="0" borderId="66" xfId="0" applyNumberFormat="1" applyFont="1" applyBorder="1" applyAlignment="1">
      <alignment horizontal="center"/>
    </xf>
    <xf numFmtId="164" fontId="2" fillId="0" borderId="65" xfId="28" applyNumberFormat="1" applyFont="1" applyBorder="1" applyAlignment="1">
      <alignment horizontal="center" vertical="center"/>
      <protection/>
    </xf>
    <xf numFmtId="164" fontId="2" fillId="0" borderId="67" xfId="28" applyNumberFormat="1" applyFont="1" applyBorder="1" applyAlignment="1">
      <alignment horizontal="center" vertical="center"/>
      <protection/>
    </xf>
    <xf numFmtId="0" fontId="2" fillId="0" borderId="0" xfId="28" applyFont="1" applyAlignment="1">
      <alignment vertical="center"/>
      <protection/>
    </xf>
    <xf numFmtId="2" fontId="17" fillId="0" borderId="0" xfId="28" applyNumberFormat="1" applyFont="1" applyAlignment="1">
      <alignment vertical="center"/>
      <protection/>
    </xf>
    <xf numFmtId="2" fontId="1" fillId="0" borderId="0" xfId="28" applyNumberFormat="1" applyFont="1" applyAlignment="1">
      <alignment vertical="center"/>
      <protection/>
    </xf>
    <xf numFmtId="2" fontId="2" fillId="0" borderId="0" xfId="28" applyNumberFormat="1" applyFont="1" applyAlignment="1">
      <alignment vertical="center"/>
      <protection/>
    </xf>
    <xf numFmtId="0" fontId="2" fillId="0" borderId="0" xfId="28" applyFont="1">
      <alignment/>
      <protection/>
    </xf>
    <xf numFmtId="166" fontId="11" fillId="0" borderId="0" xfId="23" applyNumberFormat="1" applyFont="1" applyBorder="1" applyAlignment="1" applyProtection="1">
      <alignment horizontal="center" vertical="center"/>
      <protection/>
    </xf>
    <xf numFmtId="2" fontId="4" fillId="0" borderId="0" xfId="23" applyNumberFormat="1" applyAlignment="1">
      <alignment horizontal="right"/>
      <protection/>
    </xf>
    <xf numFmtId="165" fontId="4" fillId="0" borderId="0" xfId="23" applyBorder="1">
      <alignment/>
      <protection/>
    </xf>
    <xf numFmtId="2" fontId="4" fillId="0" borderId="0" xfId="23" applyNumberFormat="1">
      <alignment/>
      <protection/>
    </xf>
    <xf numFmtId="164" fontId="2" fillId="0" borderId="13" xfId="0" applyNumberFormat="1" applyFont="1" applyBorder="1" applyAlignment="1">
      <alignment horizontal="center" vertical="center"/>
    </xf>
    <xf numFmtId="0" fontId="0" fillId="0" borderId="0" xfId="25">
      <alignment/>
      <protection/>
    </xf>
    <xf numFmtId="0" fontId="19" fillId="0" borderId="0" xfId="25" applyFont="1">
      <alignment/>
      <protection/>
    </xf>
    <xf numFmtId="0" fontId="2" fillId="0" borderId="21" xfId="25" applyFont="1" applyBorder="1" applyAlignment="1">
      <alignment horizontal="center"/>
      <protection/>
    </xf>
    <xf numFmtId="0" fontId="2" fillId="0" borderId="35" xfId="25" applyFont="1" applyBorder="1" applyAlignment="1">
      <alignment horizontal="center"/>
      <protection/>
    </xf>
    <xf numFmtId="0" fontId="2" fillId="0" borderId="37" xfId="25" applyFont="1" applyBorder="1" applyAlignment="1">
      <alignment horizontal="center"/>
      <protection/>
    </xf>
    <xf numFmtId="0" fontId="2" fillId="0" borderId="6" xfId="25" applyFont="1" applyBorder="1" applyAlignment="1">
      <alignment horizontal="center"/>
      <protection/>
    </xf>
    <xf numFmtId="0" fontId="2" fillId="0" borderId="27" xfId="25" applyFont="1" applyBorder="1" applyAlignment="1">
      <alignment horizontal="center"/>
      <protection/>
    </xf>
    <xf numFmtId="2" fontId="1" fillId="0" borderId="13" xfId="25" applyNumberFormat="1" applyFont="1" applyBorder="1" applyAlignment="1">
      <alignment horizontal="center" vertical="center"/>
      <protection/>
    </xf>
    <xf numFmtId="164" fontId="1" fillId="0" borderId="0" xfId="25" applyNumberFormat="1" applyFont="1" applyBorder="1" applyAlignment="1">
      <alignment vertical="center"/>
      <protection/>
    </xf>
    <xf numFmtId="2" fontId="1" fillId="0" borderId="37" xfId="25" applyNumberFormat="1" applyFont="1" applyBorder="1" applyAlignment="1">
      <alignment horizontal="center" vertical="center"/>
      <protection/>
    </xf>
    <xf numFmtId="164" fontId="1" fillId="0" borderId="5" xfId="25" applyNumberFormat="1" applyFont="1" applyBorder="1" applyAlignment="1">
      <alignment vertical="center"/>
      <protection/>
    </xf>
    <xf numFmtId="2" fontId="2" fillId="0" borderId="13" xfId="25" applyNumberFormat="1" applyFont="1" applyBorder="1" applyAlignment="1">
      <alignment horizontal="center" vertical="center"/>
      <protection/>
    </xf>
    <xf numFmtId="164" fontId="2" fillId="0" borderId="0" xfId="25" applyNumberFormat="1" applyFont="1" applyBorder="1" applyAlignment="1">
      <alignment vertical="center"/>
      <protection/>
    </xf>
    <xf numFmtId="2" fontId="1" fillId="0" borderId="35" xfId="25" applyNumberFormat="1" applyFont="1" applyBorder="1" applyAlignment="1">
      <alignment horizontal="center" vertical="center"/>
      <protection/>
    </xf>
    <xf numFmtId="0" fontId="0" fillId="0" borderId="0" xfId="25" applyAlignment="1">
      <alignment horizontal="right"/>
      <protection/>
    </xf>
    <xf numFmtId="164" fontId="0" fillId="0" borderId="0" xfId="25" applyNumberFormat="1">
      <alignment/>
      <protection/>
    </xf>
    <xf numFmtId="164" fontId="0" fillId="0" borderId="0" xfId="25" applyNumberFormat="1" applyAlignment="1">
      <alignment horizontal="right"/>
      <protection/>
    </xf>
    <xf numFmtId="164" fontId="2" fillId="0" borderId="0" xfId="25" applyNumberFormat="1" applyFont="1" applyBorder="1" applyAlignment="1">
      <alignment horizontal="center" vertical="center"/>
      <protection/>
    </xf>
    <xf numFmtId="0" fontId="29" fillId="0" borderId="0" xfId="25" applyFont="1">
      <alignment/>
      <protection/>
    </xf>
    <xf numFmtId="164" fontId="1" fillId="0" borderId="35" xfId="25" applyNumberFormat="1" applyFont="1" applyBorder="1" applyAlignment="1">
      <alignment vertical="center"/>
      <protection/>
    </xf>
    <xf numFmtId="164" fontId="1" fillId="0" borderId="13" xfId="25" applyNumberFormat="1" applyFont="1" applyBorder="1" applyAlignment="1">
      <alignment vertical="center"/>
      <protection/>
    </xf>
    <xf numFmtId="164" fontId="2" fillId="0" borderId="13" xfId="25" applyNumberFormat="1" applyFont="1" applyBorder="1" applyAlignment="1">
      <alignment vertical="center"/>
      <protection/>
    </xf>
    <xf numFmtId="164" fontId="1" fillId="0" borderId="13" xfId="27" applyNumberFormat="1" applyFont="1" applyBorder="1" applyAlignment="1">
      <alignment vertical="center"/>
      <protection/>
    </xf>
    <xf numFmtId="164" fontId="2" fillId="0" borderId="13" xfId="27" applyNumberFormat="1" applyFont="1" applyBorder="1" applyAlignment="1">
      <alignment vertical="center"/>
      <protection/>
    </xf>
    <xf numFmtId="0" fontId="19" fillId="0" borderId="0" xfId="25" applyFont="1">
      <alignment/>
      <protection/>
    </xf>
    <xf numFmtId="2" fontId="0" fillId="0" borderId="0" xfId="25" applyNumberFormat="1">
      <alignment/>
      <protection/>
    </xf>
    <xf numFmtId="0" fontId="0" fillId="0" borderId="0" xfId="25" applyFill="1" applyBorder="1">
      <alignment/>
      <protection/>
    </xf>
    <xf numFmtId="0" fontId="0" fillId="0" borderId="0" xfId="25" applyAlignment="1">
      <alignment horizontal="center"/>
      <protection/>
    </xf>
    <xf numFmtId="0" fontId="0" fillId="0" borderId="0" xfId="25" applyFont="1" applyAlignment="1">
      <alignment horizontal="center"/>
      <protection/>
    </xf>
    <xf numFmtId="0" fontId="1" fillId="0" borderId="5" xfId="25" applyFont="1" applyBorder="1" applyAlignment="1">
      <alignment vertical="center"/>
      <protection/>
    </xf>
    <xf numFmtId="164" fontId="1" fillId="0" borderId="75" xfId="25" applyNumberFormat="1" applyFont="1" applyBorder="1" applyAlignment="1">
      <alignment horizontal="center" vertical="center"/>
      <protection/>
    </xf>
    <xf numFmtId="0" fontId="1" fillId="0" borderId="0" xfId="25" applyFont="1" applyBorder="1" applyAlignment="1">
      <alignment vertical="center"/>
      <protection/>
    </xf>
    <xf numFmtId="164" fontId="1" fillId="0" borderId="0" xfId="25" applyNumberFormat="1" applyFont="1" applyBorder="1" applyAlignment="1">
      <alignment horizontal="center" vertical="center"/>
      <protection/>
    </xf>
    <xf numFmtId="0" fontId="2" fillId="0" borderId="0" xfId="25" applyFont="1" applyBorder="1" applyAlignment="1">
      <alignment vertical="center"/>
      <protection/>
    </xf>
    <xf numFmtId="164" fontId="1" fillId="0" borderId="5" xfId="26" applyNumberFormat="1" applyFont="1" applyBorder="1" applyAlignment="1">
      <alignment horizontal="center" vertical="center"/>
      <protection/>
    </xf>
    <xf numFmtId="164" fontId="2" fillId="0" borderId="12" xfId="26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Alignment="1">
      <alignment/>
    </xf>
    <xf numFmtId="15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 quotePrefix="1">
      <alignment horizontal="right"/>
    </xf>
    <xf numFmtId="2" fontId="19" fillId="0" borderId="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15" fontId="2" fillId="0" borderId="19" xfId="0" applyNumberFormat="1" applyFont="1" applyFill="1" applyBorder="1" applyAlignment="1">
      <alignment horizontal="center" vertical="center"/>
    </xf>
    <xf numFmtId="15" fontId="0" fillId="0" borderId="3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164" fontId="1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/>
    </xf>
    <xf numFmtId="0" fontId="10" fillId="0" borderId="35" xfId="0" applyFont="1" applyBorder="1" applyAlignment="1">
      <alignment vertical="center"/>
    </xf>
    <xf numFmtId="2" fontId="2" fillId="0" borderId="35" xfId="0" applyNumberFormat="1" applyFont="1" applyBorder="1" applyAlignment="1">
      <alignment horizontal="right" vertical="center"/>
    </xf>
    <xf numFmtId="2" fontId="2" fillId="0" borderId="35" xfId="0" applyNumberFormat="1" applyFont="1" applyBorder="1" applyAlignment="1">
      <alignment horizontal="right"/>
    </xf>
    <xf numFmtId="2" fontId="2" fillId="0" borderId="35" xfId="0" applyNumberFormat="1" applyFont="1" applyFill="1" applyBorder="1" applyAlignment="1">
      <alignment horizontal="right"/>
    </xf>
    <xf numFmtId="0" fontId="1" fillId="0" borderId="35" xfId="0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2" fontId="2" fillId="0" borderId="35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vertical="center"/>
    </xf>
    <xf numFmtId="16" fontId="1" fillId="2" borderId="35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/>
    </xf>
    <xf numFmtId="2" fontId="1" fillId="0" borderId="35" xfId="0" applyNumberFormat="1" applyFont="1" applyFill="1" applyBorder="1" applyAlignment="1">
      <alignment horizontal="right" vertical="center"/>
    </xf>
    <xf numFmtId="2" fontId="1" fillId="0" borderId="35" xfId="0" applyNumberFormat="1" applyFont="1" applyFill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indent="1"/>
    </xf>
    <xf numFmtId="2" fontId="2" fillId="0" borderId="35" xfId="0" applyNumberFormat="1" applyFont="1" applyFill="1" applyBorder="1" applyAlignment="1">
      <alignment/>
    </xf>
    <xf numFmtId="2" fontId="2" fillId="0" borderId="35" xfId="0" applyNumberFormat="1" applyFont="1" applyFill="1" applyBorder="1" applyAlignment="1">
      <alignment vertical="center"/>
    </xf>
    <xf numFmtId="2" fontId="2" fillId="0" borderId="35" xfId="0" applyNumberFormat="1" applyFont="1" applyFill="1" applyBorder="1" applyAlignment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  <protection/>
    </xf>
    <xf numFmtId="0" fontId="1" fillId="2" borderId="19" xfId="30" applyFont="1" applyFill="1" applyBorder="1" applyAlignment="1" applyProtection="1">
      <alignment horizontal="center"/>
      <protection/>
    </xf>
    <xf numFmtId="0" fontId="2" fillId="0" borderId="13" xfId="30" applyFont="1" applyBorder="1">
      <alignment/>
      <protection/>
    </xf>
    <xf numFmtId="0" fontId="1" fillId="0" borderId="13" xfId="30" applyFont="1" applyBorder="1" applyAlignment="1" applyProtection="1">
      <alignment horizontal="left"/>
      <protection/>
    </xf>
    <xf numFmtId="0" fontId="2" fillId="0" borderId="13" xfId="30" applyFont="1" applyBorder="1" applyAlignment="1" applyProtection="1">
      <alignment horizontal="left"/>
      <protection/>
    </xf>
    <xf numFmtId="0" fontId="2" fillId="0" borderId="19" xfId="30" applyFont="1" applyBorder="1" applyAlignment="1" applyProtection="1">
      <alignment horizontal="left"/>
      <protection/>
    </xf>
    <xf numFmtId="166" fontId="1" fillId="0" borderId="36" xfId="30" applyNumberFormat="1" applyFont="1" applyBorder="1" applyAlignment="1" applyProtection="1" quotePrefix="1">
      <alignment horizontal="left"/>
      <protection/>
    </xf>
    <xf numFmtId="164" fontId="2" fillId="0" borderId="35" xfId="30" applyNumberFormat="1" applyFont="1" applyBorder="1">
      <alignment/>
      <protection/>
    </xf>
    <xf numFmtId="166" fontId="2" fillId="0" borderId="36" xfId="30" applyNumberFormat="1" applyFont="1" applyBorder="1" applyAlignment="1" applyProtection="1" quotePrefix="1">
      <alignment horizontal="left"/>
      <protection/>
    </xf>
    <xf numFmtId="166" fontId="2" fillId="0" borderId="27" xfId="30" applyNumberFormat="1" applyFont="1" applyBorder="1" applyAlignment="1" applyProtection="1">
      <alignment horizontal="left"/>
      <protection/>
    </xf>
    <xf numFmtId="166" fontId="2" fillId="0" borderId="15" xfId="30" applyNumberFormat="1" applyFont="1" applyBorder="1" applyAlignment="1" applyProtection="1">
      <alignment horizontal="left"/>
      <protection/>
    </xf>
    <xf numFmtId="0" fontId="2" fillId="0" borderId="19" xfId="0" applyFont="1" applyBorder="1" applyAlignment="1">
      <alignment/>
    </xf>
    <xf numFmtId="164" fontId="0" fillId="0" borderId="0" xfId="0" applyNumberFormat="1" applyAlignment="1">
      <alignment/>
    </xf>
    <xf numFmtId="164" fontId="10" fillId="0" borderId="21" xfId="0" applyNumberFormat="1" applyFont="1" applyFill="1" applyBorder="1" applyAlignment="1">
      <alignment/>
    </xf>
    <xf numFmtId="164" fontId="10" fillId="0" borderId="36" xfId="0" applyNumberFormat="1" applyFont="1" applyFill="1" applyBorder="1" applyAlignment="1">
      <alignment/>
    </xf>
    <xf numFmtId="164" fontId="10" fillId="0" borderId="2" xfId="0" applyNumberFormat="1" applyFont="1" applyFill="1" applyBorder="1" applyAlignment="1">
      <alignment/>
    </xf>
    <xf numFmtId="164" fontId="10" fillId="0" borderId="19" xfId="0" applyNumberFormat="1" applyFont="1" applyFill="1" applyBorder="1" applyAlignment="1">
      <alignment/>
    </xf>
    <xf numFmtId="164" fontId="10" fillId="0" borderId="27" xfId="0" applyNumberFormat="1" applyFont="1" applyFill="1" applyBorder="1" applyAlignment="1">
      <alignment/>
    </xf>
    <xf numFmtId="164" fontId="10" fillId="0" borderId="4" xfId="0" applyNumberFormat="1" applyFont="1" applyFill="1" applyBorder="1" applyAlignment="1">
      <alignment/>
    </xf>
    <xf numFmtId="164" fontId="10" fillId="0" borderId="13" xfId="0" applyNumberFormat="1" applyFont="1" applyFill="1" applyBorder="1" applyAlignment="1">
      <alignment/>
    </xf>
    <xf numFmtId="164" fontId="10" fillId="0" borderId="15" xfId="0" applyNumberFormat="1" applyFont="1" applyFill="1" applyBorder="1" applyAlignment="1">
      <alignment/>
    </xf>
    <xf numFmtId="164" fontId="10" fillId="0" borderId="3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15" fillId="2" borderId="19" xfId="0" applyFont="1" applyFill="1" applyBorder="1" applyAlignment="1">
      <alignment/>
    </xf>
    <xf numFmtId="0" fontId="15" fillId="0" borderId="35" xfId="0" applyFont="1" applyBorder="1" applyAlignment="1">
      <alignment/>
    </xf>
    <xf numFmtId="43" fontId="15" fillId="0" borderId="27" xfId="15" applyFont="1" applyBorder="1" applyAlignment="1">
      <alignment horizontal="right"/>
    </xf>
    <xf numFmtId="43" fontId="15" fillId="0" borderId="4" xfId="15" applyFont="1" applyBorder="1" applyAlignment="1">
      <alignment horizontal="right"/>
    </xf>
    <xf numFmtId="43" fontId="15" fillId="0" borderId="1" xfId="15" applyFont="1" applyBorder="1" applyAlignment="1">
      <alignment horizontal="right" vertical="center"/>
    </xf>
    <xf numFmtId="168" fontId="15" fillId="0" borderId="1" xfId="15" applyNumberFormat="1" applyFont="1" applyBorder="1" applyAlignment="1">
      <alignment horizontal="right" vertical="center"/>
    </xf>
    <xf numFmtId="43" fontId="15" fillId="0" borderId="37" xfId="15" applyFont="1" applyFill="1" applyBorder="1" applyAlignment="1">
      <alignment horizontal="right" vertical="center"/>
    </xf>
    <xf numFmtId="168" fontId="15" fillId="0" borderId="6" xfId="15" applyNumberFormat="1" applyFont="1" applyFill="1" applyBorder="1" applyAlignment="1">
      <alignment horizontal="right" vertical="center"/>
    </xf>
    <xf numFmtId="43" fontId="15" fillId="0" borderId="37" xfId="15" applyNumberFormat="1" applyFont="1" applyFill="1" applyBorder="1" applyAlignment="1">
      <alignment horizontal="right" vertical="center"/>
    </xf>
    <xf numFmtId="0" fontId="15" fillId="2" borderId="34" xfId="0" applyFont="1" applyFill="1" applyBorder="1" applyAlignment="1" applyProtection="1">
      <alignment horizontal="left" vertical="center"/>
      <protection/>
    </xf>
    <xf numFmtId="0" fontId="15" fillId="2" borderId="76" xfId="0" applyFont="1" applyFill="1" applyBorder="1" applyAlignment="1" quotePrefix="1">
      <alignment horizontal="center" vertical="center"/>
    </xf>
    <xf numFmtId="0" fontId="15" fillId="2" borderId="76" xfId="0" applyNumberFormat="1" applyFont="1" applyFill="1" applyBorder="1" applyAlignment="1" quotePrefix="1">
      <alignment horizontal="center" vertical="center"/>
    </xf>
    <xf numFmtId="0" fontId="15" fillId="2" borderId="23" xfId="0" applyNumberFormat="1" applyFont="1" applyFill="1" applyBorder="1" applyAlignment="1" quotePrefix="1">
      <alignment horizontal="center" vertical="center"/>
    </xf>
    <xf numFmtId="0" fontId="15" fillId="2" borderId="23" xfId="0" applyNumberFormat="1" applyFont="1" applyFill="1" applyBorder="1" applyAlignment="1">
      <alignment horizontal="center" vertical="center"/>
    </xf>
    <xf numFmtId="0" fontId="15" fillId="0" borderId="29" xfId="0" applyFont="1" applyBorder="1" applyAlignment="1" applyProtection="1">
      <alignment horizontal="left" vertical="center"/>
      <protection/>
    </xf>
    <xf numFmtId="168" fontId="15" fillId="0" borderId="7" xfId="0" applyNumberFormat="1" applyFont="1" applyBorder="1" applyAlignment="1">
      <alignment horizontal="right" vertical="center"/>
    </xf>
    <xf numFmtId="168" fontId="15" fillId="0" borderId="7" xfId="15" applyNumberFormat="1" applyFont="1" applyFill="1" applyBorder="1" applyAlignment="1">
      <alignment horizontal="right" vertical="center"/>
    </xf>
    <xf numFmtId="168" fontId="15" fillId="0" borderId="18" xfId="15" applyNumberFormat="1" applyFont="1" applyFill="1" applyBorder="1" applyAlignment="1">
      <alignment horizontal="right" vertical="center"/>
    </xf>
    <xf numFmtId="0" fontId="15" fillId="2" borderId="77" xfId="0" applyFont="1" applyFill="1" applyBorder="1" applyAlignment="1">
      <alignment horizontal="left"/>
    </xf>
    <xf numFmtId="0" fontId="15" fillId="2" borderId="23" xfId="0" applyFont="1" applyFill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43" fontId="15" fillId="0" borderId="50" xfId="15" applyNumberFormat="1" applyFont="1" applyBorder="1" applyAlignment="1">
      <alignment horizontal="center" vertical="center"/>
    </xf>
    <xf numFmtId="43" fontId="15" fillId="0" borderId="8" xfId="15" applyNumberFormat="1" applyFont="1" applyBorder="1" applyAlignment="1">
      <alignment horizontal="center" vertical="center"/>
    </xf>
    <xf numFmtId="43" fontId="15" fillId="0" borderId="8" xfId="15" applyNumberFormat="1" applyFont="1" applyFill="1" applyBorder="1" applyAlignment="1">
      <alignment horizontal="center" vertical="center"/>
    </xf>
    <xf numFmtId="43" fontId="15" fillId="0" borderId="18" xfId="15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 quotePrefix="1">
      <alignment horizontal="centerContinuous"/>
    </xf>
    <xf numFmtId="0" fontId="1" fillId="2" borderId="4" xfId="0" applyFont="1" applyFill="1" applyBorder="1" applyAlignment="1" quotePrefix="1">
      <alignment horizontal="centerContinuous"/>
    </xf>
    <xf numFmtId="167" fontId="1" fillId="2" borderId="15" xfId="0" applyNumberFormat="1" applyFont="1" applyFill="1" applyBorder="1" applyAlignment="1">
      <alignment horizontal="center"/>
    </xf>
    <xf numFmtId="167" fontId="1" fillId="2" borderId="36" xfId="0" applyNumberFormat="1" applyFont="1" applyFill="1" applyBorder="1" applyAlignment="1" quotePrefix="1">
      <alignment horizontal="center"/>
    </xf>
    <xf numFmtId="167" fontId="1" fillId="2" borderId="35" xfId="0" applyNumberFormat="1" applyFont="1" applyFill="1" applyBorder="1" applyAlignment="1" quotePrefix="1">
      <alignment horizontal="center"/>
    </xf>
    <xf numFmtId="0" fontId="1" fillId="0" borderId="13" xfId="0" applyFont="1" applyBorder="1" applyAlignment="1">
      <alignment horizontal="right"/>
    </xf>
    <xf numFmtId="1" fontId="1" fillId="2" borderId="35" xfId="32" applyNumberFormat="1" applyFont="1" applyFill="1" applyBorder="1" applyAlignment="1" applyProtection="1">
      <alignment horizontal="right"/>
      <protection/>
    </xf>
    <xf numFmtId="2" fontId="2" fillId="0" borderId="35" xfId="32" applyNumberFormat="1" applyFont="1" applyBorder="1">
      <alignment/>
      <protection/>
    </xf>
    <xf numFmtId="164" fontId="2" fillId="0" borderId="35" xfId="32" applyNumberFormat="1" applyFont="1" applyBorder="1">
      <alignment/>
      <protection/>
    </xf>
    <xf numFmtId="0" fontId="2" fillId="0" borderId="40" xfId="0" applyFont="1" applyBorder="1" applyAlignment="1">
      <alignment/>
    </xf>
    <xf numFmtId="166" fontId="2" fillId="0" borderId="13" xfId="0" applyNumberFormat="1" applyFont="1" applyBorder="1" applyAlignment="1">
      <alignment horizontal="left" indent="2"/>
    </xf>
    <xf numFmtId="166" fontId="2" fillId="0" borderId="13" xfId="0" applyNumberFormat="1" applyFont="1" applyBorder="1" applyAlignment="1" applyProtection="1">
      <alignment horizontal="center"/>
      <protection/>
    </xf>
    <xf numFmtId="2" fontId="2" fillId="0" borderId="13" xfId="0" applyNumberFormat="1" applyFont="1" applyBorder="1" applyAlignment="1">
      <alignment/>
    </xf>
    <xf numFmtId="2" fontId="2" fillId="0" borderId="40" xfId="0" applyNumberFormat="1" applyFont="1" applyBorder="1" applyAlignment="1">
      <alignment/>
    </xf>
    <xf numFmtId="166" fontId="1" fillId="0" borderId="13" xfId="0" applyNumberFormat="1" applyFont="1" applyBorder="1" applyAlignment="1">
      <alignment horizontal="left"/>
    </xf>
    <xf numFmtId="2" fontId="1" fillId="0" borderId="13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0" fontId="2" fillId="0" borderId="13" xfId="0" applyFont="1" applyBorder="1" applyAlignment="1">
      <alignment horizontal="left" indent="2"/>
    </xf>
    <xf numFmtId="166" fontId="2" fillId="0" borderId="13" xfId="0" applyNumberFormat="1" applyFont="1" applyBorder="1" applyAlignment="1">
      <alignment horizontal="center"/>
    </xf>
    <xf numFmtId="1" fontId="1" fillId="2" borderId="48" xfId="32" applyNumberFormat="1" applyFont="1" applyFill="1" applyBorder="1" applyAlignment="1" applyProtection="1">
      <alignment horizontal="right"/>
      <protection/>
    </xf>
    <xf numFmtId="164" fontId="2" fillId="0" borderId="48" xfId="32" applyNumberFormat="1" applyFont="1" applyBorder="1">
      <alignment/>
      <protection/>
    </xf>
    <xf numFmtId="0" fontId="1" fillId="0" borderId="78" xfId="32" applyFont="1" applyBorder="1" applyAlignment="1">
      <alignment horizontal="left"/>
      <protection/>
    </xf>
    <xf numFmtId="2" fontId="2" fillId="0" borderId="51" xfId="32" applyNumberFormat="1" applyFont="1" applyBorder="1">
      <alignment/>
      <protection/>
    </xf>
    <xf numFmtId="164" fontId="2" fillId="0" borderId="51" xfId="32" applyNumberFormat="1" applyFont="1" applyBorder="1">
      <alignment/>
      <protection/>
    </xf>
    <xf numFmtId="164" fontId="2" fillId="0" borderId="52" xfId="32" applyNumberFormat="1" applyFont="1" applyBorder="1">
      <alignment/>
      <protection/>
    </xf>
    <xf numFmtId="0" fontId="2" fillId="2" borderId="53" xfId="32" applyFont="1" applyFill="1" applyBorder="1">
      <alignment/>
      <protection/>
    </xf>
    <xf numFmtId="0" fontId="1" fillId="0" borderId="53" xfId="32" applyFont="1" applyBorder="1" applyAlignment="1">
      <alignment horizontal="left"/>
      <protection/>
    </xf>
    <xf numFmtId="0" fontId="2" fillId="0" borderId="55" xfId="0" applyFont="1" applyBorder="1" applyAlignment="1" quotePrefix="1">
      <alignment horizontal="left"/>
    </xf>
    <xf numFmtId="164" fontId="2" fillId="0" borderId="21" xfId="0" applyNumberFormat="1" applyFont="1" applyBorder="1" applyAlignment="1">
      <alignment horizontal="right"/>
    </xf>
    <xf numFmtId="0" fontId="2" fillId="0" borderId="20" xfId="0" applyFont="1" applyBorder="1" applyAlignment="1" quotePrefix="1">
      <alignment horizontal="left"/>
    </xf>
    <xf numFmtId="0" fontId="1" fillId="0" borderId="20" xfId="0" applyFont="1" applyBorder="1" applyAlignment="1" quotePrefix="1">
      <alignment horizontal="left"/>
    </xf>
    <xf numFmtId="0" fontId="0" fillId="0" borderId="0" xfId="20" applyFont="1" applyBorder="1" applyAlignment="1">
      <alignment/>
    </xf>
    <xf numFmtId="0" fontId="0" fillId="0" borderId="0" xfId="20" applyFont="1" applyBorder="1" applyAlignment="1">
      <alignment/>
    </xf>
    <xf numFmtId="164" fontId="2" fillId="0" borderId="47" xfId="0" applyNumberFormat="1" applyFont="1" applyBorder="1" applyAlignment="1">
      <alignment horizontal="center"/>
    </xf>
    <xf numFmtId="0" fontId="2" fillId="2" borderId="21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1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/>
    </xf>
    <xf numFmtId="0" fontId="2" fillId="0" borderId="35" xfId="0" applyFont="1" applyBorder="1" applyAlignment="1">
      <alignment/>
    </xf>
    <xf numFmtId="0" fontId="9" fillId="0" borderId="0" xfId="0" applyFont="1" applyFill="1" applyAlignment="1">
      <alignment/>
    </xf>
    <xf numFmtId="166" fontId="2" fillId="0" borderId="79" xfId="31" applyFont="1" applyBorder="1">
      <alignment/>
      <protection/>
    </xf>
    <xf numFmtId="166" fontId="1" fillId="0" borderId="79" xfId="31" applyFont="1" applyBorder="1">
      <alignment/>
      <protection/>
    </xf>
    <xf numFmtId="166" fontId="1" fillId="0" borderId="79" xfId="31" applyFont="1" applyBorder="1" applyAlignment="1">
      <alignment horizontal="right"/>
      <protection/>
    </xf>
    <xf numFmtId="166" fontId="1" fillId="0" borderId="79" xfId="31" applyFont="1" applyBorder="1" applyAlignment="1" quotePrefix="1">
      <alignment horizontal="right"/>
      <protection/>
    </xf>
    <xf numFmtId="167" fontId="2" fillId="0" borderId="80" xfId="31" applyNumberFormat="1" applyFont="1" applyBorder="1" applyAlignment="1">
      <alignment horizontal="left"/>
      <protection/>
    </xf>
    <xf numFmtId="167" fontId="1" fillId="0" borderId="81" xfId="31" applyNumberFormat="1" applyFont="1" applyBorder="1" applyAlignment="1">
      <alignment horizontal="left"/>
      <protection/>
    </xf>
    <xf numFmtId="166" fontId="1" fillId="0" borderId="80" xfId="31" applyFont="1" applyBorder="1" applyAlignment="1">
      <alignment horizontal="right"/>
      <protection/>
    </xf>
    <xf numFmtId="166" fontId="1" fillId="0" borderId="82" xfId="31" applyFont="1" applyBorder="1" applyAlignment="1">
      <alignment horizontal="right"/>
      <protection/>
    </xf>
    <xf numFmtId="166" fontId="1" fillId="0" borderId="83" xfId="31" applyFont="1" applyBorder="1" applyAlignment="1">
      <alignment horizontal="right"/>
      <protection/>
    </xf>
    <xf numFmtId="166" fontId="1" fillId="0" borderId="84" xfId="31" applyFont="1" applyBorder="1" applyAlignment="1" quotePrefix="1">
      <alignment horizontal="right"/>
      <protection/>
    </xf>
    <xf numFmtId="166" fontId="1" fillId="0" borderId="83" xfId="31" applyFont="1" applyBorder="1" applyAlignment="1" quotePrefix="1">
      <alignment horizontal="right"/>
      <protection/>
    </xf>
    <xf numFmtId="0" fontId="1" fillId="2" borderId="51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2" fontId="2" fillId="0" borderId="50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36" xfId="0" applyFont="1" applyBorder="1" applyAlignment="1">
      <alignment/>
    </xf>
    <xf numFmtId="0" fontId="1" fillId="0" borderId="36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2" fillId="0" borderId="36" xfId="0" applyFont="1" applyBorder="1" applyAlignment="1" quotePrefix="1">
      <alignment horizontal="left"/>
    </xf>
    <xf numFmtId="0" fontId="2" fillId="0" borderId="15" xfId="0" applyFont="1" applyBorder="1" applyAlignment="1" quotePrefix="1">
      <alignment horizontal="left"/>
    </xf>
    <xf numFmtId="0" fontId="11" fillId="0" borderId="3" xfId="0" applyFont="1" applyBorder="1" applyAlignment="1">
      <alignment/>
    </xf>
    <xf numFmtId="0" fontId="1" fillId="0" borderId="27" xfId="0" applyFont="1" applyBorder="1" applyAlignment="1" quotePrefix="1">
      <alignment horizontal="left"/>
    </xf>
    <xf numFmtId="0" fontId="11" fillId="0" borderId="4" xfId="0" applyFont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11" fillId="0" borderId="21" xfId="0" applyNumberFormat="1" applyFont="1" applyFill="1" applyBorder="1" applyAlignment="1">
      <alignment/>
    </xf>
    <xf numFmtId="164" fontId="1" fillId="0" borderId="19" xfId="0" applyNumberFormat="1" applyFont="1" applyBorder="1" applyAlignment="1">
      <alignment horizontal="right"/>
    </xf>
    <xf numFmtId="0" fontId="2" fillId="0" borderId="53" xfId="0" applyFont="1" applyFill="1" applyBorder="1" applyAlignment="1">
      <alignment/>
    </xf>
    <xf numFmtId="0" fontId="1" fillId="2" borderId="27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2" xfId="0" applyFont="1" applyBorder="1" applyAlignment="1">
      <alignment/>
    </xf>
    <xf numFmtId="164" fontId="2" fillId="0" borderId="1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0" fillId="0" borderId="85" xfId="0" applyFont="1" applyFill="1" applyBorder="1" applyAlignment="1">
      <alignment horizontal="center"/>
    </xf>
    <xf numFmtId="164" fontId="16" fillId="0" borderId="27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164" fontId="2" fillId="0" borderId="86" xfId="0" applyNumberFormat="1" applyFont="1" applyFill="1" applyBorder="1" applyAlignment="1">
      <alignment horizontal="center"/>
    </xf>
    <xf numFmtId="2" fontId="2" fillId="0" borderId="15" xfId="15" applyNumberFormat="1" applyFont="1" applyFill="1" applyBorder="1" applyAlignment="1">
      <alignment horizontal="center"/>
    </xf>
    <xf numFmtId="4" fontId="2" fillId="0" borderId="3" xfId="15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1" fillId="2" borderId="56" xfId="0" applyNumberFormat="1" applyFont="1" applyFill="1" applyBorder="1" applyAlignment="1">
      <alignment horizontal="center"/>
    </xf>
    <xf numFmtId="0" fontId="1" fillId="2" borderId="45" xfId="0" applyNumberFormat="1" applyFont="1" applyFill="1" applyBorder="1" applyAlignment="1">
      <alignment horizontal="center"/>
    </xf>
    <xf numFmtId="0" fontId="0" fillId="0" borderId="2" xfId="0" applyFont="1" applyBorder="1" applyAlignment="1">
      <alignment/>
    </xf>
    <xf numFmtId="2" fontId="1" fillId="0" borderId="13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2" fillId="2" borderId="61" xfId="0" applyFont="1" applyFill="1" applyBorder="1" applyAlignment="1" applyProtection="1">
      <alignment horizontal="center" vertical="center"/>
      <protection/>
    </xf>
    <xf numFmtId="0" fontId="2" fillId="2" borderId="8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60" xfId="0" applyFont="1" applyFill="1" applyBorder="1" applyAlignment="1" applyProtection="1">
      <alignment horizontal="center" vertical="center"/>
      <protection/>
    </xf>
    <xf numFmtId="0" fontId="2" fillId="2" borderId="88" xfId="28" applyFont="1" applyFill="1" applyBorder="1" applyAlignment="1">
      <alignment horizontal="center" vertical="center"/>
      <protection/>
    </xf>
    <xf numFmtId="0" fontId="2" fillId="2" borderId="88" xfId="28" applyFont="1" applyFill="1" applyBorder="1" applyAlignment="1">
      <alignment vertical="center"/>
      <protection/>
    </xf>
    <xf numFmtId="0" fontId="2" fillId="2" borderId="88" xfId="28" applyFont="1" applyFill="1" applyBorder="1" applyAlignment="1" quotePrefix="1">
      <alignment horizontal="center" vertical="center"/>
      <protection/>
    </xf>
    <xf numFmtId="0" fontId="2" fillId="2" borderId="19" xfId="28" applyFont="1" applyFill="1" applyBorder="1" applyAlignment="1">
      <alignment horizontal="center" vertical="center"/>
      <protection/>
    </xf>
    <xf numFmtId="0" fontId="2" fillId="2" borderId="19" xfId="28" applyFont="1" applyFill="1" applyBorder="1" applyAlignment="1">
      <alignment vertical="center"/>
      <protection/>
    </xf>
    <xf numFmtId="0" fontId="2" fillId="2" borderId="35" xfId="28" applyFont="1" applyFill="1" applyBorder="1" applyAlignment="1" quotePrefix="1">
      <alignment horizontal="center" vertical="center"/>
      <protection/>
    </xf>
    <xf numFmtId="0" fontId="2" fillId="2" borderId="89" xfId="28" applyFont="1" applyFill="1" applyBorder="1" applyAlignment="1" quotePrefix="1">
      <alignment horizontal="center" vertical="center"/>
      <protection/>
    </xf>
    <xf numFmtId="165" fontId="1" fillId="2" borderId="35" xfId="23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37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0" fontId="2" fillId="2" borderId="36" xfId="25" applyFont="1" applyFill="1" applyBorder="1" applyAlignment="1">
      <alignment horizontal="center"/>
      <protection/>
    </xf>
    <xf numFmtId="0" fontId="2" fillId="2" borderId="21" xfId="25" applyFont="1" applyFill="1" applyBorder="1" applyAlignment="1">
      <alignment horizontal="center"/>
      <protection/>
    </xf>
    <xf numFmtId="0" fontId="2" fillId="2" borderId="12" xfId="25" applyFont="1" applyFill="1" applyBorder="1" applyAlignment="1">
      <alignment horizontal="center"/>
      <protection/>
    </xf>
    <xf numFmtId="0" fontId="1" fillId="2" borderId="35" xfId="25" applyFont="1" applyFill="1" applyBorder="1" applyAlignment="1">
      <alignment horizontal="center" vertical="center"/>
      <protection/>
    </xf>
    <xf numFmtId="164" fontId="2" fillId="0" borderId="13" xfId="25" applyNumberFormat="1" applyFont="1" applyBorder="1" applyAlignment="1">
      <alignment horizontal="center" vertical="center"/>
      <protection/>
    </xf>
    <xf numFmtId="164" fontId="2" fillId="0" borderId="15" xfId="25" applyNumberFormat="1" applyFont="1" applyBorder="1" applyAlignment="1">
      <alignment horizontal="center" vertical="center"/>
      <protection/>
    </xf>
    <xf numFmtId="164" fontId="2" fillId="0" borderId="21" xfId="0" applyNumberFormat="1" applyFont="1" applyBorder="1" applyAlignment="1">
      <alignment horizontal="center" vertical="center"/>
    </xf>
    <xf numFmtId="166" fontId="2" fillId="0" borderId="21" xfId="23" applyNumberFormat="1" applyFont="1" applyBorder="1" applyAlignment="1" applyProtection="1">
      <alignment horizontal="center" vertical="center"/>
      <protection/>
    </xf>
    <xf numFmtId="166" fontId="2" fillId="0" borderId="15" xfId="23" applyNumberFormat="1" applyFont="1" applyBorder="1" applyAlignment="1" applyProtection="1">
      <alignment horizontal="center" vertical="center"/>
      <protection/>
    </xf>
    <xf numFmtId="166" fontId="2" fillId="0" borderId="13" xfId="23" applyNumberFormat="1" applyFont="1" applyBorder="1" applyAlignment="1" applyProtection="1">
      <alignment horizontal="center" vertical="center"/>
      <protection/>
    </xf>
    <xf numFmtId="164" fontId="2" fillId="0" borderId="3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 applyProtection="1">
      <alignment horizontal="center" vertical="center"/>
      <protection/>
    </xf>
    <xf numFmtId="166" fontId="2" fillId="0" borderId="15" xfId="0" applyNumberFormat="1" applyFont="1" applyBorder="1" applyAlignment="1" applyProtection="1">
      <alignment horizontal="center" vertical="center"/>
      <protection/>
    </xf>
    <xf numFmtId="164" fontId="2" fillId="0" borderId="1" xfId="0" applyNumberFormat="1" applyFont="1" applyBorder="1" applyAlignment="1">
      <alignment horizontal="center" vertical="center"/>
    </xf>
    <xf numFmtId="0" fontId="1" fillId="2" borderId="19" xfId="25" applyFont="1" applyFill="1" applyBorder="1" applyAlignment="1">
      <alignment horizontal="center"/>
      <protection/>
    </xf>
    <xf numFmtId="0" fontId="2" fillId="2" borderId="35" xfId="25" applyFont="1" applyFill="1" applyBorder="1" applyAlignment="1">
      <alignment horizontal="center"/>
      <protection/>
    </xf>
    <xf numFmtId="0" fontId="2" fillId="2" borderId="27" xfId="25" applyFont="1" applyFill="1" applyBorder="1" applyAlignment="1">
      <alignment horizontal="center"/>
      <protection/>
    </xf>
    <xf numFmtId="0" fontId="2" fillId="2" borderId="6" xfId="25" applyFont="1" applyFill="1" applyBorder="1" applyAlignment="1">
      <alignment horizontal="center"/>
      <protection/>
    </xf>
    <xf numFmtId="1" fontId="2" fillId="2" borderId="35" xfId="25" applyNumberFormat="1" applyFont="1" applyFill="1" applyBorder="1" applyAlignment="1" quotePrefix="1">
      <alignment horizontal="center"/>
      <protection/>
    </xf>
    <xf numFmtId="0" fontId="19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35" xfId="0" applyFont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0" fontId="8" fillId="0" borderId="35" xfId="0" applyFont="1" applyFill="1" applyBorder="1" applyAlignment="1">
      <alignment horizontal="right"/>
    </xf>
    <xf numFmtId="2" fontId="8" fillId="0" borderId="19" xfId="35" applyNumberFormat="1" applyFont="1" applyBorder="1">
      <alignment/>
      <protection/>
    </xf>
    <xf numFmtId="2" fontId="8" fillId="0" borderId="4" xfId="0" applyNumberFormat="1" applyFont="1" applyFill="1" applyBorder="1" applyAlignment="1">
      <alignment/>
    </xf>
    <xf numFmtId="2" fontId="8" fillId="0" borderId="19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2" fontId="8" fillId="0" borderId="35" xfId="0" applyNumberFormat="1" applyFont="1" applyFill="1" applyBorder="1" applyAlignment="1">
      <alignment/>
    </xf>
    <xf numFmtId="0" fontId="1" fillId="0" borderId="35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/>
    </xf>
    <xf numFmtId="0" fontId="2" fillId="0" borderId="35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/>
    </xf>
    <xf numFmtId="0" fontId="2" fillId="0" borderId="35" xfId="0" applyFont="1" applyBorder="1" applyAlignment="1">
      <alignment horizontal="right"/>
    </xf>
    <xf numFmtId="2" fontId="2" fillId="0" borderId="4" xfId="0" applyNumberFormat="1" applyFont="1" applyBorder="1" applyAlignment="1">
      <alignment/>
    </xf>
    <xf numFmtId="164" fontId="2" fillId="0" borderId="35" xfId="0" applyNumberFormat="1" applyFon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0" fontId="2" fillId="0" borderId="35" xfId="0" applyFont="1" applyBorder="1" applyAlignment="1" quotePrefix="1">
      <alignment horizontal="right"/>
    </xf>
    <xf numFmtId="164" fontId="2" fillId="0" borderId="48" xfId="0" applyNumberFormat="1" applyFont="1" applyBorder="1" applyAlignment="1" quotePrefix="1">
      <alignment horizontal="center"/>
    </xf>
    <xf numFmtId="2" fontId="2" fillId="0" borderId="35" xfId="0" applyNumberFormat="1" applyFont="1" applyBorder="1" applyAlignment="1" quotePrefix="1">
      <alignment horizontal="center"/>
    </xf>
    <xf numFmtId="2" fontId="2" fillId="0" borderId="19" xfId="0" applyNumberFormat="1" applyFont="1" applyFill="1" applyBorder="1" applyAlignment="1">
      <alignment/>
    </xf>
    <xf numFmtId="2" fontId="2" fillId="0" borderId="35" xfId="0" applyNumberFormat="1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left" wrapText="1"/>
    </xf>
    <xf numFmtId="1" fontId="2" fillId="0" borderId="35" xfId="0" applyNumberFormat="1" applyFont="1" applyBorder="1" applyAlignment="1">
      <alignment/>
    </xf>
    <xf numFmtId="1" fontId="2" fillId="0" borderId="35" xfId="0" applyNumberFormat="1" applyFont="1" applyBorder="1" applyAlignment="1" quotePrefix="1">
      <alignment horizontal="right"/>
    </xf>
    <xf numFmtId="1" fontId="2" fillId="0" borderId="35" xfId="0" applyNumberFormat="1" applyFont="1" applyBorder="1" applyAlignment="1">
      <alignment horizontal="right"/>
    </xf>
    <xf numFmtId="0" fontId="2" fillId="0" borderId="53" xfId="0" applyFont="1" applyFill="1" applyBorder="1" applyAlignment="1">
      <alignment horizontal="left" vertical="center"/>
    </xf>
    <xf numFmtId="164" fontId="2" fillId="0" borderId="35" xfId="0" applyNumberFormat="1" applyFont="1" applyBorder="1" applyAlignment="1" quotePrefix="1">
      <alignment horizont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/>
    </xf>
    <xf numFmtId="164" fontId="2" fillId="0" borderId="5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center"/>
    </xf>
    <xf numFmtId="0" fontId="2" fillId="0" borderId="53" xfId="0" applyFont="1" applyFill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164" fontId="2" fillId="0" borderId="35" xfId="0" applyNumberFormat="1" applyFont="1" applyBorder="1" applyAlignment="1">
      <alignment horizontal="right" vertical="center" wrapText="1"/>
    </xf>
    <xf numFmtId="164" fontId="2" fillId="0" borderId="35" xfId="0" applyNumberFormat="1" applyFont="1" applyFill="1" applyBorder="1" applyAlignment="1">
      <alignment horizontal="right"/>
    </xf>
    <xf numFmtId="164" fontId="2" fillId="0" borderId="35" xfId="0" applyNumberFormat="1" applyFont="1" applyFill="1" applyBorder="1" applyAlignment="1" quotePrefix="1">
      <alignment horizontal="center"/>
    </xf>
    <xf numFmtId="164" fontId="2" fillId="0" borderId="48" xfId="0" applyNumberFormat="1" applyFont="1" applyFill="1" applyBorder="1" applyAlignment="1" quotePrefix="1">
      <alignment horizontal="center"/>
    </xf>
    <xf numFmtId="0" fontId="2" fillId="0" borderId="78" xfId="0" applyFont="1" applyBorder="1" applyAlignment="1">
      <alignment horizontal="left" vertical="center" wrapText="1"/>
    </xf>
    <xf numFmtId="0" fontId="2" fillId="0" borderId="51" xfId="0" applyFont="1" applyFill="1" applyBorder="1" applyAlignment="1">
      <alignment/>
    </xf>
    <xf numFmtId="164" fontId="2" fillId="0" borderId="51" xfId="0" applyNumberFormat="1" applyFont="1" applyBorder="1" applyAlignment="1" quotePrefix="1">
      <alignment horizontal="center"/>
    </xf>
    <xf numFmtId="164" fontId="2" fillId="0" borderId="52" xfId="0" applyNumberFormat="1" applyFont="1" applyBorder="1" applyAlignment="1" quotePrefix="1">
      <alignment horizontal="center"/>
    </xf>
    <xf numFmtId="0" fontId="2" fillId="3" borderId="35" xfId="0" applyFont="1" applyFill="1" applyBorder="1" applyAlignment="1">
      <alignment horizontal="center" wrapText="1"/>
    </xf>
    <xf numFmtId="0" fontId="2" fillId="3" borderId="35" xfId="0" applyFont="1" applyFill="1" applyBorder="1" applyAlignment="1">
      <alignment wrapText="1"/>
    </xf>
    <xf numFmtId="164" fontId="2" fillId="3" borderId="35" xfId="0" applyNumberFormat="1" applyFont="1" applyFill="1" applyBorder="1" applyAlignment="1">
      <alignment horizontal="right" wrapText="1"/>
    </xf>
    <xf numFmtId="14" fontId="2" fillId="3" borderId="35" xfId="0" applyNumberFormat="1" applyFont="1" applyFill="1" applyBorder="1" applyAlignment="1">
      <alignment horizontal="center" wrapText="1"/>
    </xf>
    <xf numFmtId="0" fontId="1" fillId="0" borderId="35" xfId="0" applyFont="1" applyBorder="1" applyAlignment="1">
      <alignment horizontal="right"/>
    </xf>
    <xf numFmtId="164" fontId="1" fillId="3" borderId="35" xfId="0" applyNumberFormat="1" applyFont="1" applyFill="1" applyBorder="1" applyAlignment="1">
      <alignment horizontal="right" wrapText="1"/>
    </xf>
    <xf numFmtId="164" fontId="2" fillId="3" borderId="35" xfId="0" applyNumberFormat="1" applyFont="1" applyFill="1" applyBorder="1" applyAlignment="1">
      <alignment wrapText="1"/>
    </xf>
    <xf numFmtId="164" fontId="1" fillId="0" borderId="35" xfId="0" applyNumberFormat="1" applyFont="1" applyBorder="1" applyAlignment="1">
      <alignment horizontal="right"/>
    </xf>
    <xf numFmtId="0" fontId="2" fillId="0" borderId="35" xfId="0" applyFont="1" applyFill="1" applyBorder="1" applyAlignment="1">
      <alignment horizontal="left" vertical="center"/>
    </xf>
    <xf numFmtId="15" fontId="2" fillId="0" borderId="35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right" vertical="center"/>
    </xf>
    <xf numFmtId="2" fontId="2" fillId="0" borderId="36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2" fontId="2" fillId="0" borderId="21" xfId="0" applyNumberFormat="1" applyFont="1" applyFill="1" applyBorder="1" applyAlignment="1">
      <alignment horizontal="right"/>
    </xf>
    <xf numFmtId="2" fontId="2" fillId="0" borderId="36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right"/>
    </xf>
    <xf numFmtId="2" fontId="2" fillId="0" borderId="48" xfId="0" applyNumberFormat="1" applyFont="1" applyBorder="1" applyAlignment="1">
      <alignment vertical="center"/>
    </xf>
    <xf numFmtId="2" fontId="2" fillId="0" borderId="35" xfId="0" applyNumberFormat="1" applyFont="1" applyBorder="1" applyAlignment="1" quotePrefix="1">
      <alignment/>
    </xf>
    <xf numFmtId="2" fontId="2" fillId="0" borderId="35" xfId="0" applyNumberFormat="1" applyFont="1" applyBorder="1" applyAlignment="1">
      <alignment/>
    </xf>
    <xf numFmtId="2" fontId="2" fillId="0" borderId="48" xfId="0" applyNumberFormat="1" applyFont="1" applyBorder="1" applyAlignment="1" quotePrefix="1">
      <alignment/>
    </xf>
    <xf numFmtId="165" fontId="1" fillId="2" borderId="48" xfId="23" applyNumberFormat="1" applyFont="1" applyFill="1" applyBorder="1" applyAlignment="1" applyProtection="1">
      <alignment horizontal="center" vertical="center"/>
      <protection/>
    </xf>
    <xf numFmtId="165" fontId="1" fillId="0" borderId="78" xfId="23" applyNumberFormat="1" applyFont="1" applyBorder="1" applyAlignment="1" applyProtection="1">
      <alignment horizontal="center" vertical="center"/>
      <protection/>
    </xf>
    <xf numFmtId="164" fontId="1" fillId="0" borderId="51" xfId="23" applyNumberFormat="1" applyFont="1" applyBorder="1" applyAlignment="1">
      <alignment horizontal="center" vertical="center"/>
      <protection/>
    </xf>
    <xf numFmtId="164" fontId="1" fillId="0" borderId="52" xfId="23" applyNumberFormat="1" applyFont="1" applyBorder="1" applyAlignment="1">
      <alignment horizontal="center" vertical="center"/>
      <protection/>
    </xf>
    <xf numFmtId="0" fontId="2" fillId="0" borderId="0" xfId="25" applyFont="1">
      <alignment/>
      <protection/>
    </xf>
    <xf numFmtId="1" fontId="2" fillId="0" borderId="5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" fontId="1" fillId="0" borderId="20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left"/>
      <protection locked="0"/>
    </xf>
    <xf numFmtId="166" fontId="1" fillId="0" borderId="13" xfId="0" applyNumberFormat="1" applyFont="1" applyBorder="1" applyAlignment="1" applyProtection="1">
      <alignment horizontal="right"/>
      <protection locked="0"/>
    </xf>
    <xf numFmtId="166" fontId="1" fillId="0" borderId="21" xfId="0" applyNumberFormat="1" applyFont="1" applyBorder="1" applyAlignment="1" applyProtection="1">
      <alignment horizontal="right"/>
      <protection locked="0"/>
    </xf>
    <xf numFmtId="166" fontId="1" fillId="0" borderId="12" xfId="0" applyNumberFormat="1" applyFont="1" applyBorder="1" applyAlignment="1" applyProtection="1">
      <alignment horizontal="right"/>
      <protection locked="0"/>
    </xf>
    <xf numFmtId="166" fontId="1" fillId="0" borderId="3" xfId="0" applyNumberFormat="1" applyFont="1" applyBorder="1" applyAlignment="1" applyProtection="1">
      <alignment horizontal="right"/>
      <protection locked="0"/>
    </xf>
    <xf numFmtId="166" fontId="1" fillId="0" borderId="17" xfId="0" applyNumberFormat="1" applyFont="1" applyBorder="1" applyAlignment="1" applyProtection="1">
      <alignment horizontal="right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left"/>
      <protection locked="0"/>
    </xf>
    <xf numFmtId="166" fontId="2" fillId="0" borderId="13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 applyBorder="1" applyAlignment="1" applyProtection="1">
      <alignment horizontal="right"/>
      <protection locked="0"/>
    </xf>
    <xf numFmtId="166" fontId="2" fillId="0" borderId="3" xfId="0" applyNumberFormat="1" applyFont="1" applyBorder="1" applyAlignment="1" applyProtection="1">
      <alignment horizontal="right"/>
      <protection locked="0"/>
    </xf>
    <xf numFmtId="166" fontId="2" fillId="0" borderId="17" xfId="0" applyNumberFormat="1" applyFont="1" applyBorder="1" applyAlignment="1" applyProtection="1">
      <alignment horizontal="right"/>
      <protection locked="0"/>
    </xf>
    <xf numFmtId="1" fontId="14" fillId="0" borderId="20" xfId="0" applyNumberFormat="1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left"/>
      <protection locked="0"/>
    </xf>
    <xf numFmtId="166" fontId="2" fillId="0" borderId="13" xfId="0" applyNumberFormat="1" applyFont="1" applyBorder="1" applyAlignment="1">
      <alignment horizontal="right"/>
    </xf>
    <xf numFmtId="166" fontId="1" fillId="0" borderId="0" xfId="0" applyNumberFormat="1" applyFont="1" applyBorder="1" applyAlignment="1" applyProtection="1">
      <alignment horizontal="right"/>
      <protection locked="0"/>
    </xf>
    <xf numFmtId="166" fontId="2" fillId="0" borderId="13" xfId="0" applyNumberFormat="1" applyFont="1" applyBorder="1" applyAlignment="1" applyProtection="1">
      <alignment horizontal="right"/>
      <protection/>
    </xf>
    <xf numFmtId="166" fontId="2" fillId="0" borderId="0" xfId="0" applyNumberFormat="1" applyFont="1" applyBorder="1" applyAlignment="1" applyProtection="1">
      <alignment horizontal="right"/>
      <protection/>
    </xf>
    <xf numFmtId="166" fontId="1" fillId="0" borderId="13" xfId="0" applyNumberFormat="1" applyFont="1" applyBorder="1" applyAlignment="1" applyProtection="1">
      <alignment horizontal="right"/>
      <protection/>
    </xf>
    <xf numFmtId="166" fontId="1" fillId="0" borderId="0" xfId="0" applyNumberFormat="1" applyFont="1" applyBorder="1" applyAlignment="1" applyProtection="1">
      <alignment horizontal="right"/>
      <protection/>
    </xf>
    <xf numFmtId="166" fontId="1" fillId="0" borderId="13" xfId="0" applyNumberFormat="1" applyFont="1" applyBorder="1" applyAlignment="1">
      <alignment horizontal="right"/>
    </xf>
    <xf numFmtId="1" fontId="2" fillId="0" borderId="20" xfId="0" applyNumberFormat="1" applyFont="1" applyBorder="1" applyAlignment="1" applyProtection="1">
      <alignment/>
      <protection locked="0"/>
    </xf>
    <xf numFmtId="166" fontId="14" fillId="0" borderId="13" xfId="0" applyNumberFormat="1" applyFont="1" applyBorder="1" applyAlignment="1" applyProtection="1">
      <alignment horizontal="right"/>
      <protection locked="0"/>
    </xf>
    <xf numFmtId="166" fontId="14" fillId="0" borderId="0" xfId="0" applyNumberFormat="1" applyFont="1" applyBorder="1" applyAlignment="1" applyProtection="1">
      <alignment horizontal="right"/>
      <protection locked="0"/>
    </xf>
    <xf numFmtId="1" fontId="14" fillId="0" borderId="20" xfId="0" applyNumberFormat="1" applyFont="1" applyBorder="1" applyAlignment="1" applyProtection="1">
      <alignment/>
      <protection locked="0"/>
    </xf>
    <xf numFmtId="166" fontId="14" fillId="0" borderId="13" xfId="0" applyNumberFormat="1" applyFont="1" applyBorder="1" applyAlignment="1" applyProtection="1">
      <alignment horizontal="right"/>
      <protection/>
    </xf>
    <xf numFmtId="166" fontId="14" fillId="0" borderId="0" xfId="0" applyNumberFormat="1" applyFont="1" applyBorder="1" applyAlignment="1" applyProtection="1">
      <alignment horizontal="right"/>
      <protection/>
    </xf>
    <xf numFmtId="166" fontId="2" fillId="0" borderId="17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2" fontId="8" fillId="0" borderId="35" xfId="35" applyNumberFormat="1" applyFont="1" applyBorder="1">
      <alignment/>
      <protection/>
    </xf>
    <xf numFmtId="2" fontId="2" fillId="0" borderId="6" xfId="0" applyNumberFormat="1" applyFont="1" applyBorder="1" applyAlignment="1">
      <alignment/>
    </xf>
    <xf numFmtId="2" fontId="2" fillId="0" borderId="6" xfId="0" applyNumberFormat="1" applyFont="1" applyBorder="1" applyAlignment="1">
      <alignment horizontal="right" vertical="center"/>
    </xf>
    <xf numFmtId="2" fontId="2" fillId="0" borderId="19" xfId="0" applyNumberFormat="1" applyFont="1" applyBorder="1" applyAlignment="1">
      <alignment horizontal="left" vertical="center" indent="1"/>
    </xf>
    <xf numFmtId="2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 vertical="center"/>
    </xf>
    <xf numFmtId="164" fontId="1" fillId="0" borderId="35" xfId="0" applyNumberFormat="1" applyFont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90" xfId="0" applyFont="1" applyFill="1" applyBorder="1" applyAlignment="1" applyProtection="1">
      <alignment horizontal="center" vertical="center"/>
      <protection/>
    </xf>
    <xf numFmtId="0" fontId="2" fillId="2" borderId="91" xfId="0" applyFont="1" applyFill="1" applyBorder="1" applyAlignment="1" applyProtection="1">
      <alignment horizontal="center" vertical="center"/>
      <protection/>
    </xf>
    <xf numFmtId="164" fontId="1" fillId="0" borderId="91" xfId="0" applyNumberFormat="1" applyFont="1" applyBorder="1" applyAlignment="1" applyProtection="1">
      <alignment horizontal="center" vertical="center"/>
      <protection/>
    </xf>
    <xf numFmtId="164" fontId="1" fillId="0" borderId="92" xfId="0" applyNumberFormat="1" applyFont="1" applyBorder="1" applyAlignment="1" applyProtection="1">
      <alignment horizontal="center" vertical="center"/>
      <protection/>
    </xf>
    <xf numFmtId="164" fontId="2" fillId="0" borderId="92" xfId="0" applyNumberFormat="1" applyFont="1" applyBorder="1" applyAlignment="1" applyProtection="1">
      <alignment horizontal="center" vertical="center"/>
      <protection/>
    </xf>
    <xf numFmtId="164" fontId="1" fillId="0" borderId="93" xfId="0" applyNumberFormat="1" applyFont="1" applyBorder="1" applyAlignment="1" applyProtection="1">
      <alignment horizontal="center" vertical="center"/>
      <protection/>
    </xf>
    <xf numFmtId="164" fontId="2" fillId="0" borderId="93" xfId="0" applyNumberFormat="1" applyFont="1" applyBorder="1" applyAlignment="1" applyProtection="1">
      <alignment horizontal="center" vertical="center"/>
      <protection/>
    </xf>
    <xf numFmtId="164" fontId="2" fillId="0" borderId="94" xfId="0" applyNumberFormat="1" applyFont="1" applyBorder="1" applyAlignment="1" applyProtection="1">
      <alignment horizontal="center" vertical="center"/>
      <protection/>
    </xf>
    <xf numFmtId="164" fontId="1" fillId="0" borderId="95" xfId="25" applyNumberFormat="1" applyFont="1" applyBorder="1" applyAlignment="1">
      <alignment horizontal="center" vertical="center"/>
      <protection/>
    </xf>
    <xf numFmtId="164" fontId="1" fillId="0" borderId="35" xfId="25" applyNumberFormat="1" applyFont="1" applyBorder="1" applyAlignment="1">
      <alignment horizontal="center" vertical="center"/>
      <protection/>
    </xf>
    <xf numFmtId="164" fontId="1" fillId="0" borderId="13" xfId="25" applyNumberFormat="1" applyFont="1" applyBorder="1" applyAlignment="1">
      <alignment horizontal="center" vertical="center"/>
      <protection/>
    </xf>
    <xf numFmtId="0" fontId="2" fillId="0" borderId="13" xfId="25" applyFont="1" applyBorder="1" applyAlignment="1">
      <alignment horizontal="center"/>
      <protection/>
    </xf>
    <xf numFmtId="164" fontId="1" fillId="2" borderId="47" xfId="0" applyNumberFormat="1" applyFont="1" applyFill="1" applyBorder="1" applyAlignment="1">
      <alignment horizontal="center"/>
    </xf>
    <xf numFmtId="0" fontId="2" fillId="0" borderId="15" xfId="0" applyFont="1" applyFill="1" applyBorder="1" applyAlignment="1" quotePrefix="1">
      <alignment horizontal="left"/>
    </xf>
    <xf numFmtId="166" fontId="2" fillId="0" borderId="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164" fontId="7" fillId="0" borderId="35" xfId="0" applyNumberFormat="1" applyFont="1" applyFill="1" applyBorder="1" applyAlignment="1">
      <alignment/>
    </xf>
    <xf numFmtId="164" fontId="7" fillId="0" borderId="21" xfId="0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 vertical="center"/>
    </xf>
    <xf numFmtId="164" fontId="7" fillId="0" borderId="19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164" fontId="1" fillId="0" borderId="19" xfId="15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wrapText="1"/>
    </xf>
    <xf numFmtId="0" fontId="15" fillId="2" borderId="27" xfId="0" applyFont="1" applyFill="1" applyBorder="1" applyAlignment="1">
      <alignment horizontal="center"/>
    </xf>
    <xf numFmtId="0" fontId="15" fillId="2" borderId="47" xfId="0" applyFont="1" applyFill="1" applyBorder="1" applyAlignment="1">
      <alignment horizontal="center" wrapText="1"/>
    </xf>
    <xf numFmtId="176" fontId="2" fillId="0" borderId="0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176" fontId="2" fillId="0" borderId="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6" fontId="2" fillId="0" borderId="1" xfId="0" applyNumberFormat="1" applyFont="1" applyFill="1" applyBorder="1" applyAlignment="1">
      <alignment/>
    </xf>
    <xf numFmtId="176" fontId="2" fillId="0" borderId="27" xfId="0" applyNumberFormat="1" applyFont="1" applyFill="1" applyBorder="1" applyAlignment="1">
      <alignment/>
    </xf>
    <xf numFmtId="0" fontId="1" fillId="0" borderId="29" xfId="0" applyFont="1" applyBorder="1" applyAlignment="1">
      <alignment horizontal="center" vertical="center"/>
    </xf>
    <xf numFmtId="176" fontId="15" fillId="0" borderId="7" xfId="0" applyNumberFormat="1" applyFont="1" applyBorder="1" applyAlignment="1">
      <alignment vertical="center"/>
    </xf>
    <xf numFmtId="176" fontId="15" fillId="0" borderId="16" xfId="0" applyNumberFormat="1" applyFont="1" applyFill="1" applyBorder="1" applyAlignment="1">
      <alignment vertical="center"/>
    </xf>
    <xf numFmtId="176" fontId="15" fillId="0" borderId="7" xfId="0" applyNumberFormat="1" applyFont="1" applyFill="1" applyBorder="1" applyAlignment="1">
      <alignment vertical="center"/>
    </xf>
    <xf numFmtId="177" fontId="15" fillId="0" borderId="7" xfId="0" applyNumberFormat="1" applyFont="1" applyFill="1" applyBorder="1" applyAlignment="1">
      <alignment vertical="center"/>
    </xf>
    <xf numFmtId="177" fontId="2" fillId="0" borderId="15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39" xfId="0" applyNumberFormat="1" applyFont="1" applyFill="1" applyBorder="1" applyAlignment="1">
      <alignment horizontal="left"/>
    </xf>
    <xf numFmtId="177" fontId="2" fillId="0" borderId="17" xfId="0" applyNumberFormat="1" applyFont="1" applyFill="1" applyBorder="1" applyAlignment="1">
      <alignment horizontal="left"/>
    </xf>
    <xf numFmtId="177" fontId="2" fillId="0" borderId="9" xfId="0" applyNumberFormat="1" applyFont="1" applyFill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0" borderId="17" xfId="0" applyNumberFormat="1" applyFont="1" applyFill="1" applyBorder="1" applyAlignment="1">
      <alignment horizontal="left"/>
    </xf>
    <xf numFmtId="177" fontId="2" fillId="0" borderId="15" xfId="0" applyNumberFormat="1" applyFont="1" applyFill="1" applyBorder="1" applyAlignment="1">
      <alignment/>
    </xf>
    <xf numFmtId="176" fontId="2" fillId="0" borderId="27" xfId="0" applyNumberFormat="1" applyFont="1" applyBorder="1" applyAlignment="1">
      <alignment/>
    </xf>
    <xf numFmtId="177" fontId="2" fillId="0" borderId="27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176" fontId="15" fillId="0" borderId="16" xfId="0" applyNumberFormat="1" applyFont="1" applyBorder="1" applyAlignment="1">
      <alignment vertical="center"/>
    </xf>
    <xf numFmtId="177" fontId="15" fillId="0" borderId="16" xfId="0" applyNumberFormat="1" applyFont="1" applyFill="1" applyBorder="1" applyAlignment="1">
      <alignment vertical="center"/>
    </xf>
    <xf numFmtId="177" fontId="15" fillId="0" borderId="71" xfId="0" applyNumberFormat="1" applyFont="1" applyFill="1" applyBorder="1" applyAlignment="1">
      <alignment vertical="center"/>
    </xf>
    <xf numFmtId="0" fontId="1" fillId="2" borderId="34" xfId="0" applyFont="1" applyFill="1" applyBorder="1" applyAlignment="1">
      <alignment horizontal="left"/>
    </xf>
    <xf numFmtId="176" fontId="2" fillId="0" borderId="17" xfId="0" applyNumberFormat="1" applyFont="1" applyFill="1" applyBorder="1" applyAlignment="1">
      <alignment horizontal="center"/>
    </xf>
    <xf numFmtId="176" fontId="2" fillId="0" borderId="17" xfId="0" applyNumberFormat="1" applyFont="1" applyFill="1" applyBorder="1" applyAlignment="1">
      <alignment horizontal="right"/>
    </xf>
    <xf numFmtId="176" fontId="2" fillId="0" borderId="17" xfId="0" applyNumberFormat="1" applyFont="1" applyBorder="1" applyAlignment="1">
      <alignment/>
    </xf>
    <xf numFmtId="177" fontId="2" fillId="0" borderId="0" xfId="0" applyNumberFormat="1" applyFont="1" applyFill="1" applyAlignment="1">
      <alignment/>
    </xf>
    <xf numFmtId="177" fontId="8" fillId="0" borderId="17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43" fontId="2" fillId="0" borderId="13" xfId="15" applyFont="1" applyFill="1" applyBorder="1" applyAlignment="1">
      <alignment horizontal="center"/>
    </xf>
    <xf numFmtId="43" fontId="2" fillId="0" borderId="13" xfId="15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1" fillId="0" borderId="37" xfId="0" applyFont="1" applyBorder="1" applyAlignment="1">
      <alignment/>
    </xf>
    <xf numFmtId="0" fontId="2" fillId="0" borderId="5" xfId="0" applyFont="1" applyBorder="1" applyAlignment="1" quotePrefix="1">
      <alignment horizontal="left"/>
    </xf>
    <xf numFmtId="0" fontId="2" fillId="0" borderId="6" xfId="0" applyFont="1" applyBorder="1" applyAlignment="1">
      <alignment/>
    </xf>
    <xf numFmtId="169" fontId="2" fillId="0" borderId="35" xfId="0" applyNumberFormat="1" applyFont="1" applyFill="1" applyBorder="1" applyAlignment="1">
      <alignment horizontal="center"/>
    </xf>
    <xf numFmtId="169" fontId="2" fillId="0" borderId="37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69" fontId="2" fillId="0" borderId="6" xfId="0" applyNumberFormat="1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/>
    </xf>
    <xf numFmtId="164" fontId="1" fillId="0" borderId="37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15" fillId="0" borderId="71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32" xfId="0" applyFont="1" applyBorder="1" applyAlignment="1">
      <alignment vertical="center"/>
    </xf>
    <xf numFmtId="164" fontId="15" fillId="0" borderId="31" xfId="0" applyNumberFormat="1" applyFont="1" applyFill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96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164" fontId="2" fillId="0" borderId="46" xfId="0" applyNumberFormat="1" applyFont="1" applyBorder="1" applyAlignment="1">
      <alignment/>
    </xf>
    <xf numFmtId="164" fontId="34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164" fontId="1" fillId="2" borderId="25" xfId="0" applyNumberFormat="1" applyFont="1" applyFill="1" applyBorder="1" applyAlignment="1">
      <alignment/>
    </xf>
    <xf numFmtId="164" fontId="1" fillId="2" borderId="49" xfId="0" applyNumberFormat="1" applyFont="1" applyFill="1" applyBorder="1" applyAlignment="1">
      <alignment/>
    </xf>
    <xf numFmtId="164" fontId="1" fillId="2" borderId="20" xfId="0" applyNumberFormat="1" applyFont="1" applyFill="1" applyBorder="1" applyAlignment="1">
      <alignment/>
    </xf>
    <xf numFmtId="164" fontId="1" fillId="2" borderId="26" xfId="0" applyNumberFormat="1" applyFont="1" applyFill="1" applyBorder="1" applyAlignment="1">
      <alignment/>
    </xf>
    <xf numFmtId="164" fontId="2" fillId="0" borderId="44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50" xfId="0" applyNumberFormat="1" applyFont="1" applyBorder="1" applyAlignment="1">
      <alignment/>
    </xf>
    <xf numFmtId="164" fontId="2" fillId="0" borderId="17" xfId="0" applyNumberFormat="1" applyFont="1" applyBorder="1" applyAlignment="1" quotePrefix="1">
      <alignment horizontal="center"/>
    </xf>
    <xf numFmtId="0" fontId="14" fillId="0" borderId="0" xfId="0" applyFont="1" applyAlignment="1">
      <alignment horizontal="right"/>
    </xf>
    <xf numFmtId="0" fontId="1" fillId="0" borderId="78" xfId="0" applyFont="1" applyBorder="1" applyAlignment="1">
      <alignment/>
    </xf>
    <xf numFmtId="164" fontId="1" fillId="2" borderId="56" xfId="0" applyNumberFormat="1" applyFont="1" applyFill="1" applyBorder="1" applyAlignment="1">
      <alignment/>
    </xf>
    <xf numFmtId="164" fontId="1" fillId="2" borderId="28" xfId="0" applyNumberFormat="1" applyFont="1" applyFill="1" applyBorder="1" applyAlignment="1">
      <alignment horizontal="center"/>
    </xf>
    <xf numFmtId="164" fontId="2" fillId="0" borderId="17" xfId="0" applyNumberFormat="1" applyFont="1" applyBorder="1" applyAlignment="1">
      <alignment/>
    </xf>
    <xf numFmtId="164" fontId="2" fillId="0" borderId="47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  <xf numFmtId="164" fontId="2" fillId="0" borderId="44" xfId="0" applyNumberFormat="1" applyFont="1" applyBorder="1" applyAlignment="1">
      <alignment/>
    </xf>
    <xf numFmtId="164" fontId="2" fillId="0" borderId="43" xfId="0" applyNumberFormat="1" applyFont="1" applyFill="1" applyBorder="1" applyAlignment="1">
      <alignment/>
    </xf>
    <xf numFmtId="164" fontId="2" fillId="0" borderId="44" xfId="0" applyNumberFormat="1" applyFont="1" applyFill="1" applyBorder="1" applyAlignment="1">
      <alignment/>
    </xf>
    <xf numFmtId="164" fontId="2" fillId="0" borderId="28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2" fontId="2" fillId="0" borderId="0" xfId="0" applyNumberFormat="1" applyFont="1" applyFill="1" applyAlignment="1">
      <alignment/>
    </xf>
    <xf numFmtId="164" fontId="1" fillId="0" borderId="4" xfId="15" applyNumberFormat="1" applyFont="1" applyFill="1" applyBorder="1" applyAlignment="1" quotePrefix="1">
      <alignment horizontal="center"/>
    </xf>
    <xf numFmtId="164" fontId="1" fillId="0" borderId="37" xfId="15" applyNumberFormat="1" applyFont="1" applyFill="1" applyBorder="1" applyAlignment="1">
      <alignment horizontal="center"/>
    </xf>
    <xf numFmtId="2" fontId="1" fillId="0" borderId="2" xfId="15" applyNumberFormat="1" applyFont="1" applyFill="1" applyBorder="1" applyAlignment="1">
      <alignment/>
    </xf>
    <xf numFmtId="164" fontId="1" fillId="0" borderId="0" xfId="0" applyNumberFormat="1" applyFont="1" applyFill="1" applyAlignment="1">
      <alignment horizontal="center"/>
    </xf>
    <xf numFmtId="164" fontId="1" fillId="0" borderId="0" xfId="15" applyNumberFormat="1" applyFont="1" applyFill="1" applyBorder="1" applyAlignment="1">
      <alignment/>
    </xf>
    <xf numFmtId="2" fontId="1" fillId="0" borderId="0" xfId="15" applyNumberFormat="1" applyFont="1" applyFill="1" applyBorder="1" applyAlignment="1">
      <alignment/>
    </xf>
    <xf numFmtId="2" fontId="2" fillId="0" borderId="0" xfId="15" applyNumberFormat="1" applyFont="1" applyFill="1" applyBorder="1" applyAlignment="1">
      <alignment/>
    </xf>
    <xf numFmtId="164" fontId="14" fillId="0" borderId="0" xfId="0" applyNumberFormat="1" applyFont="1" applyFill="1" applyAlignment="1">
      <alignment/>
    </xf>
    <xf numFmtId="2" fontId="14" fillId="0" borderId="0" xfId="0" applyNumberFormat="1" applyFont="1" applyFill="1" applyAlignment="1">
      <alignment/>
    </xf>
    <xf numFmtId="2" fontId="14" fillId="0" borderId="0" xfId="15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64" fontId="1" fillId="0" borderId="25" xfId="0" applyNumberFormat="1" applyFont="1" applyFill="1" applyBorder="1" applyAlignment="1" applyProtection="1">
      <alignment horizontal="left"/>
      <protection/>
    </xf>
    <xf numFmtId="164" fontId="1" fillId="0" borderId="20" xfId="0" applyNumberFormat="1" applyFont="1" applyFill="1" applyBorder="1" applyAlignment="1" applyProtection="1">
      <alignment horizontal="left"/>
      <protection/>
    </xf>
    <xf numFmtId="164" fontId="1" fillId="0" borderId="26" xfId="0" applyNumberFormat="1" applyFont="1" applyFill="1" applyBorder="1" applyAlignment="1">
      <alignment horizontal="center"/>
    </xf>
    <xf numFmtId="2" fontId="1" fillId="0" borderId="44" xfId="15" applyNumberFormat="1" applyFont="1" applyFill="1" applyBorder="1" applyAlignment="1">
      <alignment/>
    </xf>
    <xf numFmtId="164" fontId="2" fillId="0" borderId="20" xfId="0" applyNumberFormat="1" applyFont="1" applyFill="1" applyBorder="1" applyAlignment="1" applyProtection="1">
      <alignment horizontal="left"/>
      <protection/>
    </xf>
    <xf numFmtId="2" fontId="2" fillId="0" borderId="44" xfId="15" applyNumberFormat="1" applyFont="1" applyFill="1" applyBorder="1" applyAlignment="1">
      <alignment/>
    </xf>
    <xf numFmtId="2" fontId="2" fillId="0" borderId="28" xfId="15" applyNumberFormat="1" applyFont="1" applyFill="1" applyBorder="1" applyAlignment="1">
      <alignment/>
    </xf>
    <xf numFmtId="164" fontId="2" fillId="0" borderId="55" xfId="0" applyNumberFormat="1" applyFont="1" applyFill="1" applyBorder="1" applyAlignment="1" applyProtection="1">
      <alignment horizontal="left"/>
      <protection/>
    </xf>
    <xf numFmtId="2" fontId="2" fillId="0" borderId="17" xfId="15" applyNumberFormat="1" applyFont="1" applyFill="1" applyBorder="1" applyAlignment="1">
      <alignment/>
    </xf>
    <xf numFmtId="164" fontId="2" fillId="0" borderId="26" xfId="0" applyNumberFormat="1" applyFont="1" applyFill="1" applyBorder="1" applyAlignment="1" applyProtection="1">
      <alignment horizontal="left"/>
      <protection/>
    </xf>
    <xf numFmtId="164" fontId="1" fillId="0" borderId="78" xfId="0" applyNumberFormat="1" applyFont="1" applyFill="1" applyBorder="1" applyAlignment="1" applyProtection="1">
      <alignment horizontal="left"/>
      <protection/>
    </xf>
    <xf numFmtId="164" fontId="1" fillId="0" borderId="32" xfId="15" applyNumberFormat="1" applyFont="1" applyFill="1" applyBorder="1" applyAlignment="1">
      <alignment/>
    </xf>
    <xf numFmtId="164" fontId="1" fillId="0" borderId="30" xfId="15" applyNumberFormat="1" applyFont="1" applyFill="1" applyBorder="1" applyAlignment="1">
      <alignment/>
    </xf>
    <xf numFmtId="2" fontId="1" fillId="0" borderId="32" xfId="15" applyNumberFormat="1" applyFont="1" applyFill="1" applyBorder="1" applyAlignment="1">
      <alignment/>
    </xf>
    <xf numFmtId="2" fontId="1" fillId="0" borderId="33" xfId="15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64" fontId="8" fillId="0" borderId="0" xfId="0" applyNumberFormat="1" applyFont="1" applyFill="1" applyBorder="1" applyAlignment="1">
      <alignment vertical="center"/>
    </xf>
    <xf numFmtId="164" fontId="1" fillId="0" borderId="46" xfId="0" applyNumberFormat="1" applyFont="1" applyFill="1" applyBorder="1" applyAlignment="1">
      <alignment vertical="center"/>
    </xf>
    <xf numFmtId="164" fontId="1" fillId="0" borderId="5" xfId="0" applyNumberFormat="1" applyFont="1" applyFill="1" applyBorder="1" applyAlignment="1">
      <alignment vertical="center"/>
    </xf>
    <xf numFmtId="164" fontId="2" fillId="0" borderId="97" xfId="0" applyNumberFormat="1" applyFont="1" applyFill="1" applyBorder="1" applyAlignment="1">
      <alignment vertical="center"/>
    </xf>
    <xf numFmtId="164" fontId="15" fillId="0" borderId="46" xfId="0" applyNumberFormat="1" applyFont="1" applyFill="1" applyBorder="1" applyAlignment="1">
      <alignment vertical="center"/>
    </xf>
    <xf numFmtId="164" fontId="15" fillId="0" borderId="37" xfId="0" applyNumberFormat="1" applyFont="1" applyFill="1" applyBorder="1" applyAlignment="1">
      <alignment vertical="center"/>
    </xf>
    <xf numFmtId="164" fontId="15" fillId="0" borderId="5" xfId="0" applyNumberFormat="1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1" fillId="0" borderId="25" xfId="0" applyFont="1" applyFill="1" applyBorder="1" applyAlignment="1">
      <alignment horizontal="center"/>
    </xf>
    <xf numFmtId="1" fontId="1" fillId="0" borderId="4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7" fillId="0" borderId="53" xfId="0" applyFont="1" applyFill="1" applyBorder="1" applyAlignment="1">
      <alignment/>
    </xf>
    <xf numFmtId="164" fontId="7" fillId="0" borderId="48" xfId="0" applyNumberFormat="1" applyFont="1" applyFill="1" applyBorder="1" applyAlignment="1">
      <alignment/>
    </xf>
    <xf numFmtId="0" fontId="10" fillId="0" borderId="43" xfId="0" applyFont="1" applyFill="1" applyBorder="1" applyAlignment="1">
      <alignment/>
    </xf>
    <xf numFmtId="164" fontId="10" fillId="0" borderId="42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64" fontId="10" fillId="0" borderId="41" xfId="0" applyNumberFormat="1" applyFont="1" applyFill="1" applyBorder="1" applyAlignment="1">
      <alignment/>
    </xf>
    <xf numFmtId="0" fontId="10" fillId="0" borderId="9" xfId="0" applyFont="1" applyFill="1" applyBorder="1" applyAlignment="1">
      <alignment/>
    </xf>
    <xf numFmtId="164" fontId="10" fillId="0" borderId="40" xfId="0" applyNumberFormat="1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78" xfId="0" applyFont="1" applyFill="1" applyBorder="1" applyAlignment="1">
      <alignment/>
    </xf>
    <xf numFmtId="164" fontId="1" fillId="0" borderId="51" xfId="0" applyNumberFormat="1" applyFont="1" applyFill="1" applyBorder="1" applyAlignment="1">
      <alignment/>
    </xf>
    <xf numFmtId="164" fontId="7" fillId="0" borderId="51" xfId="0" applyNumberFormat="1" applyFont="1" applyFill="1" applyBorder="1" applyAlignment="1">
      <alignment/>
    </xf>
    <xf numFmtId="164" fontId="7" fillId="0" borderId="52" xfId="0" applyNumberFormat="1" applyFont="1" applyFill="1" applyBorder="1" applyAlignment="1">
      <alignment/>
    </xf>
    <xf numFmtId="164" fontId="7" fillId="0" borderId="14" xfId="0" applyNumberFormat="1" applyFont="1" applyFill="1" applyBorder="1" applyAlignment="1">
      <alignment/>
    </xf>
    <xf numFmtId="164" fontId="1" fillId="0" borderId="56" xfId="0" applyNumberFormat="1" applyFont="1" applyFill="1" applyBorder="1" applyAlignment="1">
      <alignment horizontal="center" vertical="center"/>
    </xf>
    <xf numFmtId="164" fontId="1" fillId="0" borderId="4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/>
    </xf>
    <xf numFmtId="164" fontId="1" fillId="0" borderId="9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/>
    </xf>
    <xf numFmtId="164" fontId="1" fillId="0" borderId="35" xfId="0" applyNumberFormat="1" applyFont="1" applyFill="1" applyBorder="1" applyAlignment="1">
      <alignment horizontal="center"/>
    </xf>
    <xf numFmtId="164" fontId="1" fillId="0" borderId="48" xfId="0" applyNumberFormat="1" applyFont="1" applyFill="1" applyBorder="1" applyAlignment="1">
      <alignment horizontal="center"/>
    </xf>
    <xf numFmtId="164" fontId="1" fillId="0" borderId="53" xfId="0" applyNumberFormat="1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164" fontId="1" fillId="0" borderId="41" xfId="0" applyNumberFormat="1" applyFont="1" applyFill="1" applyBorder="1" applyAlignment="1">
      <alignment/>
    </xf>
    <xf numFmtId="164" fontId="2" fillId="0" borderId="40" xfId="0" applyNumberFormat="1" applyFont="1" applyFill="1" applyBorder="1" applyAlignment="1">
      <alignment/>
    </xf>
    <xf numFmtId="164" fontId="2" fillId="0" borderId="40" xfId="0" applyNumberFormat="1" applyFont="1" applyFill="1" applyBorder="1" applyAlignment="1" quotePrefix="1">
      <alignment horizontal="right"/>
    </xf>
    <xf numFmtId="164" fontId="2" fillId="0" borderId="29" xfId="0" applyNumberFormat="1" applyFont="1" applyFill="1" applyBorder="1" applyAlignment="1">
      <alignment/>
    </xf>
    <xf numFmtId="164" fontId="2" fillId="0" borderId="50" xfId="0" applyNumberFormat="1" applyFont="1" applyFill="1" applyBorder="1" applyAlignment="1">
      <alignment/>
    </xf>
    <xf numFmtId="164" fontId="2" fillId="0" borderId="54" xfId="0" applyNumberFormat="1" applyFont="1" applyFill="1" applyBorder="1" applyAlignment="1">
      <alignment/>
    </xf>
    <xf numFmtId="176" fontId="15" fillId="0" borderId="30" xfId="0" applyNumberFormat="1" applyFont="1" applyFill="1" applyBorder="1" applyAlignment="1">
      <alignment vertical="center"/>
    </xf>
    <xf numFmtId="176" fontId="15" fillId="0" borderId="51" xfId="0" applyNumberFormat="1" applyFont="1" applyFill="1" applyBorder="1" applyAlignment="1">
      <alignment horizontal="center" vertical="center"/>
    </xf>
    <xf numFmtId="176" fontId="15" fillId="0" borderId="33" xfId="0" applyNumberFormat="1" applyFont="1" applyFill="1" applyBorder="1" applyAlignment="1">
      <alignment horizontal="center" vertical="center"/>
    </xf>
    <xf numFmtId="176" fontId="15" fillId="0" borderId="32" xfId="0" applyNumberFormat="1" applyFont="1" applyFill="1" applyBorder="1" applyAlignment="1">
      <alignment horizontal="center" vertical="center"/>
    </xf>
    <xf numFmtId="177" fontId="15" fillId="0" borderId="33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43" fontId="2" fillId="0" borderId="0" xfId="0" applyNumberFormat="1" applyFont="1" applyFill="1" applyAlignment="1">
      <alignment/>
    </xf>
    <xf numFmtId="43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1" fontId="8" fillId="0" borderId="0" xfId="0" applyNumberFormat="1" applyFont="1" applyAlignment="1">
      <alignment horizontal="center" vertical="center"/>
    </xf>
    <xf numFmtId="169" fontId="10" fillId="0" borderId="0" xfId="0" applyNumberFormat="1" applyFont="1" applyAlignment="1">
      <alignment horizontal="center" vertical="center"/>
    </xf>
    <xf numFmtId="181" fontId="15" fillId="0" borderId="0" xfId="0" applyNumberFormat="1" applyFont="1" applyAlignment="1">
      <alignment horizontal="center" vertical="center"/>
    </xf>
    <xf numFmtId="181" fontId="10" fillId="0" borderId="0" xfId="0" applyNumberFormat="1" applyFont="1" applyAlignment="1">
      <alignment horizontal="center" vertical="center"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40" xfId="0" applyFont="1" applyBorder="1" applyAlignment="1">
      <alignment horizontal="center" vertical="center"/>
    </xf>
    <xf numFmtId="0" fontId="8" fillId="0" borderId="29" xfId="0" applyFont="1" applyBorder="1" applyAlignment="1" quotePrefix="1">
      <alignment horizontal="center" vertical="center"/>
    </xf>
    <xf numFmtId="43" fontId="8" fillId="0" borderId="7" xfId="15" applyFont="1" applyBorder="1" applyAlignment="1">
      <alignment horizontal="center" vertical="center"/>
    </xf>
    <xf numFmtId="43" fontId="10" fillId="0" borderId="7" xfId="15" applyFont="1" applyBorder="1" applyAlignment="1">
      <alignment horizontal="center" vertical="center"/>
    </xf>
    <xf numFmtId="181" fontId="15" fillId="0" borderId="5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Fill="1" applyAlignment="1">
      <alignment/>
    </xf>
    <xf numFmtId="43" fontId="15" fillId="0" borderId="98" xfId="15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/>
    </xf>
    <xf numFmtId="0" fontId="1" fillId="0" borderId="53" xfId="0" applyFont="1" applyFill="1" applyBorder="1" applyAlignment="1">
      <alignment/>
    </xf>
    <xf numFmtId="164" fontId="1" fillId="0" borderId="48" xfId="0" applyNumberFormat="1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" fillId="0" borderId="78" xfId="0" applyFont="1" applyFill="1" applyBorder="1" applyAlignment="1">
      <alignment/>
    </xf>
    <xf numFmtId="164" fontId="1" fillId="0" borderId="51" xfId="15" applyNumberFormat="1" applyFont="1" applyFill="1" applyBorder="1" applyAlignment="1">
      <alignment/>
    </xf>
    <xf numFmtId="164" fontId="1" fillId="0" borderId="52" xfId="0" applyNumberFormat="1" applyFont="1" applyFill="1" applyBorder="1" applyAlignment="1">
      <alignment/>
    </xf>
    <xf numFmtId="0" fontId="19" fillId="2" borderId="99" xfId="0" applyFont="1" applyFill="1" applyBorder="1" applyAlignment="1">
      <alignment horizontal="center"/>
    </xf>
    <xf numFmtId="0" fontId="19" fillId="2" borderId="41" xfId="0" applyFont="1" applyFill="1" applyBorder="1" applyAlignment="1">
      <alignment horizontal="center"/>
    </xf>
    <xf numFmtId="0" fontId="0" fillId="0" borderId="40" xfId="0" applyFont="1" applyBorder="1" applyAlignment="1">
      <alignment/>
    </xf>
    <xf numFmtId="0" fontId="2" fillId="0" borderId="40" xfId="0" applyFont="1" applyFill="1" applyBorder="1" applyAlignment="1">
      <alignment horizontal="center"/>
    </xf>
    <xf numFmtId="0" fontId="10" fillId="0" borderId="100" xfId="0" applyFont="1" applyFill="1" applyBorder="1" applyAlignment="1">
      <alignment horizontal="center"/>
    </xf>
    <xf numFmtId="164" fontId="2" fillId="0" borderId="41" xfId="0" applyNumberFormat="1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0" fontId="0" fillId="0" borderId="41" xfId="0" applyFont="1" applyBorder="1" applyAlignment="1">
      <alignment/>
    </xf>
    <xf numFmtId="2" fontId="2" fillId="0" borderId="41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2" fillId="0" borderId="41" xfId="0" applyFont="1" applyFill="1" applyBorder="1" applyAlignment="1">
      <alignment horizontal="center"/>
    </xf>
    <xf numFmtId="164" fontId="2" fillId="0" borderId="0" xfId="30" applyNumberFormat="1" applyFont="1">
      <alignment/>
      <protection/>
    </xf>
    <xf numFmtId="164" fontId="2" fillId="0" borderId="0" xfId="30" applyNumberFormat="1" applyFont="1" applyAlignment="1">
      <alignment horizontal="right"/>
      <protection/>
    </xf>
    <xf numFmtId="0" fontId="2" fillId="2" borderId="35" xfId="34" applyFont="1" applyFill="1" applyBorder="1" applyAlignment="1">
      <alignment horizontal="center"/>
      <protection/>
    </xf>
    <xf numFmtId="0" fontId="2" fillId="2" borderId="48" xfId="34" applyFont="1" applyFill="1" applyBorder="1" applyAlignment="1">
      <alignment horizontal="center"/>
      <protection/>
    </xf>
    <xf numFmtId="0" fontId="2" fillId="0" borderId="29" xfId="0" applyFont="1" applyBorder="1" applyAlignment="1">
      <alignment horizontal="center"/>
    </xf>
    <xf numFmtId="0" fontId="2" fillId="0" borderId="50" xfId="0" applyFont="1" applyBorder="1" applyAlignment="1">
      <alignment/>
    </xf>
    <xf numFmtId="166" fontId="2" fillId="0" borderId="3" xfId="0" applyNumberFormat="1" applyFont="1" applyBorder="1" applyAlignment="1">
      <alignment horizontal="center"/>
    </xf>
    <xf numFmtId="0" fontId="2" fillId="0" borderId="101" xfId="0" applyFont="1" applyBorder="1" applyAlignment="1">
      <alignment/>
    </xf>
    <xf numFmtId="2" fontId="2" fillId="0" borderId="54" xfId="0" applyNumberFormat="1" applyFont="1" applyFill="1" applyBorder="1" applyAlignment="1">
      <alignment/>
    </xf>
    <xf numFmtId="0" fontId="2" fillId="0" borderId="0" xfId="32" applyFont="1">
      <alignment/>
      <protection/>
    </xf>
    <xf numFmtId="0" fontId="10" fillId="0" borderId="0" xfId="32" applyFont="1">
      <alignment/>
      <protection/>
    </xf>
    <xf numFmtId="0" fontId="7" fillId="0" borderId="0" xfId="32" applyFont="1">
      <alignment/>
      <protection/>
    </xf>
    <xf numFmtId="166" fontId="10" fillId="0" borderId="0" xfId="31" applyFont="1" applyBorder="1">
      <alignment/>
      <protection/>
    </xf>
    <xf numFmtId="166" fontId="10" fillId="0" borderId="0" xfId="31" applyFont="1" applyFill="1" applyBorder="1">
      <alignment/>
      <protection/>
    </xf>
    <xf numFmtId="166" fontId="10" fillId="0" borderId="0" xfId="31" applyFont="1">
      <alignment/>
      <protection/>
    </xf>
    <xf numFmtId="166" fontId="34" fillId="0" borderId="0" xfId="31" applyFont="1" applyBorder="1" applyAlignment="1">
      <alignment horizontal="right"/>
      <protection/>
    </xf>
    <xf numFmtId="0" fontId="35" fillId="0" borderId="0" xfId="0" applyFont="1" applyFill="1" applyAlignment="1">
      <alignment/>
    </xf>
    <xf numFmtId="166" fontId="34" fillId="0" borderId="0" xfId="31" applyFont="1" applyBorder="1">
      <alignment/>
      <protection/>
    </xf>
    <xf numFmtId="164" fontId="2" fillId="0" borderId="47" xfId="0" applyNumberFormat="1" applyFont="1" applyBorder="1" applyAlignment="1" quotePrefix="1">
      <alignment horizontal="right"/>
    </xf>
    <xf numFmtId="2" fontId="2" fillId="0" borderId="0" xfId="0" applyNumberFormat="1" applyFont="1" applyBorder="1" applyAlignment="1">
      <alignment/>
    </xf>
    <xf numFmtId="0" fontId="1" fillId="2" borderId="28" xfId="0" applyFont="1" applyFill="1" applyBorder="1" applyAlignment="1" quotePrefix="1">
      <alignment horizontal="centerContinuous"/>
    </xf>
    <xf numFmtId="167" fontId="1" fillId="2" borderId="48" xfId="0" applyNumberFormat="1" applyFont="1" applyFill="1" applyBorder="1" applyAlignment="1" quotePrefix="1">
      <alignment horizontal="center"/>
    </xf>
    <xf numFmtId="164" fontId="2" fillId="0" borderId="42" xfId="0" applyNumberFormat="1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1" fillId="0" borderId="29" xfId="0" applyFont="1" applyBorder="1" applyAlignment="1" quotePrefix="1">
      <alignment horizontal="left"/>
    </xf>
    <xf numFmtId="164" fontId="1" fillId="0" borderId="50" xfId="0" applyNumberFormat="1" applyFont="1" applyBorder="1" applyAlignment="1">
      <alignment horizontal="right"/>
    </xf>
    <xf numFmtId="0" fontId="1" fillId="0" borderId="54" xfId="0" applyFont="1" applyBorder="1" applyAlignment="1">
      <alignment horizontal="right"/>
    </xf>
    <xf numFmtId="0" fontId="1" fillId="2" borderId="38" xfId="0" applyFont="1" applyFill="1" applyBorder="1" applyAlignment="1" quotePrefix="1">
      <alignment horizontal="centerContinuous"/>
    </xf>
    <xf numFmtId="0" fontId="1" fillId="2" borderId="1" xfId="0" applyFont="1" applyFill="1" applyBorder="1" applyAlignment="1" quotePrefix="1">
      <alignment horizontal="centerContinuous"/>
    </xf>
    <xf numFmtId="167" fontId="1" fillId="2" borderId="12" xfId="0" applyNumberFormat="1" applyFont="1" applyFill="1" applyBorder="1" applyAlignment="1" quotePrefix="1">
      <alignment horizontal="center"/>
    </xf>
    <xf numFmtId="164" fontId="1" fillId="0" borderId="3" xfId="0" applyNumberFormat="1" applyFont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167" fontId="1" fillId="2" borderId="13" xfId="0" applyNumberFormat="1" applyFont="1" applyFill="1" applyBorder="1" applyAlignment="1">
      <alignment horizontal="center"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/>
    </xf>
    <xf numFmtId="164" fontId="1" fillId="0" borderId="19" xfId="15" applyNumberFormat="1" applyFont="1" applyFill="1" applyBorder="1" applyAlignment="1" quotePrefix="1">
      <alignment horizontal="center"/>
    </xf>
    <xf numFmtId="164" fontId="1" fillId="0" borderId="35" xfId="0" applyNumberFormat="1" applyFont="1" applyFill="1" applyBorder="1" applyAlignment="1" quotePrefix="1">
      <alignment horizontal="right"/>
    </xf>
    <xf numFmtId="176" fontId="2" fillId="0" borderId="0" xfId="0" applyNumberFormat="1" applyFont="1" applyFill="1" applyBorder="1" applyAlignment="1" quotePrefix="1">
      <alignment horizontal="center"/>
    </xf>
    <xf numFmtId="176" fontId="2" fillId="0" borderId="17" xfId="0" applyNumberFormat="1" applyFont="1" applyFill="1" applyBorder="1" applyAlignment="1" quotePrefix="1">
      <alignment horizontal="center"/>
    </xf>
    <xf numFmtId="168" fontId="1" fillId="0" borderId="42" xfId="0" applyNumberFormat="1" applyFont="1" applyBorder="1" applyAlignment="1" applyProtection="1">
      <alignment horizontal="right" vertical="center"/>
      <protection/>
    </xf>
    <xf numFmtId="168" fontId="1" fillId="0" borderId="40" xfId="0" applyNumberFormat="1" applyFont="1" applyBorder="1" applyAlignment="1" applyProtection="1">
      <alignment horizontal="right" vertical="center"/>
      <protection/>
    </xf>
    <xf numFmtId="168" fontId="1" fillId="0" borderId="40" xfId="0" applyNumberFormat="1" applyFont="1" applyFill="1" applyBorder="1" applyAlignment="1" applyProtection="1">
      <alignment horizontal="right" vertical="center"/>
      <protection/>
    </xf>
    <xf numFmtId="0" fontId="1" fillId="0" borderId="40" xfId="0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1" fillId="0" borderId="54" xfId="0" applyNumberFormat="1" applyFont="1" applyBorder="1" applyAlignment="1">
      <alignment horizontal="center" vertical="center"/>
    </xf>
    <xf numFmtId="0" fontId="2" fillId="0" borderId="71" xfId="0" applyFont="1" applyBorder="1" applyAlignment="1">
      <alignment vertical="center"/>
    </xf>
    <xf numFmtId="0" fontId="2" fillId="0" borderId="51" xfId="0" applyFont="1" applyFill="1" applyBorder="1" applyAlignment="1">
      <alignment horizontal="right"/>
    </xf>
    <xf numFmtId="0" fontId="8" fillId="0" borderId="51" xfId="0" applyFont="1" applyFill="1" applyBorder="1" applyAlignment="1">
      <alignment horizontal="right"/>
    </xf>
    <xf numFmtId="0" fontId="2" fillId="0" borderId="51" xfId="0" applyFont="1" applyFill="1" applyBorder="1" applyAlignment="1">
      <alignment/>
    </xf>
    <xf numFmtId="2" fontId="8" fillId="0" borderId="50" xfId="35" applyNumberFormat="1" applyFont="1" applyBorder="1">
      <alignment/>
      <protection/>
    </xf>
    <xf numFmtId="2" fontId="2" fillId="0" borderId="51" xfId="0" applyNumberFormat="1" applyFont="1" applyBorder="1" applyAlignment="1">
      <alignment vertical="center"/>
    </xf>
    <xf numFmtId="2" fontId="2" fillId="0" borderId="51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52" xfId="0" applyNumberFormat="1" applyFont="1" applyBorder="1" applyAlignment="1">
      <alignment vertical="center"/>
    </xf>
    <xf numFmtId="0" fontId="2" fillId="2" borderId="102" xfId="0" applyFont="1" applyFill="1" applyBorder="1" applyAlignment="1" applyProtection="1" quotePrefix="1">
      <alignment horizontal="center" vertical="center"/>
      <protection/>
    </xf>
    <xf numFmtId="0" fontId="2" fillId="2" borderId="42" xfId="25" applyFont="1" applyFill="1" applyBorder="1" applyAlignment="1">
      <alignment horizontal="center"/>
      <protection/>
    </xf>
    <xf numFmtId="0" fontId="2" fillId="0" borderId="46" xfId="25" applyNumberFormat="1" applyFont="1" applyBorder="1" applyAlignment="1">
      <alignment horizontal="center"/>
      <protection/>
    </xf>
    <xf numFmtId="0" fontId="2" fillId="0" borderId="28" xfId="25" applyFont="1" applyBorder="1" applyAlignment="1">
      <alignment horizontal="center"/>
      <protection/>
    </xf>
    <xf numFmtId="0" fontId="1" fillId="0" borderId="9" xfId="25" applyFont="1" applyBorder="1">
      <alignment/>
      <protection/>
    </xf>
    <xf numFmtId="164" fontId="1" fillId="0" borderId="17" xfId="25" applyNumberFormat="1" applyFont="1" applyBorder="1" applyAlignment="1">
      <alignment vertical="center"/>
      <protection/>
    </xf>
    <xf numFmtId="0" fontId="1" fillId="0" borderId="46" xfId="25" applyFont="1" applyBorder="1">
      <alignment/>
      <protection/>
    </xf>
    <xf numFmtId="164" fontId="1" fillId="0" borderId="47" xfId="25" applyNumberFormat="1" applyFont="1" applyBorder="1" applyAlignment="1">
      <alignment vertical="center"/>
      <protection/>
    </xf>
    <xf numFmtId="0" fontId="2" fillId="0" borderId="9" xfId="25" applyFont="1" applyBorder="1">
      <alignment/>
      <protection/>
    </xf>
    <xf numFmtId="164" fontId="2" fillId="0" borderId="17" xfId="25" applyNumberFormat="1" applyFont="1" applyBorder="1" applyAlignment="1">
      <alignment vertical="center"/>
      <protection/>
    </xf>
    <xf numFmtId="0" fontId="2" fillId="0" borderId="11" xfId="25" applyFont="1" applyBorder="1">
      <alignment/>
      <protection/>
    </xf>
    <xf numFmtId="2" fontId="2" fillId="0" borderId="50" xfId="25" applyNumberFormat="1" applyFont="1" applyBorder="1" applyAlignment="1">
      <alignment horizontal="center" vertical="center"/>
      <protection/>
    </xf>
    <xf numFmtId="164" fontId="2" fillId="0" borderId="7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7" xfId="25" applyNumberFormat="1" applyFont="1" applyBorder="1" applyAlignment="1">
      <alignment vertical="center"/>
      <protection/>
    </xf>
    <xf numFmtId="164" fontId="2" fillId="0" borderId="50" xfId="25" applyNumberFormat="1" applyFont="1" applyBorder="1" applyAlignment="1">
      <alignment vertical="center"/>
      <protection/>
    </xf>
    <xf numFmtId="164" fontId="2" fillId="0" borderId="18" xfId="25" applyNumberFormat="1" applyFont="1" applyBorder="1" applyAlignment="1">
      <alignment vertical="center"/>
      <protection/>
    </xf>
    <xf numFmtId="0" fontId="1" fillId="2" borderId="48" xfId="25" applyFont="1" applyFill="1" applyBorder="1" applyAlignment="1">
      <alignment horizontal="center" vertical="center"/>
      <protection/>
    </xf>
    <xf numFmtId="166" fontId="2" fillId="0" borderId="42" xfId="23" applyNumberFormat="1" applyFont="1" applyBorder="1" applyAlignment="1" applyProtection="1">
      <alignment horizontal="center" vertical="center"/>
      <protection/>
    </xf>
    <xf numFmtId="166" fontId="2" fillId="0" borderId="17" xfId="23" applyNumberFormat="1" applyFont="1" applyBorder="1" applyAlignment="1" applyProtection="1">
      <alignment horizontal="center" vertical="center"/>
      <protection/>
    </xf>
    <xf numFmtId="166" fontId="2" fillId="0" borderId="40" xfId="23" applyNumberFormat="1" applyFont="1" applyBorder="1" applyAlignment="1" applyProtection="1">
      <alignment horizontal="center" vertical="center"/>
      <protection/>
    </xf>
    <xf numFmtId="166" fontId="2" fillId="0" borderId="40" xfId="0" applyNumberFormat="1" applyFont="1" applyBorder="1" applyAlignment="1" applyProtection="1">
      <alignment horizontal="center" vertical="center"/>
      <protection/>
    </xf>
    <xf numFmtId="0" fontId="1" fillId="0" borderId="78" xfId="25" applyFont="1" applyBorder="1" applyAlignment="1">
      <alignment horizontal="center" vertical="center"/>
      <protection/>
    </xf>
    <xf numFmtId="164" fontId="1" fillId="0" borderId="51" xfId="25" applyNumberFormat="1" applyFont="1" applyBorder="1" applyAlignment="1">
      <alignment horizontal="center" vertical="center"/>
      <protection/>
    </xf>
    <xf numFmtId="164" fontId="1" fillId="0" borderId="30" xfId="25" applyNumberFormat="1" applyFont="1" applyBorder="1" applyAlignment="1">
      <alignment horizontal="center" vertical="center"/>
      <protection/>
    </xf>
    <xf numFmtId="164" fontId="1" fillId="0" borderId="52" xfId="25" applyNumberFormat="1" applyFont="1" applyBorder="1" applyAlignment="1">
      <alignment horizontal="center" vertical="center"/>
      <protection/>
    </xf>
    <xf numFmtId="0" fontId="1" fillId="2" borderId="6" xfId="25" applyFont="1" applyFill="1" applyBorder="1" applyAlignment="1">
      <alignment horizontal="center" vertical="center"/>
      <protection/>
    </xf>
    <xf numFmtId="164" fontId="1" fillId="0" borderId="32" xfId="25" applyNumberFormat="1" applyFont="1" applyBorder="1" applyAlignment="1">
      <alignment horizontal="center" vertical="center"/>
      <protection/>
    </xf>
    <xf numFmtId="165" fontId="2" fillId="0" borderId="20" xfId="23" applyNumberFormat="1" applyFont="1" applyBorder="1" applyAlignment="1" applyProtection="1">
      <alignment horizontal="center" vertical="center"/>
      <protection/>
    </xf>
    <xf numFmtId="165" fontId="2" fillId="0" borderId="55" xfId="23" applyNumberFormat="1" applyFont="1" applyBorder="1" applyAlignment="1" applyProtection="1">
      <alignment horizontal="center" vertical="center"/>
      <protection/>
    </xf>
    <xf numFmtId="0" fontId="1" fillId="2" borderId="49" xfId="25" applyFont="1" applyFill="1" applyBorder="1" applyAlignment="1">
      <alignment horizontal="center"/>
      <protection/>
    </xf>
    <xf numFmtId="164" fontId="1" fillId="0" borderId="47" xfId="25" applyNumberFormat="1" applyFont="1" applyBorder="1" applyAlignment="1">
      <alignment horizontal="center" vertical="center"/>
      <protection/>
    </xf>
    <xf numFmtId="0" fontId="1" fillId="0" borderId="20" xfId="25" applyFont="1" applyBorder="1">
      <alignment/>
      <protection/>
    </xf>
    <xf numFmtId="164" fontId="1" fillId="0" borderId="17" xfId="25" applyNumberFormat="1" applyFont="1" applyBorder="1" applyAlignment="1">
      <alignment horizontal="center" vertical="center"/>
      <protection/>
    </xf>
    <xf numFmtId="0" fontId="1" fillId="0" borderId="20" xfId="25" applyFont="1" applyBorder="1" applyAlignment="1">
      <alignment horizontal="center"/>
      <protection/>
    </xf>
    <xf numFmtId="164" fontId="1" fillId="0" borderId="0" xfId="26" applyNumberFormat="1" applyFont="1" applyBorder="1" applyAlignment="1">
      <alignment horizontal="center" vertical="center"/>
      <protection/>
    </xf>
    <xf numFmtId="164" fontId="2" fillId="0" borderId="0" xfId="26" applyNumberFormat="1" applyFont="1" applyBorder="1" applyAlignment="1">
      <alignment horizontal="center" vertical="center"/>
      <protection/>
    </xf>
    <xf numFmtId="164" fontId="2" fillId="0" borderId="17" xfId="25" applyNumberFormat="1" applyFont="1" applyBorder="1" applyAlignment="1">
      <alignment horizontal="center" vertical="center"/>
      <protection/>
    </xf>
    <xf numFmtId="0" fontId="2" fillId="0" borderId="20" xfId="25" applyFont="1" applyBorder="1" applyAlignment="1">
      <alignment horizontal="center"/>
      <protection/>
    </xf>
    <xf numFmtId="0" fontId="1" fillId="0" borderId="29" xfId="25" applyFont="1" applyBorder="1">
      <alignment/>
      <protection/>
    </xf>
    <xf numFmtId="0" fontId="2" fillId="0" borderId="16" xfId="25" applyFont="1" applyBorder="1" applyAlignment="1">
      <alignment vertical="center"/>
      <protection/>
    </xf>
    <xf numFmtId="164" fontId="2" fillId="0" borderId="7" xfId="26" applyNumberFormat="1" applyFont="1" applyBorder="1" applyAlignment="1">
      <alignment horizontal="center" vertical="center"/>
      <protection/>
    </xf>
    <xf numFmtId="164" fontId="2" fillId="0" borderId="7" xfId="0" applyNumberFormat="1" applyFont="1" applyBorder="1" applyAlignment="1">
      <alignment vertical="center"/>
    </xf>
    <xf numFmtId="164" fontId="2" fillId="0" borderId="7" xfId="25" applyNumberFormat="1" applyFont="1" applyBorder="1" applyAlignment="1">
      <alignment horizontal="center" vertical="center"/>
      <protection/>
    </xf>
    <xf numFmtId="164" fontId="2" fillId="0" borderId="50" xfId="25" applyNumberFormat="1" applyFont="1" applyBorder="1" applyAlignment="1">
      <alignment horizontal="center" vertical="center"/>
      <protection/>
    </xf>
    <xf numFmtId="164" fontId="2" fillId="0" borderId="18" xfId="25" applyNumberFormat="1" applyFont="1" applyBorder="1" applyAlignment="1">
      <alignment horizontal="center" vertical="center"/>
      <protection/>
    </xf>
    <xf numFmtId="0" fontId="1" fillId="2" borderId="25" xfId="0" applyFont="1" applyFill="1" applyBorder="1" applyAlignment="1">
      <alignment/>
    </xf>
    <xf numFmtId="175" fontId="2" fillId="0" borderId="13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26" xfId="0" applyFont="1" applyFill="1" applyBorder="1" applyAlignment="1">
      <alignment/>
    </xf>
    <xf numFmtId="164" fontId="1" fillId="0" borderId="51" xfId="0" applyNumberFormat="1" applyFont="1" applyBorder="1" applyAlignment="1">
      <alignment/>
    </xf>
    <xf numFmtId="175" fontId="2" fillId="0" borderId="51" xfId="0" applyNumberFormat="1" applyFont="1" applyBorder="1" applyAlignment="1">
      <alignment horizontal="center"/>
    </xf>
    <xf numFmtId="164" fontId="1" fillId="0" borderId="51" xfId="0" applyNumberFormat="1" applyFont="1" applyBorder="1" applyAlignment="1">
      <alignment horizontal="center"/>
    </xf>
    <xf numFmtId="164" fontId="1" fillId="0" borderId="52" xfId="0" applyNumberFormat="1" applyFont="1" applyBorder="1" applyAlignment="1">
      <alignment horizontal="center"/>
    </xf>
    <xf numFmtId="164" fontId="2" fillId="0" borderId="21" xfId="23" applyNumberFormat="1" applyFont="1" applyBorder="1" applyAlignment="1">
      <alignment horizontal="center" vertical="center"/>
      <protection/>
    </xf>
    <xf numFmtId="164" fontId="2" fillId="0" borderId="13" xfId="23" applyNumberFormat="1" applyFont="1" applyBorder="1" applyAlignment="1">
      <alignment horizontal="center" vertical="center"/>
      <protection/>
    </xf>
    <xf numFmtId="164" fontId="14" fillId="0" borderId="0" xfId="0" applyNumberFormat="1" applyFont="1" applyBorder="1" applyAlignment="1">
      <alignment/>
    </xf>
    <xf numFmtId="164" fontId="2" fillId="0" borderId="47" xfId="0" applyNumberFormat="1" applyFont="1" applyBorder="1" applyAlignment="1" quotePrefix="1">
      <alignment horizontal="center"/>
    </xf>
    <xf numFmtId="164" fontId="2" fillId="0" borderId="5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53" xfId="0" applyNumberFormat="1" applyFont="1" applyBorder="1" applyAlignment="1">
      <alignment/>
    </xf>
    <xf numFmtId="39" fontId="15" fillId="2" borderId="76" xfId="0" applyNumberFormat="1" applyFont="1" applyFill="1" applyBorder="1" applyAlignment="1" applyProtection="1" quotePrefix="1">
      <alignment horizontal="center"/>
      <protection/>
    </xf>
    <xf numFmtId="169" fontId="2" fillId="0" borderId="50" xfId="0" applyNumberFormat="1" applyFont="1" applyBorder="1" applyAlignment="1">
      <alignment/>
    </xf>
    <xf numFmtId="0" fontId="2" fillId="0" borderId="38" xfId="0" applyFont="1" applyFill="1" applyBorder="1" applyAlignment="1" quotePrefix="1">
      <alignment horizontal="left"/>
    </xf>
    <xf numFmtId="0" fontId="15" fillId="2" borderId="23" xfId="0" applyFont="1" applyFill="1" applyBorder="1" applyAlignment="1" quotePrefix="1">
      <alignment horizontal="center"/>
    </xf>
    <xf numFmtId="0" fontId="15" fillId="2" borderId="25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Fill="1" applyBorder="1" applyAlignment="1" quotePrefix="1">
      <alignment horizontal="center"/>
    </xf>
    <xf numFmtId="164" fontId="1" fillId="0" borderId="28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8" fillId="0" borderId="7" xfId="0" applyNumberFormat="1" applyFont="1" applyFill="1" applyBorder="1" applyAlignment="1">
      <alignment horizontal="right"/>
    </xf>
    <xf numFmtId="0" fontId="15" fillId="2" borderId="102" xfId="0" applyFont="1" applyFill="1" applyBorder="1" applyAlignment="1" quotePrefix="1">
      <alignment horizontal="center"/>
    </xf>
    <xf numFmtId="0" fontId="15" fillId="2" borderId="22" xfId="0" applyFont="1" applyFill="1" applyBorder="1" applyAlignment="1" quotePrefix="1">
      <alignment horizontal="center"/>
    </xf>
    <xf numFmtId="0" fontId="15" fillId="2" borderId="76" xfId="0" applyFont="1" applyFill="1" applyBorder="1" applyAlignment="1" quotePrefix="1">
      <alignment horizontal="center"/>
    </xf>
    <xf numFmtId="164" fontId="1" fillId="0" borderId="47" xfId="15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164" fontId="1" fillId="0" borderId="37" xfId="0" applyNumberFormat="1" applyFont="1" applyFill="1" applyBorder="1" applyAlignment="1" quotePrefix="1">
      <alignment horizontal="center"/>
    </xf>
    <xf numFmtId="164" fontId="1" fillId="0" borderId="6" xfId="0" applyNumberFormat="1" applyFont="1" applyFill="1" applyBorder="1" applyAlignment="1" quotePrefix="1">
      <alignment horizontal="center"/>
    </xf>
    <xf numFmtId="164" fontId="1" fillId="2" borderId="47" xfId="0" applyNumberFormat="1" applyFont="1" applyFill="1" applyBorder="1" applyAlignment="1">
      <alignment horizontal="center"/>
    </xf>
    <xf numFmtId="164" fontId="14" fillId="0" borderId="7" xfId="0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1" fontId="1" fillId="0" borderId="49" xfId="15" applyNumberFormat="1" applyFont="1" applyFill="1" applyBorder="1" applyAlignment="1" quotePrefix="1">
      <alignment horizontal="center"/>
    </xf>
    <xf numFmtId="1" fontId="1" fillId="0" borderId="13" xfId="15" applyNumberFormat="1" applyFont="1" applyFill="1" applyBorder="1" applyAlignment="1" quotePrefix="1">
      <alignment horizontal="center"/>
    </xf>
    <xf numFmtId="1" fontId="1" fillId="0" borderId="38" xfId="15" applyNumberFormat="1" applyFont="1" applyFill="1" applyBorder="1" applyAlignment="1" quotePrefix="1">
      <alignment horizontal="center"/>
    </xf>
    <xf numFmtId="1" fontId="1" fillId="0" borderId="0" xfId="15" applyNumberFormat="1" applyFont="1" applyFill="1" applyBorder="1" applyAlignment="1" quotePrefix="1">
      <alignment horizontal="center"/>
    </xf>
    <xf numFmtId="164" fontId="1" fillId="0" borderId="102" xfId="15" applyNumberFormat="1" applyFont="1" applyFill="1" applyBorder="1" applyAlignment="1">
      <alignment horizontal="center"/>
    </xf>
    <xf numFmtId="164" fontId="1" fillId="0" borderId="76" xfId="15" applyNumberFormat="1" applyFont="1" applyFill="1" applyBorder="1" applyAlignment="1" quotePrefix="1">
      <alignment horizontal="center"/>
    </xf>
    <xf numFmtId="164" fontId="1" fillId="0" borderId="23" xfId="15" applyNumberFormat="1" applyFont="1" applyFill="1" applyBorder="1" applyAlignment="1" quotePrefix="1">
      <alignment horizontal="center"/>
    </xf>
    <xf numFmtId="164" fontId="1" fillId="0" borderId="37" xfId="15" applyNumberFormat="1" applyFont="1" applyFill="1" applyBorder="1" applyAlignment="1" quotePrefix="1">
      <alignment horizontal="center"/>
    </xf>
    <xf numFmtId="164" fontId="1" fillId="0" borderId="6" xfId="15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37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8" fontId="2" fillId="0" borderId="0" xfId="0" applyNumberFormat="1" applyFont="1" applyBorder="1" applyAlignment="1" applyProtection="1" quotePrefix="1">
      <alignment horizontal="left"/>
      <protection/>
    </xf>
    <xf numFmtId="1" fontId="1" fillId="2" borderId="42" xfId="0" applyNumberFormat="1" applyFont="1" applyFill="1" applyBorder="1" applyAlignment="1" applyProtection="1">
      <alignment horizontal="center" vertical="center"/>
      <protection/>
    </xf>
    <xf numFmtId="0" fontId="1" fillId="0" borderId="55" xfId="0" applyFont="1" applyBorder="1" applyAlignment="1">
      <alignment/>
    </xf>
    <xf numFmtId="166" fontId="1" fillId="0" borderId="44" xfId="0" applyNumberFormat="1" applyFont="1" applyBorder="1" applyAlignment="1">
      <alignment horizontal="right"/>
    </xf>
    <xf numFmtId="166" fontId="2" fillId="0" borderId="17" xfId="0" applyNumberFormat="1" applyFont="1" applyBorder="1" applyAlignment="1">
      <alignment horizontal="right"/>
    </xf>
    <xf numFmtId="166" fontId="2" fillId="0" borderId="28" xfId="0" applyNumberFormat="1" applyFont="1" applyBorder="1" applyAlignment="1">
      <alignment horizontal="right"/>
    </xf>
    <xf numFmtId="166" fontId="1" fillId="0" borderId="17" xfId="0" applyNumberFormat="1" applyFont="1" applyBorder="1" applyAlignment="1">
      <alignment horizontal="right"/>
    </xf>
    <xf numFmtId="0" fontId="1" fillId="0" borderId="20" xfId="0" applyFont="1" applyBorder="1" applyAlignment="1">
      <alignment/>
    </xf>
    <xf numFmtId="166" fontId="2" fillId="0" borderId="17" xfId="0" applyNumberFormat="1" applyFont="1" applyBorder="1" applyAlignment="1" quotePrefix="1">
      <alignment horizontal="right"/>
    </xf>
    <xf numFmtId="0" fontId="1" fillId="0" borderId="26" xfId="0" applyFont="1" applyBorder="1" applyAlignment="1">
      <alignment/>
    </xf>
    <xf numFmtId="1" fontId="1" fillId="2" borderId="47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Font="1" applyAlignment="1">
      <alignment horizontal="center"/>
    </xf>
    <xf numFmtId="166" fontId="2" fillId="0" borderId="44" xfId="0" applyNumberFormat="1" applyFont="1" applyBorder="1" applyAlignment="1">
      <alignment horizontal="right"/>
    </xf>
    <xf numFmtId="0" fontId="1" fillId="0" borderId="53" xfId="0" applyFont="1" applyBorder="1" applyAlignment="1">
      <alignment/>
    </xf>
    <xf numFmtId="166" fontId="1" fillId="0" borderId="47" xfId="0" applyNumberFormat="1" applyFont="1" applyBorder="1" applyAlignment="1">
      <alignment horizontal="right"/>
    </xf>
    <xf numFmtId="164" fontId="1" fillId="0" borderId="30" xfId="0" applyNumberFormat="1" applyFont="1" applyBorder="1" applyAlignment="1">
      <alignment/>
    </xf>
    <xf numFmtId="166" fontId="2" fillId="0" borderId="16" xfId="0" applyNumberFormat="1" applyFont="1" applyFill="1" applyBorder="1" applyAlignment="1" applyProtection="1">
      <alignment vertical="center"/>
      <protection/>
    </xf>
    <xf numFmtId="0" fontId="2" fillId="0" borderId="7" xfId="0" applyFont="1" applyBorder="1" applyAlignment="1">
      <alignment/>
    </xf>
    <xf numFmtId="166" fontId="2" fillId="0" borderId="7" xfId="0" applyNumberFormat="1" applyFont="1" applyFill="1" applyBorder="1" applyAlignment="1" applyProtection="1">
      <alignment vertical="center"/>
      <protection/>
    </xf>
    <xf numFmtId="0" fontId="2" fillId="0" borderId="18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8" fontId="23" fillId="0" borderId="0" xfId="0" applyNumberFormat="1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left" vertical="center" wrapText="1"/>
      <protection/>
    </xf>
    <xf numFmtId="164" fontId="1" fillId="2" borderId="24" xfId="0" applyNumberFormat="1" applyFont="1" applyFill="1" applyBorder="1" applyAlignment="1">
      <alignment horizontal="center"/>
    </xf>
    <xf numFmtId="164" fontId="1" fillId="2" borderId="103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" fillId="2" borderId="35" xfId="0" applyNumberFormat="1" applyFont="1" applyFill="1" applyBorder="1" applyAlignment="1" quotePrefix="1">
      <alignment horizontal="center"/>
    </xf>
    <xf numFmtId="164" fontId="1" fillId="2" borderId="35" xfId="0" applyNumberFormat="1" applyFont="1" applyFill="1" applyBorder="1" applyAlignment="1">
      <alignment horizontal="center"/>
    </xf>
    <xf numFmtId="164" fontId="1" fillId="2" borderId="48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2" borderId="36" xfId="0" applyNumberFormat="1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1" fontId="1" fillId="2" borderId="49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" fontId="1" fillId="2" borderId="37" xfId="0" applyNumberFormat="1" applyFont="1" applyFill="1" applyBorder="1" applyAlignment="1" applyProtection="1" quotePrefix="1">
      <alignment horizontal="center" vertical="center"/>
      <protection/>
    </xf>
    <xf numFmtId="1" fontId="1" fillId="2" borderId="5" xfId="0" applyNumberFormat="1" applyFont="1" applyFill="1" applyBorder="1" applyAlignment="1" applyProtection="1" quotePrefix="1">
      <alignment horizontal="center" vertical="center"/>
      <protection/>
    </xf>
    <xf numFmtId="1" fontId="1" fillId="2" borderId="6" xfId="0" applyNumberFormat="1" applyFont="1" applyFill="1" applyBorder="1" applyAlignment="1" applyProtection="1" quotePrefix="1">
      <alignment horizontal="center" vertical="center"/>
      <protection/>
    </xf>
    <xf numFmtId="39" fontId="15" fillId="2" borderId="23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39" fontId="15" fillId="2" borderId="102" xfId="0" applyNumberFormat="1" applyFont="1" applyFill="1" applyBorder="1" applyAlignment="1" applyProtection="1" quotePrefix="1">
      <alignment horizontal="center"/>
      <protection/>
    </xf>
    <xf numFmtId="39" fontId="15" fillId="2" borderId="22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5" fillId="0" borderId="0" xfId="0" applyNumberFormat="1" applyFont="1" applyFill="1" applyBorder="1" applyAlignment="1" applyProtection="1">
      <alignment horizontal="center"/>
      <protection/>
    </xf>
    <xf numFmtId="39" fontId="15" fillId="2" borderId="5" xfId="0" applyNumberFormat="1" applyFont="1" applyFill="1" applyBorder="1" applyAlignment="1" quotePrefix="1">
      <alignment horizontal="center"/>
    </xf>
    <xf numFmtId="0" fontId="15" fillId="2" borderId="6" xfId="0" applyFont="1" applyFill="1" applyBorder="1" applyAlignment="1" quotePrefix="1">
      <alignment horizontal="center"/>
    </xf>
    <xf numFmtId="0" fontId="15" fillId="2" borderId="37" xfId="0" applyFont="1" applyFill="1" applyBorder="1" applyAlignment="1" quotePrefix="1">
      <alignment horizontal="center"/>
    </xf>
    <xf numFmtId="39" fontId="15" fillId="2" borderId="37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4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64" fontId="15" fillId="0" borderId="30" xfId="0" applyNumberFormat="1" applyFont="1" applyBorder="1" applyAlignment="1">
      <alignment horizontal="right" vertical="center"/>
    </xf>
    <xf numFmtId="164" fontId="15" fillId="0" borderId="31" xfId="0" applyNumberFormat="1" applyFont="1" applyBorder="1" applyAlignment="1">
      <alignment horizontal="right" vertical="center"/>
    </xf>
    <xf numFmtId="164" fontId="15" fillId="0" borderId="32" xfId="0" applyNumberFormat="1" applyFont="1" applyBorder="1" applyAlignment="1">
      <alignment horizontal="right" vertical="center"/>
    </xf>
    <xf numFmtId="164" fontId="15" fillId="0" borderId="30" xfId="0" applyNumberFormat="1" applyFont="1" applyFill="1" applyBorder="1" applyAlignment="1">
      <alignment horizontal="right" vertical="center"/>
    </xf>
    <xf numFmtId="164" fontId="15" fillId="0" borderId="31" xfId="0" applyNumberFormat="1" applyFont="1" applyFill="1" applyBorder="1" applyAlignment="1">
      <alignment horizontal="right" vertical="center"/>
    </xf>
    <xf numFmtId="164" fontId="15" fillId="0" borderId="32" xfId="0" applyNumberFormat="1" applyFont="1" applyFill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15" fillId="0" borderId="30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left" vertical="center"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2" borderId="76" xfId="0" applyFont="1" applyFill="1" applyBorder="1" applyAlignment="1" applyProtection="1">
      <alignment horizontal="center" vertical="center"/>
      <protection/>
    </xf>
    <xf numFmtId="0" fontId="1" fillId="2" borderId="22" xfId="0" applyFont="1" applyFill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/>
    </xf>
    <xf numFmtId="0" fontId="1" fillId="2" borderId="102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2" borderId="102" xfId="0" applyFont="1" applyFill="1" applyBorder="1" applyAlignment="1">
      <alignment horizontal="center" vertical="center"/>
    </xf>
    <xf numFmtId="0" fontId="1" fillId="2" borderId="7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0" fillId="2" borderId="21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2" fillId="2" borderId="73" xfId="0" applyFont="1" applyFill="1" applyBorder="1" applyAlignment="1" applyProtection="1">
      <alignment horizontal="center" vertical="center"/>
      <protection/>
    </xf>
    <xf numFmtId="0" fontId="2" fillId="2" borderId="104" xfId="0" applyFont="1" applyFill="1" applyBorder="1" applyAlignment="1" applyProtection="1">
      <alignment horizontal="center" vertical="center"/>
      <protection/>
    </xf>
    <xf numFmtId="0" fontId="2" fillId="2" borderId="105" xfId="0" applyFont="1" applyFill="1" applyBorder="1" applyAlignment="1" applyProtection="1">
      <alignment horizontal="center" vertical="center"/>
      <protection/>
    </xf>
    <xf numFmtId="0" fontId="2" fillId="2" borderId="106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73" xfId="0" applyFont="1" applyFill="1" applyBorder="1" applyAlignment="1" applyProtection="1" quotePrefix="1">
      <alignment horizontal="center" vertical="center"/>
      <protection/>
    </xf>
    <xf numFmtId="0" fontId="2" fillId="2" borderId="107" xfId="0" applyFont="1" applyFill="1" applyBorder="1" applyAlignment="1" applyProtection="1" quotePrefix="1">
      <alignment horizontal="center" vertical="center"/>
      <protection/>
    </xf>
    <xf numFmtId="0" fontId="2" fillId="2" borderId="104" xfId="0" applyFont="1" applyFill="1" applyBorder="1" applyAlignment="1" applyProtection="1" quotePrefix="1">
      <alignment horizontal="center" vertical="center"/>
      <protection/>
    </xf>
    <xf numFmtId="0" fontId="3" fillId="0" borderId="108" xfId="0" applyFont="1" applyBorder="1" applyAlignment="1">
      <alignment horizontal="center"/>
    </xf>
    <xf numFmtId="0" fontId="3" fillId="0" borderId="10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65" xfId="0" applyFont="1" applyBorder="1" applyAlignment="1">
      <alignment horizontal="center" vertical="center"/>
    </xf>
    <xf numFmtId="0" fontId="1" fillId="2" borderId="109" xfId="28" applyFont="1" applyFill="1" applyBorder="1" applyAlignment="1">
      <alignment horizontal="center" vertical="center"/>
      <protection/>
    </xf>
    <xf numFmtId="0" fontId="1" fillId="2" borderId="58" xfId="28" applyFont="1" applyFill="1" applyBorder="1" applyAlignment="1">
      <alignment horizontal="center" vertical="center"/>
      <protection/>
    </xf>
    <xf numFmtId="0" fontId="2" fillId="2" borderId="110" xfId="28" applyFont="1" applyFill="1" applyBorder="1" applyAlignment="1">
      <alignment horizontal="center" vertical="center"/>
      <protection/>
    </xf>
    <xf numFmtId="0" fontId="2" fillId="2" borderId="111" xfId="28" applyFont="1" applyFill="1" applyBorder="1" applyAlignment="1">
      <alignment horizontal="center" vertical="center"/>
      <protection/>
    </xf>
    <xf numFmtId="0" fontId="2" fillId="0" borderId="0" xfId="28" applyFont="1" applyAlignment="1">
      <alignment vertical="center" wrapText="1"/>
      <protection/>
    </xf>
    <xf numFmtId="0" fontId="2" fillId="0" borderId="0" xfId="0" applyFont="1" applyAlignment="1" quotePrefix="1">
      <alignment horizontal="center" vertical="center"/>
    </xf>
    <xf numFmtId="165" fontId="1" fillId="2" borderId="34" xfId="23" applyNumberFormat="1" applyFont="1" applyFill="1" applyBorder="1" applyAlignment="1" applyProtection="1">
      <alignment horizontal="center" vertical="center"/>
      <protection/>
    </xf>
    <xf numFmtId="165" fontId="1" fillId="2" borderId="53" xfId="23" applyFont="1" applyFill="1" applyBorder="1" applyAlignment="1">
      <alignment horizontal="center" vertical="center"/>
      <protection/>
    </xf>
    <xf numFmtId="165" fontId="19" fillId="2" borderId="24" xfId="24" applyNumberFormat="1" applyFont="1" applyFill="1" applyBorder="1" applyAlignment="1" applyProtection="1">
      <alignment horizontal="center" vertical="center"/>
      <protection/>
    </xf>
    <xf numFmtId="165" fontId="19" fillId="2" borderId="103" xfId="24" applyNumberFormat="1" applyFont="1" applyFill="1" applyBorder="1" applyAlignment="1" applyProtection="1">
      <alignment horizontal="center" vertical="center"/>
      <protection/>
    </xf>
    <xf numFmtId="165" fontId="1" fillId="0" borderId="0" xfId="23" applyFont="1" applyAlignment="1">
      <alignment horizontal="center"/>
      <protection/>
    </xf>
    <xf numFmtId="165" fontId="5" fillId="0" borderId="0" xfId="23" applyFont="1" applyAlignment="1">
      <alignment horizontal="center"/>
      <protection/>
    </xf>
    <xf numFmtId="0" fontId="1" fillId="2" borderId="14" xfId="25" applyNumberFormat="1" applyFont="1" applyFill="1" applyBorder="1" applyAlignment="1">
      <alignment horizontal="center" vertical="center"/>
      <protection/>
    </xf>
    <xf numFmtId="0" fontId="1" fillId="2" borderId="10" xfId="25" applyFont="1" applyFill="1" applyBorder="1" applyAlignment="1">
      <alignment horizontal="center" vertical="center"/>
      <protection/>
    </xf>
    <xf numFmtId="0" fontId="2" fillId="2" borderId="49" xfId="25" applyFont="1" applyFill="1" applyBorder="1" applyAlignment="1">
      <alignment horizontal="center" vertical="center"/>
      <protection/>
    </xf>
    <xf numFmtId="0" fontId="2" fillId="2" borderId="19" xfId="25" applyFont="1" applyFill="1" applyBorder="1" applyAlignment="1">
      <alignment horizontal="center" vertical="center"/>
      <protection/>
    </xf>
    <xf numFmtId="0" fontId="2" fillId="2" borderId="102" xfId="0" applyFont="1" applyFill="1" applyBorder="1" applyAlignment="1" applyProtection="1" quotePrefix="1">
      <alignment horizontal="center" vertical="center"/>
      <protection/>
    </xf>
    <xf numFmtId="0" fontId="2" fillId="2" borderId="22" xfId="0" applyFont="1" applyFill="1" applyBorder="1" applyAlignment="1" applyProtection="1" quotePrefix="1">
      <alignment horizontal="center" vertical="center"/>
      <protection/>
    </xf>
    <xf numFmtId="0" fontId="2" fillId="2" borderId="76" xfId="0" applyFont="1" applyFill="1" applyBorder="1" applyAlignment="1" applyProtection="1" quotePrefix="1">
      <alignment horizontal="center" vertical="center"/>
      <protection/>
    </xf>
    <xf numFmtId="0" fontId="2" fillId="2" borderId="102" xfId="25" applyFont="1" applyFill="1" applyBorder="1" applyAlignment="1">
      <alignment horizontal="center" vertical="center"/>
      <protection/>
    </xf>
    <xf numFmtId="0" fontId="2" fillId="2" borderId="76" xfId="25" applyFont="1" applyFill="1" applyBorder="1" applyAlignment="1">
      <alignment horizontal="center" vertical="center"/>
      <protection/>
    </xf>
    <xf numFmtId="0" fontId="2" fillId="2" borderId="23" xfId="25" applyFont="1" applyFill="1" applyBorder="1" applyAlignment="1">
      <alignment horizontal="center" vertical="center"/>
      <protection/>
    </xf>
    <xf numFmtId="165" fontId="1" fillId="2" borderId="102" xfId="24" applyNumberFormat="1" applyFont="1" applyFill="1" applyBorder="1" applyAlignment="1" applyProtection="1">
      <alignment horizontal="center" vertical="center"/>
      <protection/>
    </xf>
    <xf numFmtId="165" fontId="1" fillId="2" borderId="23" xfId="24" applyNumberFormat="1" applyFont="1" applyFill="1" applyBorder="1" applyAlignment="1" applyProtection="1">
      <alignment horizontal="center" vertical="center"/>
      <protection/>
    </xf>
    <xf numFmtId="165" fontId="1" fillId="2" borderId="80" xfId="23" applyNumberFormat="1" applyFont="1" applyFill="1" applyBorder="1" applyAlignment="1" applyProtection="1">
      <alignment horizontal="center" vertical="center"/>
      <protection/>
    </xf>
    <xf numFmtId="165" fontId="1" fillId="2" borderId="25" xfId="23" applyFont="1" applyFill="1" applyBorder="1" applyAlignment="1">
      <alignment horizontal="center" vertical="center"/>
      <protection/>
    </xf>
    <xf numFmtId="165" fontId="1" fillId="2" borderId="76" xfId="24" applyNumberFormat="1" applyFont="1" applyFill="1" applyBorder="1" applyAlignment="1" applyProtection="1">
      <alignment horizontal="center" vertical="center"/>
      <protection/>
    </xf>
    <xf numFmtId="165" fontId="1" fillId="2" borderId="22" xfId="24" applyNumberFormat="1" applyFont="1" applyFill="1" applyBorder="1" applyAlignment="1" applyProtection="1">
      <alignment horizontal="center" vertical="center"/>
      <protection/>
    </xf>
    <xf numFmtId="0" fontId="1" fillId="0" borderId="0" xfId="25" applyFont="1" applyAlignment="1">
      <alignment horizontal="center" vertical="center"/>
      <protection/>
    </xf>
    <xf numFmtId="165" fontId="5" fillId="0" borderId="0" xfId="29" applyNumberFormat="1" applyFont="1" applyAlignment="1" applyProtection="1">
      <alignment horizontal="center"/>
      <protection/>
    </xf>
    <xf numFmtId="165" fontId="1" fillId="0" borderId="0" xfId="29" applyNumberFormat="1" applyFont="1" applyAlignment="1" applyProtection="1">
      <alignment horizontal="center"/>
      <protection/>
    </xf>
    <xf numFmtId="165" fontId="1" fillId="0" borderId="0" xfId="29" applyFont="1" applyBorder="1" applyAlignment="1">
      <alignment horizontal="center"/>
      <protection/>
    </xf>
    <xf numFmtId="0" fontId="2" fillId="0" borderId="0" xfId="0" applyFont="1" applyAlignment="1">
      <alignment/>
    </xf>
    <xf numFmtId="0" fontId="1" fillId="0" borderId="25" xfId="25" applyFont="1" applyBorder="1" applyAlignment="1">
      <alignment horizontal="center" vertical="center"/>
      <protection/>
    </xf>
    <xf numFmtId="0" fontId="1" fillId="0" borderId="20" xfId="25" applyFont="1" applyBorder="1" applyAlignment="1">
      <alignment horizontal="center" vertical="center"/>
      <protection/>
    </xf>
    <xf numFmtId="0" fontId="1" fillId="0" borderId="26" xfId="25" applyFont="1" applyBorder="1" applyAlignment="1">
      <alignment horizontal="center" vertical="center"/>
      <protection/>
    </xf>
    <xf numFmtId="0" fontId="1" fillId="2" borderId="49" xfId="25" applyFont="1" applyFill="1" applyBorder="1" applyAlignment="1">
      <alignment horizontal="center" vertical="center"/>
      <protection/>
    </xf>
    <xf numFmtId="0" fontId="1" fillId="2" borderId="19" xfId="25" applyFont="1" applyFill="1" applyBorder="1" applyAlignment="1">
      <alignment horizontal="center" vertical="center"/>
      <protection/>
    </xf>
    <xf numFmtId="164" fontId="1" fillId="2" borderId="21" xfId="25" applyNumberFormat="1" applyFont="1" applyFill="1" applyBorder="1" applyAlignment="1">
      <alignment horizontal="center" vertical="center"/>
      <protection/>
    </xf>
    <xf numFmtId="164" fontId="1" fillId="2" borderId="36" xfId="25" applyNumberFormat="1" applyFont="1" applyFill="1" applyBorder="1" applyAlignment="1">
      <alignment horizontal="center" vertical="center"/>
      <protection/>
    </xf>
    <xf numFmtId="0" fontId="1" fillId="2" borderId="27" xfId="25" applyFont="1" applyFill="1" applyBorder="1" applyAlignment="1">
      <alignment horizontal="center" vertical="center"/>
      <protection/>
    </xf>
    <xf numFmtId="164" fontId="1" fillId="2" borderId="44" xfId="25" applyNumberFormat="1" applyFont="1" applyFill="1" applyBorder="1" applyAlignment="1">
      <alignment horizontal="center" vertical="center"/>
      <protection/>
    </xf>
    <xf numFmtId="0" fontId="1" fillId="2" borderId="28" xfId="25" applyFont="1" applyFill="1" applyBorder="1" applyAlignment="1">
      <alignment horizontal="center" vertical="center"/>
      <protection/>
    </xf>
    <xf numFmtId="0" fontId="18" fillId="0" borderId="0" xfId="0" applyFont="1" applyBorder="1" applyAlignment="1">
      <alignment horizontal="right"/>
    </xf>
    <xf numFmtId="0" fontId="1" fillId="2" borderId="102" xfId="0" applyFont="1" applyFill="1" applyBorder="1" applyAlignment="1">
      <alignment horizontal="center"/>
    </xf>
    <xf numFmtId="0" fontId="1" fillId="2" borderId="7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103" xfId="0" applyFont="1" applyFill="1" applyBorder="1" applyAlignment="1">
      <alignment horizontal="center"/>
    </xf>
    <xf numFmtId="1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6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56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166" fontId="1" fillId="0" borderId="37" xfId="30" applyNumberFormat="1" applyFont="1" applyBorder="1" applyAlignment="1" applyProtection="1" quotePrefix="1">
      <alignment/>
      <protection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66" fontId="1" fillId="0" borderId="5" xfId="30" applyNumberFormat="1" applyFont="1" applyBorder="1" applyAlignment="1" applyProtection="1" quotePrefix="1">
      <alignment/>
      <protection/>
    </xf>
    <xf numFmtId="166" fontId="1" fillId="0" borderId="6" xfId="30" applyNumberFormat="1" applyFont="1" applyBorder="1" applyAlignment="1" applyProtection="1" quotePrefix="1">
      <alignment/>
      <protection/>
    </xf>
    <xf numFmtId="0" fontId="1" fillId="0" borderId="0" xfId="30" applyFont="1" applyAlignment="1">
      <alignment horizontal="center"/>
      <protection/>
    </xf>
    <xf numFmtId="0" fontId="5" fillId="0" borderId="0" xfId="30" applyFont="1" applyAlignment="1">
      <alignment horizontal="center"/>
      <protection/>
    </xf>
    <xf numFmtId="0" fontId="2" fillId="2" borderId="21" xfId="30" applyFont="1" applyFill="1" applyBorder="1" applyAlignment="1">
      <alignment horizontal="center" vertical="center"/>
      <protection/>
    </xf>
    <xf numFmtId="0" fontId="2" fillId="2" borderId="19" xfId="30" applyFont="1" applyFill="1" applyBorder="1" applyAlignment="1">
      <alignment horizontal="center" vertical="center"/>
      <protection/>
    </xf>
    <xf numFmtId="0" fontId="1" fillId="2" borderId="21" xfId="30" applyFont="1" applyFill="1" applyBorder="1" applyAlignment="1" applyProtection="1">
      <alignment horizontal="center" vertical="center"/>
      <protection/>
    </xf>
    <xf numFmtId="0" fontId="1" fillId="2" borderId="19" xfId="30" applyFont="1" applyFill="1" applyBorder="1" applyAlignment="1" applyProtection="1">
      <alignment horizontal="center" vertical="center"/>
      <protection/>
    </xf>
    <xf numFmtId="0" fontId="1" fillId="2" borderId="35" xfId="30" applyFont="1" applyFill="1" applyBorder="1" applyAlignment="1" applyProtection="1">
      <alignment horizontal="center"/>
      <protection/>
    </xf>
    <xf numFmtId="166" fontId="1" fillId="2" borderId="77" xfId="31" applyFont="1" applyFill="1" applyBorder="1" applyAlignment="1" applyProtection="1">
      <alignment horizontal="center" wrapText="1"/>
      <protection hidden="1"/>
    </xf>
    <xf numFmtId="166" fontId="1" fillId="2" borderId="76" xfId="31" applyFont="1" applyFill="1" applyBorder="1" applyAlignment="1" applyProtection="1">
      <alignment horizontal="center" wrapText="1"/>
      <protection hidden="1"/>
    </xf>
    <xf numFmtId="166" fontId="1" fillId="2" borderId="23" xfId="31" applyFont="1" applyFill="1" applyBorder="1" applyAlignment="1" applyProtection="1">
      <alignment horizontal="center" wrapText="1"/>
      <protection hidden="1"/>
    </xf>
    <xf numFmtId="166" fontId="1" fillId="2" borderId="77" xfId="31" applyFont="1" applyFill="1" applyBorder="1" applyAlignment="1">
      <alignment horizontal="center"/>
      <protection/>
    </xf>
    <xf numFmtId="166" fontId="1" fillId="2" borderId="23" xfId="31" applyFont="1" applyFill="1" applyBorder="1" applyAlignment="1">
      <alignment horizontal="center"/>
      <protection/>
    </xf>
    <xf numFmtId="166" fontId="1" fillId="2" borderId="24" xfId="31" applyFont="1" applyFill="1" applyBorder="1" applyAlignment="1" applyProtection="1">
      <alignment horizontal="center" wrapText="1"/>
      <protection hidden="1"/>
    </xf>
    <xf numFmtId="166" fontId="1" fillId="2" borderId="102" xfId="31" applyFont="1" applyFill="1" applyBorder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/>
      <protection/>
    </xf>
    <xf numFmtId="0" fontId="14" fillId="0" borderId="0" xfId="0" applyFont="1" applyBorder="1" applyAlignment="1">
      <alignment horizontal="right"/>
    </xf>
    <xf numFmtId="0" fontId="15" fillId="2" borderId="24" xfId="0" applyFont="1" applyFill="1" applyBorder="1" applyAlignment="1" applyProtection="1">
      <alignment horizontal="center"/>
      <protection/>
    </xf>
    <xf numFmtId="0" fontId="15" fillId="2" borderId="24" xfId="0" applyFont="1" applyFill="1" applyBorder="1" applyAlignment="1">
      <alignment horizontal="center"/>
    </xf>
    <xf numFmtId="0" fontId="15" fillId="2" borderId="103" xfId="0" applyFont="1" applyFill="1" applyBorder="1" applyAlignment="1">
      <alignment horizontal="center"/>
    </xf>
    <xf numFmtId="166" fontId="1" fillId="0" borderId="0" xfId="31" applyFont="1" applyAlignment="1" applyProtection="1">
      <alignment horizontal="center"/>
      <protection/>
    </xf>
    <xf numFmtId="166" fontId="5" fillId="0" borderId="0" xfId="31" applyFont="1" applyAlignment="1" applyProtection="1">
      <alignment horizontal="center"/>
      <protection/>
    </xf>
    <xf numFmtId="166" fontId="1" fillId="2" borderId="34" xfId="31" applyFont="1" applyFill="1" applyBorder="1" applyAlignment="1" applyProtection="1">
      <alignment horizontal="center" wrapText="1"/>
      <protection hidden="1"/>
    </xf>
    <xf numFmtId="166" fontId="1" fillId="2" borderId="34" xfId="31" applyFont="1" applyFill="1" applyBorder="1" applyAlignment="1">
      <alignment horizontal="center"/>
      <protection/>
    </xf>
    <xf numFmtId="166" fontId="1" fillId="2" borderId="102" xfId="31" applyFont="1" applyFill="1" applyBorder="1" applyAlignment="1">
      <alignment horizontal="center"/>
      <protection/>
    </xf>
    <xf numFmtId="0" fontId="1" fillId="2" borderId="56" xfId="33" applyFont="1" applyFill="1" applyBorder="1" applyAlignment="1">
      <alignment horizontal="center"/>
      <protection/>
    </xf>
    <xf numFmtId="0" fontId="1" fillId="2" borderId="39" xfId="33" applyFont="1" applyFill="1" applyBorder="1" applyAlignment="1">
      <alignment horizontal="center"/>
      <protection/>
    </xf>
    <xf numFmtId="0" fontId="1" fillId="2" borderId="27" xfId="33" applyFont="1" applyFill="1" applyBorder="1" applyAlignment="1">
      <alignment horizontal="center"/>
      <protection/>
    </xf>
    <xf numFmtId="0" fontId="1" fillId="2" borderId="28" xfId="33" applyFont="1" applyFill="1" applyBorder="1" applyAlignment="1">
      <alignment horizontal="center"/>
      <protection/>
    </xf>
    <xf numFmtId="0" fontId="1" fillId="2" borderId="14" xfId="33" applyFont="1" applyFill="1" applyBorder="1" applyAlignment="1">
      <alignment horizontal="center" vertical="center"/>
      <protection/>
    </xf>
    <xf numFmtId="0" fontId="1" fillId="2" borderId="38" xfId="33" applyFont="1" applyFill="1" applyBorder="1" applyAlignment="1">
      <alignment horizontal="center" vertical="center"/>
      <protection/>
    </xf>
    <xf numFmtId="0" fontId="1" fillId="2" borderId="45" xfId="33" applyFont="1" applyFill="1" applyBorder="1" applyAlignment="1">
      <alignment horizontal="center" vertical="center"/>
      <protection/>
    </xf>
    <xf numFmtId="0" fontId="1" fillId="2" borderId="9" xfId="33" applyFont="1" applyFill="1" applyBorder="1" applyAlignment="1">
      <alignment horizontal="center" vertical="center"/>
      <protection/>
    </xf>
    <xf numFmtId="0" fontId="1" fillId="2" borderId="0" xfId="33" applyFont="1" applyFill="1" applyBorder="1" applyAlignment="1">
      <alignment horizontal="center" vertical="center"/>
      <protection/>
    </xf>
    <xf numFmtId="0" fontId="1" fillId="2" borderId="3" xfId="33" applyFont="1" applyFill="1" applyBorder="1" applyAlignment="1">
      <alignment horizontal="center" vertical="center"/>
      <protection/>
    </xf>
    <xf numFmtId="0" fontId="1" fillId="2" borderId="10" xfId="33" applyFont="1" applyFill="1" applyBorder="1" applyAlignment="1">
      <alignment horizontal="center" vertical="center"/>
      <protection/>
    </xf>
    <xf numFmtId="0" fontId="1" fillId="2" borderId="1" xfId="33" applyFont="1" applyFill="1" applyBorder="1" applyAlignment="1">
      <alignment horizontal="center" vertical="center"/>
      <protection/>
    </xf>
    <xf numFmtId="0" fontId="1" fillId="2" borderId="4" xfId="33" applyFont="1" applyFill="1" applyBorder="1" applyAlignment="1">
      <alignment horizontal="center" vertical="center"/>
      <protection/>
    </xf>
    <xf numFmtId="0" fontId="1" fillId="2" borderId="56" xfId="33" applyFont="1" applyFill="1" applyBorder="1" applyAlignment="1">
      <alignment horizontal="center" vertical="center"/>
      <protection/>
    </xf>
    <xf numFmtId="0" fontId="1" fillId="2" borderId="27" xfId="33" applyFont="1" applyFill="1" applyBorder="1" applyAlignment="1">
      <alignment horizontal="center" vertical="center"/>
      <protection/>
    </xf>
    <xf numFmtId="0" fontId="1" fillId="2" borderId="49" xfId="33" applyFont="1" applyFill="1" applyBorder="1" applyAlignment="1">
      <alignment horizontal="center" vertical="center"/>
      <protection/>
    </xf>
    <xf numFmtId="0" fontId="1" fillId="2" borderId="19" xfId="33" applyFont="1" applyFill="1" applyBorder="1" applyAlignment="1">
      <alignment horizontal="center" vertical="center"/>
      <protection/>
    </xf>
    <xf numFmtId="0" fontId="1" fillId="0" borderId="0" xfId="33" applyFont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4" fillId="0" borderId="0" xfId="33" applyFont="1" applyFill="1" applyBorder="1" applyAlignment="1">
      <alignment horizontal="left"/>
      <protection/>
    </xf>
    <xf numFmtId="0" fontId="14" fillId="0" borderId="1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2" fillId="2" borderId="34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1" fillId="2" borderId="24" xfId="32" applyFont="1" applyFill="1" applyBorder="1" applyAlignment="1">
      <alignment horizontal="center" vertical="center"/>
      <protection/>
    </xf>
    <xf numFmtId="0" fontId="1" fillId="2" borderId="35" xfId="32" applyFont="1" applyFill="1" applyBorder="1" applyAlignment="1">
      <alignment horizontal="center" vertical="center"/>
      <protection/>
    </xf>
    <xf numFmtId="0" fontId="1" fillId="2" borderId="35" xfId="0" applyFont="1" applyFill="1" applyBorder="1" applyAlignment="1">
      <alignment horizontal="center"/>
    </xf>
    <xf numFmtId="0" fontId="1" fillId="2" borderId="35" xfId="32" applyFont="1" applyFill="1" applyBorder="1" applyAlignment="1">
      <alignment horizontal="center"/>
      <protection/>
    </xf>
    <xf numFmtId="0" fontId="1" fillId="2" borderId="48" xfId="32" applyFont="1" applyFill="1" applyBorder="1" applyAlignment="1">
      <alignment horizontal="center"/>
      <protection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6" fontId="5" fillId="0" borderId="3" xfId="0" applyNumberFormat="1" applyFont="1" applyBorder="1" applyAlignment="1" applyProtection="1">
      <alignment horizontal="center" wrapText="1"/>
      <protection/>
    </xf>
    <xf numFmtId="166" fontId="5" fillId="0" borderId="13" xfId="0" applyNumberFormat="1" applyFont="1" applyBorder="1" applyAlignment="1" applyProtection="1">
      <alignment horizontal="center"/>
      <protection/>
    </xf>
    <xf numFmtId="166" fontId="5" fillId="0" borderId="15" xfId="0" applyNumberFormat="1" applyFont="1" applyBorder="1" applyAlignment="1" applyProtection="1">
      <alignment horizontal="center"/>
      <protection/>
    </xf>
    <xf numFmtId="0" fontId="1" fillId="2" borderId="29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99" xfId="0" applyFont="1" applyFill="1" applyBorder="1" applyAlignment="1">
      <alignment horizontal="center" vertic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ssets &amp; Liabilities of Banking Sector" xfId="21"/>
    <cellStyle name="Normal_Bart62srawan_63 Chait" xfId="22"/>
    <cellStyle name="Normal_bartaman point" xfId="23"/>
    <cellStyle name="Normal_bartaman point_Bartamane 064 Magh" xfId="24"/>
    <cellStyle name="Normal_Bartamane_Book1" xfId="25"/>
    <cellStyle name="Normal_Book1" xfId="26"/>
    <cellStyle name="Normal_Comm_wt" xfId="27"/>
    <cellStyle name="Normal_core Inf" xfId="28"/>
    <cellStyle name="Normal_CPI" xfId="29"/>
    <cellStyle name="Normal_Direction of Trade_BartamanFormat 2063-64" xfId="30"/>
    <cellStyle name="Normal_Foreign Trade Detail" xfId="31"/>
    <cellStyle name="Normal_gold and oil price and exchange rate" xfId="32"/>
    <cellStyle name="Normal_growth print 2009-2010 3 months" xfId="33"/>
    <cellStyle name="Normal_growth print 2009-2010 4 months" xfId="34"/>
    <cellStyle name="Normal_Sheet4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59</xdr:row>
      <xdr:rowOff>0</xdr:rowOff>
    </xdr:from>
    <xdr:to>
      <xdr:col>5</xdr:col>
      <xdr:colOff>285750</xdr:colOff>
      <xdr:row>59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59</xdr:row>
      <xdr:rowOff>0</xdr:rowOff>
    </xdr:from>
    <xdr:to>
      <xdr:col>5</xdr:col>
      <xdr:colOff>247650</xdr:colOff>
      <xdr:row>59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59</xdr:row>
      <xdr:rowOff>0</xdr:rowOff>
    </xdr:from>
    <xdr:to>
      <xdr:col>5</xdr:col>
      <xdr:colOff>219075</xdr:colOff>
      <xdr:row>59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8" name="Picture 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59</xdr:row>
      <xdr:rowOff>0</xdr:rowOff>
    </xdr:from>
    <xdr:to>
      <xdr:col>5</xdr:col>
      <xdr:colOff>285750</xdr:colOff>
      <xdr:row>59</xdr:row>
      <xdr:rowOff>0</xdr:rowOff>
    </xdr:to>
    <xdr:pic>
      <xdr:nvPicPr>
        <xdr:cNvPr id="9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1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3347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1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13347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1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3347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13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3347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14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13347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15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3347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1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3347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1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13347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2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21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2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3347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2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13347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2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3347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25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3347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26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13347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27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3347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2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2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3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31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32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33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3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3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3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3347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3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13347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3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3347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39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3347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40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13347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41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3347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45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46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47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4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4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5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5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5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53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54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55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5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3347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5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13347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5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3347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59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60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6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62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63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64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65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66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67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68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69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70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71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72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73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74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75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76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77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7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3347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7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13347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8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3347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81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3347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8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8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8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85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86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87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8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8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9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9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9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93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94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95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9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9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9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99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00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01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0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0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0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1334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Government%20Finance%20Division\Bartaman%20Arthik%20Stithi\Bartaman%202066-67\05%20month\Price\Tab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Government%20Finance%20Division\Bartaman%20Arthik%20Stithi\Bartaman%202066-67\05%20month\Money\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I"/>
      <sheetName val="CPI Y-O-Y"/>
      <sheetName val="Core CPI"/>
      <sheetName val="WPI"/>
      <sheetName val="WPI Y-O-Y"/>
      <sheetName val="SWRI"/>
    </sheetNames>
    <sheetDataSet>
      <sheetData sheetId="0">
        <row r="7">
          <cell r="C7" t="str">
            <v>Nov/Dec</v>
          </cell>
          <cell r="D7" t="str">
            <v>Oct/Nov</v>
          </cell>
          <cell r="E7" t="str">
            <v>Nov/Dec</v>
          </cell>
          <cell r="F7" t="str">
            <v>Sep/Oct</v>
          </cell>
          <cell r="G7" t="str">
            <v>Oct/Nov</v>
          </cell>
          <cell r="H7" t="str">
            <v>Nov/Dec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-for link only"/>
      <sheetName val="MS"/>
      <sheetName val="M AC"/>
      <sheetName val="RM"/>
      <sheetName val="A&amp;L of Com"/>
      <sheetName val="Deposit"/>
      <sheetName val="Sec.loan"/>
      <sheetName val="Sec loan"/>
      <sheetName val="Claims of Govt Ent"/>
      <sheetName val="outright sale-Purchase"/>
      <sheetName val="repo-reverse repo"/>
      <sheetName val="forex_nrs"/>
      <sheetName val="forex_$"/>
      <sheetName val="IC_purchase"/>
      <sheetName val="slf_interbank"/>
      <sheetName val="INT QUARTERLY"/>
      <sheetName val="int-avoid"/>
      <sheetName val="tb_91"/>
      <sheetName val="tb_364"/>
      <sheetName val="interbank_rate"/>
      <sheetName val="fresh_tbs"/>
      <sheetName val="Import Payment"/>
    </sheetNames>
    <sheetDataSet>
      <sheetData sheetId="1">
        <row r="5">
          <cell r="B5">
            <v>2008</v>
          </cell>
          <cell r="C5">
            <v>2008</v>
          </cell>
          <cell r="D5">
            <v>2009</v>
          </cell>
          <cell r="E5">
            <v>2009</v>
          </cell>
          <cell r="F5" t="str">
            <v>2008/09</v>
          </cell>
          <cell r="I5" t="str">
            <v>2009/10</v>
          </cell>
        </row>
        <row r="6">
          <cell r="B6" t="str">
            <v>Jul</v>
          </cell>
          <cell r="C6" t="str">
            <v>Dec</v>
          </cell>
        </row>
      </sheetData>
      <sheetData sheetId="4">
        <row r="6">
          <cell r="C6" t="str">
            <v>Dec</v>
          </cell>
        </row>
      </sheetData>
      <sheetData sheetId="6">
        <row r="5">
          <cell r="C5" t="str">
            <v>Dec</v>
          </cell>
        </row>
      </sheetData>
      <sheetData sheetId="7">
        <row r="5">
          <cell r="C5" t="str">
            <v>Dec</v>
          </cell>
        </row>
      </sheetData>
      <sheetData sheetId="9">
        <row r="4">
          <cell r="B4" t="str">
            <v>2004/05</v>
          </cell>
          <cell r="D4" t="str">
            <v>2005/06</v>
          </cell>
          <cell r="F4" t="str">
            <v>2006/07</v>
          </cell>
          <cell r="H4" t="str">
            <v>2007/08</v>
          </cell>
          <cell r="J4" t="str">
            <v>2008/09</v>
          </cell>
        </row>
      </sheetData>
      <sheetData sheetId="11">
        <row r="5">
          <cell r="E5" t="str">
            <v>2004/05</v>
          </cell>
          <cell r="H5" t="str">
            <v>2005/06</v>
          </cell>
          <cell r="K5" t="str">
            <v>2006/07</v>
          </cell>
          <cell r="N5" t="str">
            <v>2007/08</v>
          </cell>
          <cell r="Q5" t="str">
            <v>2008/09</v>
          </cell>
          <cell r="T5" t="str">
            <v>2009/10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2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0.421875" style="47" bestFit="1" customWidth="1"/>
    <col min="2" max="16384" width="9.140625" style="47" customWidth="1"/>
  </cols>
  <sheetData>
    <row r="1" spans="1:7" ht="15.75" customHeight="1">
      <c r="A1" s="1574" t="s">
        <v>16</v>
      </c>
      <c r="B1" s="1574"/>
      <c r="C1" s="1574"/>
      <c r="D1" s="1574"/>
      <c r="E1" s="1574"/>
      <c r="F1" s="1574"/>
      <c r="G1" s="1574"/>
    </row>
    <row r="2" spans="1:7" s="151" customFormat="1" ht="15.75">
      <c r="A2" s="1573" t="s">
        <v>1159</v>
      </c>
      <c r="B2" s="1573"/>
      <c r="C2" s="1573"/>
      <c r="D2" s="1573"/>
      <c r="E2" s="1573"/>
      <c r="F2" s="1573"/>
      <c r="G2" s="1573"/>
    </row>
    <row r="3" spans="3:4" ht="15.75">
      <c r="C3" s="49"/>
      <c r="D3" s="58"/>
    </row>
    <row r="4" spans="1:5" ht="15.75">
      <c r="A4" s="51" t="s">
        <v>1161</v>
      </c>
      <c r="B4" s="135" t="s">
        <v>809</v>
      </c>
      <c r="C4" s="46"/>
      <c r="D4" s="46"/>
      <c r="E4" s="46"/>
    </row>
    <row r="5" spans="1:5" ht="15.75">
      <c r="A5" s="58">
        <v>1</v>
      </c>
      <c r="B5" s="915" t="s">
        <v>17</v>
      </c>
      <c r="C5" s="49"/>
      <c r="D5" s="49"/>
      <c r="E5" s="49"/>
    </row>
    <row r="6" spans="1:5" ht="15.75">
      <c r="A6" s="58">
        <v>2</v>
      </c>
      <c r="B6" s="916" t="s">
        <v>18</v>
      </c>
      <c r="C6" s="49"/>
      <c r="D6" s="49"/>
      <c r="E6" s="49"/>
    </row>
    <row r="7" spans="1:5" ht="15.75">
      <c r="A7" s="58">
        <v>3</v>
      </c>
      <c r="B7" s="47" t="s">
        <v>147</v>
      </c>
      <c r="C7" s="49"/>
      <c r="D7" s="49"/>
      <c r="E7" s="49"/>
    </row>
    <row r="8" spans="1:5" ht="15.75">
      <c r="A8" s="58">
        <v>4</v>
      </c>
      <c r="B8" s="47" t="s">
        <v>20</v>
      </c>
      <c r="C8" s="49"/>
      <c r="D8" s="49"/>
      <c r="E8" s="49"/>
    </row>
    <row r="9" spans="1:5" ht="15.75">
      <c r="A9" s="58">
        <v>5</v>
      </c>
      <c r="B9" s="47" t="s">
        <v>407</v>
      </c>
      <c r="C9" s="49"/>
      <c r="D9" s="49"/>
      <c r="E9" s="49"/>
    </row>
    <row r="10" spans="1:5" ht="15.75">
      <c r="A10" s="58">
        <v>6</v>
      </c>
      <c r="B10" s="47" t="s">
        <v>408</v>
      </c>
      <c r="C10" s="49"/>
      <c r="D10" s="49"/>
      <c r="E10" s="49"/>
    </row>
    <row r="11" spans="1:5" ht="15.75">
      <c r="A11" s="58">
        <v>7</v>
      </c>
      <c r="B11" s="47" t="s">
        <v>409</v>
      </c>
      <c r="C11" s="49"/>
      <c r="D11" s="49"/>
      <c r="E11" s="49"/>
    </row>
    <row r="12" spans="1:5" ht="15.75">
      <c r="A12" s="58">
        <v>8</v>
      </c>
      <c r="B12" s="47" t="s">
        <v>172</v>
      </c>
      <c r="C12" s="49"/>
      <c r="D12" s="49"/>
      <c r="E12" s="49"/>
    </row>
    <row r="13" spans="1:5" ht="15.75">
      <c r="A13" s="58" t="s">
        <v>1043</v>
      </c>
      <c r="B13" s="51" t="s">
        <v>514</v>
      </c>
      <c r="C13" s="49"/>
      <c r="D13" s="49"/>
      <c r="E13" s="49"/>
    </row>
    <row r="14" spans="1:5" ht="15.75">
      <c r="A14" s="58">
        <v>9</v>
      </c>
      <c r="B14" s="47" t="s">
        <v>515</v>
      </c>
      <c r="C14" s="49"/>
      <c r="D14" s="49"/>
      <c r="E14" s="49"/>
    </row>
    <row r="15" spans="1:5" ht="15.75">
      <c r="A15" s="58">
        <v>10</v>
      </c>
      <c r="B15" s="47" t="s">
        <v>516</v>
      </c>
      <c r="C15" s="49"/>
      <c r="D15" s="49"/>
      <c r="E15" s="49"/>
    </row>
    <row r="16" spans="1:5" ht="15.75">
      <c r="A16" s="58">
        <v>11</v>
      </c>
      <c r="B16" s="47" t="s">
        <v>517</v>
      </c>
      <c r="C16" s="49"/>
      <c r="D16" s="49"/>
      <c r="E16" s="49"/>
    </row>
    <row r="17" spans="1:5" ht="15.75">
      <c r="A17" s="58">
        <v>12</v>
      </c>
      <c r="B17" s="47" t="s">
        <v>518</v>
      </c>
      <c r="C17" s="49"/>
      <c r="D17" s="49"/>
      <c r="E17" s="49"/>
    </row>
    <row r="18" spans="1:5" ht="15.75">
      <c r="A18" s="58">
        <v>13</v>
      </c>
      <c r="B18" s="47" t="s">
        <v>519</v>
      </c>
      <c r="C18" s="49"/>
      <c r="D18" s="49"/>
      <c r="E18" s="49"/>
    </row>
    <row r="19" spans="1:5" ht="15.75">
      <c r="A19" s="58">
        <v>14</v>
      </c>
      <c r="B19" s="47" t="s">
        <v>546</v>
      </c>
      <c r="C19" s="49"/>
      <c r="D19" s="49"/>
      <c r="E19" s="49"/>
    </row>
    <row r="20" spans="1:5" ht="15.75">
      <c r="A20" s="58">
        <v>15</v>
      </c>
      <c r="B20" s="47" t="s">
        <v>520</v>
      </c>
      <c r="C20" s="49"/>
      <c r="D20" s="49"/>
      <c r="E20" s="49"/>
    </row>
    <row r="21" spans="1:5" s="51" customFormat="1" ht="15.75">
      <c r="A21" s="58">
        <v>16</v>
      </c>
      <c r="B21" s="47" t="s">
        <v>521</v>
      </c>
      <c r="C21" s="48"/>
      <c r="D21" s="48"/>
      <c r="E21" s="48"/>
    </row>
    <row r="22" spans="1:5" ht="15.75">
      <c r="A22" s="58" t="s">
        <v>1043</v>
      </c>
      <c r="B22" s="51" t="s">
        <v>522</v>
      </c>
      <c r="C22" s="49"/>
      <c r="D22" s="49"/>
      <c r="E22" s="49"/>
    </row>
    <row r="23" spans="1:5" ht="15.75">
      <c r="A23" s="58">
        <v>17</v>
      </c>
      <c r="B23" s="47" t="s">
        <v>362</v>
      </c>
      <c r="C23" s="49"/>
      <c r="D23" s="49"/>
      <c r="E23" s="49"/>
    </row>
    <row r="24" spans="1:5" ht="15.75">
      <c r="A24" s="58">
        <v>18</v>
      </c>
      <c r="B24" s="47" t="s">
        <v>364</v>
      </c>
      <c r="C24" s="49"/>
      <c r="D24" s="49"/>
      <c r="E24" s="49"/>
    </row>
    <row r="25" spans="1:5" ht="15.75">
      <c r="A25" s="58">
        <v>19</v>
      </c>
      <c r="B25" s="47" t="s">
        <v>479</v>
      </c>
      <c r="C25" s="49"/>
      <c r="D25" s="49"/>
      <c r="E25" s="49"/>
    </row>
    <row r="26" spans="1:5" ht="15.75">
      <c r="A26" s="58">
        <v>20</v>
      </c>
      <c r="B26" s="47" t="s">
        <v>1039</v>
      </c>
      <c r="C26" s="49"/>
      <c r="D26" s="49"/>
      <c r="E26" s="49"/>
    </row>
    <row r="27" spans="1:5" ht="15.75">
      <c r="A27" s="58">
        <v>21</v>
      </c>
      <c r="B27" s="47" t="s">
        <v>523</v>
      </c>
      <c r="C27" s="49"/>
      <c r="D27" s="49"/>
      <c r="E27" s="49"/>
    </row>
    <row r="28" spans="1:7" ht="15.75">
      <c r="A28" s="58" t="s">
        <v>1043</v>
      </c>
      <c r="B28" s="51" t="s">
        <v>524</v>
      </c>
      <c r="C28" s="49"/>
      <c r="D28" s="49"/>
      <c r="E28" s="49"/>
      <c r="G28" s="49"/>
    </row>
    <row r="29" spans="1:5" ht="15.75">
      <c r="A29" s="58">
        <v>22</v>
      </c>
      <c r="B29" s="47" t="s">
        <v>134</v>
      </c>
      <c r="C29" s="49"/>
      <c r="D29" s="49"/>
      <c r="E29" s="49"/>
    </row>
    <row r="30" spans="1:5" ht="15.75">
      <c r="A30" s="58">
        <v>23</v>
      </c>
      <c r="B30" s="47" t="s">
        <v>509</v>
      </c>
      <c r="C30" s="49"/>
      <c r="D30" s="49"/>
      <c r="E30" s="49"/>
    </row>
    <row r="31" spans="1:5" ht="15.75">
      <c r="A31" s="58">
        <v>24</v>
      </c>
      <c r="B31" s="47" t="s">
        <v>139</v>
      </c>
      <c r="C31" s="49"/>
      <c r="D31" s="49"/>
      <c r="E31" s="49"/>
    </row>
    <row r="32" spans="1:5" ht="15.75">
      <c r="A32" s="58">
        <v>25</v>
      </c>
      <c r="B32" s="47" t="s">
        <v>140</v>
      </c>
      <c r="C32" s="49"/>
      <c r="D32" s="49"/>
      <c r="E32" s="49"/>
    </row>
    <row r="33" spans="1:5" ht="15.75">
      <c r="A33" s="58" t="s">
        <v>1043</v>
      </c>
      <c r="B33" s="51" t="s">
        <v>525</v>
      </c>
      <c r="C33" s="49"/>
      <c r="D33" s="49"/>
      <c r="E33" s="49"/>
    </row>
    <row r="34" spans="1:5" ht="15.75">
      <c r="A34" s="58">
        <v>26</v>
      </c>
      <c r="B34" s="47" t="s">
        <v>21</v>
      </c>
      <c r="C34" s="49"/>
      <c r="D34" s="49"/>
      <c r="E34" s="49"/>
    </row>
    <row r="35" spans="1:5" ht="15.75">
      <c r="A35" s="58">
        <v>27</v>
      </c>
      <c r="B35" s="47" t="s">
        <v>22</v>
      </c>
      <c r="C35" s="49"/>
      <c r="D35" s="49"/>
      <c r="E35" s="49"/>
    </row>
    <row r="36" spans="1:5" ht="15.75">
      <c r="A36" s="58">
        <v>28</v>
      </c>
      <c r="B36" s="47" t="s">
        <v>526</v>
      </c>
      <c r="C36" s="49"/>
      <c r="D36" s="49"/>
      <c r="E36" s="49"/>
    </row>
    <row r="37" spans="1:5" ht="15.75">
      <c r="A37" s="58">
        <v>29</v>
      </c>
      <c r="B37" s="49" t="s">
        <v>1316</v>
      </c>
      <c r="C37" s="49"/>
      <c r="D37" s="49"/>
      <c r="E37" s="49"/>
    </row>
    <row r="38" spans="1:5" ht="15.75">
      <c r="A38" s="58">
        <v>30</v>
      </c>
      <c r="B38" s="49" t="s">
        <v>527</v>
      </c>
      <c r="C38" s="49"/>
      <c r="D38" s="49"/>
      <c r="E38" s="49"/>
    </row>
    <row r="39" spans="1:5" ht="15.75">
      <c r="A39" s="58">
        <v>31</v>
      </c>
      <c r="B39" s="49" t="s">
        <v>1344</v>
      </c>
      <c r="C39" s="49"/>
      <c r="D39" s="49"/>
      <c r="E39" s="49"/>
    </row>
    <row r="40" spans="1:5" ht="15.75">
      <c r="A40" s="58" t="s">
        <v>1043</v>
      </c>
      <c r="B40" s="48" t="s">
        <v>528</v>
      </c>
      <c r="C40" s="49"/>
      <c r="D40" s="49"/>
      <c r="E40" s="49"/>
    </row>
    <row r="41" spans="1:5" ht="15.75">
      <c r="A41" s="58">
        <v>32</v>
      </c>
      <c r="B41" s="49" t="s">
        <v>23</v>
      </c>
      <c r="C41" s="49"/>
      <c r="D41" s="49"/>
      <c r="E41" s="49"/>
    </row>
    <row r="42" spans="1:10" ht="15.75">
      <c r="A42" s="58">
        <v>33</v>
      </c>
      <c r="B42" s="49" t="s">
        <v>530</v>
      </c>
      <c r="C42" s="49"/>
      <c r="D42" s="49"/>
      <c r="E42" s="49"/>
      <c r="F42" s="49"/>
      <c r="G42" s="49"/>
      <c r="H42" s="49"/>
      <c r="I42" s="49"/>
      <c r="J42" s="49"/>
    </row>
    <row r="43" spans="1:6" ht="15.75">
      <c r="A43" s="58">
        <v>34</v>
      </c>
      <c r="B43" s="47" t="s">
        <v>1038</v>
      </c>
      <c r="C43" s="49"/>
      <c r="D43" s="49"/>
      <c r="E43" s="49"/>
      <c r="F43" s="47" t="s">
        <v>1043</v>
      </c>
    </row>
    <row r="44" spans="1:5" ht="15.75">
      <c r="A44" s="58">
        <v>35</v>
      </c>
      <c r="B44" s="49" t="s">
        <v>141</v>
      </c>
      <c r="C44" s="49"/>
      <c r="D44" s="49"/>
      <c r="E44" s="49"/>
    </row>
    <row r="45" spans="1:5" ht="15.75">
      <c r="A45" s="58" t="s">
        <v>1043</v>
      </c>
      <c r="B45" s="48" t="s">
        <v>531</v>
      </c>
      <c r="C45" s="49"/>
      <c r="D45" s="49"/>
      <c r="E45" s="49"/>
    </row>
    <row r="46" spans="1:5" ht="15.75">
      <c r="A46" s="58">
        <v>36</v>
      </c>
      <c r="B46" s="49" t="s">
        <v>24</v>
      </c>
      <c r="C46" s="49"/>
      <c r="D46" s="49"/>
      <c r="E46" s="49"/>
    </row>
    <row r="47" spans="1:5" ht="15.75">
      <c r="A47" s="58">
        <v>37</v>
      </c>
      <c r="B47" s="49" t="s">
        <v>757</v>
      </c>
      <c r="C47" s="49"/>
      <c r="D47" s="49"/>
      <c r="E47" s="49"/>
    </row>
    <row r="48" spans="1:5" ht="15.75">
      <c r="A48" s="58">
        <v>38</v>
      </c>
      <c r="B48" s="49" t="s">
        <v>758</v>
      </c>
      <c r="C48" s="49"/>
      <c r="D48" s="49"/>
      <c r="E48" s="49"/>
    </row>
    <row r="49" spans="1:5" ht="15.75">
      <c r="A49" s="58">
        <v>39</v>
      </c>
      <c r="B49" s="49" t="s">
        <v>759</v>
      </c>
      <c r="C49" s="49"/>
      <c r="D49" s="49"/>
      <c r="E49" s="49"/>
    </row>
    <row r="50" spans="1:5" ht="15.75">
      <c r="A50" s="58">
        <v>40</v>
      </c>
      <c r="B50" s="49" t="s">
        <v>760</v>
      </c>
      <c r="C50" s="49"/>
      <c r="D50" s="49"/>
      <c r="E50" s="49"/>
    </row>
    <row r="51" spans="1:5" ht="15.75">
      <c r="A51" s="58">
        <v>41</v>
      </c>
      <c r="B51" s="49" t="s">
        <v>1041</v>
      </c>
      <c r="C51" s="49"/>
      <c r="D51" s="49"/>
      <c r="E51" s="49"/>
    </row>
    <row r="52" spans="1:5" ht="15.75">
      <c r="A52" s="58">
        <v>42</v>
      </c>
      <c r="B52" s="49" t="s">
        <v>532</v>
      </c>
      <c r="C52" s="49"/>
      <c r="D52" s="49"/>
      <c r="E52" s="49"/>
    </row>
    <row r="53" spans="1:5" ht="15.75">
      <c r="A53" s="58">
        <v>43</v>
      </c>
      <c r="B53" s="49" t="s">
        <v>25</v>
      </c>
      <c r="C53" s="49"/>
      <c r="D53" s="49"/>
      <c r="E53" s="49"/>
    </row>
    <row r="54" spans="1:5" ht="15.75">
      <c r="A54" s="58">
        <v>44</v>
      </c>
      <c r="B54" s="49" t="s">
        <v>533</v>
      </c>
      <c r="C54" s="49"/>
      <c r="D54" s="49"/>
      <c r="E54" s="49"/>
    </row>
    <row r="55" spans="1:5" ht="15.75">
      <c r="A55" s="58">
        <v>45</v>
      </c>
      <c r="B55" s="136" t="s">
        <v>77</v>
      </c>
      <c r="C55" s="49"/>
      <c r="D55" s="49"/>
      <c r="E55" s="49"/>
    </row>
    <row r="56" spans="1:2" ht="15.75">
      <c r="A56" s="58">
        <v>46</v>
      </c>
      <c r="B56" s="136" t="s">
        <v>70</v>
      </c>
    </row>
    <row r="60" spans="1:5" ht="15.75">
      <c r="A60" s="49"/>
      <c r="B60" s="49"/>
      <c r="C60" s="49"/>
      <c r="D60" s="49"/>
      <c r="E60" s="49"/>
    </row>
    <row r="61" spans="1:5" ht="15.75">
      <c r="A61" s="49"/>
      <c r="B61" s="49"/>
      <c r="C61" s="49"/>
      <c r="D61" s="49"/>
      <c r="E61" s="49"/>
    </row>
    <row r="62" spans="1:5" ht="15.75">
      <c r="A62" s="49"/>
      <c r="B62" s="49"/>
      <c r="C62" s="49"/>
      <c r="D62" s="49"/>
      <c r="E62" s="49"/>
    </row>
    <row r="63" spans="1:5" ht="15.75">
      <c r="A63" s="49"/>
      <c r="B63" s="49"/>
      <c r="C63" s="49"/>
      <c r="D63" s="49"/>
      <c r="E63" s="49"/>
    </row>
    <row r="64" spans="1:5" ht="15.75">
      <c r="A64" s="49"/>
      <c r="B64" s="49"/>
      <c r="C64" s="49"/>
      <c r="D64" s="49"/>
      <c r="E64" s="49"/>
    </row>
    <row r="65" spans="1:5" ht="15.75">
      <c r="A65" s="49"/>
      <c r="B65" s="49"/>
      <c r="C65" s="49"/>
      <c r="D65" s="49"/>
      <c r="E65" s="49"/>
    </row>
    <row r="66" spans="1:5" ht="15.75">
      <c r="A66" s="49"/>
      <c r="B66" s="49"/>
      <c r="C66" s="49"/>
      <c r="D66" s="49"/>
      <c r="E66" s="49"/>
    </row>
    <row r="67" spans="1:5" ht="15.75">
      <c r="A67" s="49"/>
      <c r="B67" s="49"/>
      <c r="C67" s="49"/>
      <c r="D67" s="49"/>
      <c r="E67" s="49"/>
    </row>
    <row r="68" spans="1:5" ht="15.75">
      <c r="A68" s="49"/>
      <c r="B68" s="49"/>
      <c r="C68" s="49"/>
      <c r="D68" s="49"/>
      <c r="E68" s="49"/>
    </row>
    <row r="69" spans="1:5" ht="15.75">
      <c r="A69" s="49"/>
      <c r="B69" s="49"/>
      <c r="C69" s="49"/>
      <c r="D69" s="49"/>
      <c r="E69" s="49"/>
    </row>
    <row r="70" spans="1:5" ht="15.75">
      <c r="A70" s="49"/>
      <c r="B70" s="49"/>
      <c r="C70" s="49"/>
      <c r="D70" s="49"/>
      <c r="E70" s="49"/>
    </row>
    <row r="71" spans="1:5" ht="15.75">
      <c r="A71" s="49"/>
      <c r="B71" s="49"/>
      <c r="C71" s="49"/>
      <c r="D71" s="49"/>
      <c r="E71" s="49"/>
    </row>
    <row r="72" spans="1:5" ht="15.75">
      <c r="A72" s="49"/>
      <c r="B72" s="49"/>
      <c r="C72" s="49"/>
      <c r="D72" s="49"/>
      <c r="E72" s="49"/>
    </row>
    <row r="73" spans="1:5" ht="15.75">
      <c r="A73" s="49"/>
      <c r="B73" s="49"/>
      <c r="C73" s="49"/>
      <c r="D73" s="49"/>
      <c r="E73" s="49"/>
    </row>
    <row r="74" spans="1:5" ht="15.75">
      <c r="A74" s="49"/>
      <c r="B74" s="49"/>
      <c r="C74" s="49"/>
      <c r="D74" s="49"/>
      <c r="E74" s="49"/>
    </row>
    <row r="75" spans="1:5" ht="15.75">
      <c r="A75" s="49"/>
      <c r="B75" s="49"/>
      <c r="C75" s="49"/>
      <c r="D75" s="49"/>
      <c r="E75" s="49"/>
    </row>
    <row r="76" spans="1:5" ht="15.75">
      <c r="A76" s="49"/>
      <c r="B76" s="49"/>
      <c r="C76" s="49"/>
      <c r="D76" s="49"/>
      <c r="E76" s="49"/>
    </row>
    <row r="77" spans="1:5" ht="15.75">
      <c r="A77" s="49"/>
      <c r="B77" s="49"/>
      <c r="C77" s="49"/>
      <c r="D77" s="49"/>
      <c r="E77" s="49"/>
    </row>
    <row r="78" spans="1:5" ht="15.75">
      <c r="A78" s="49"/>
      <c r="B78" s="49"/>
      <c r="C78" s="49"/>
      <c r="D78" s="49"/>
      <c r="E78" s="49"/>
    </row>
    <row r="79" spans="1:5" ht="15.75">
      <c r="A79" s="49"/>
      <c r="B79" s="49"/>
      <c r="C79" s="49"/>
      <c r="D79" s="49"/>
      <c r="E79" s="49"/>
    </row>
    <row r="80" spans="1:5" ht="15.75">
      <c r="A80" s="49"/>
      <c r="B80" s="49"/>
      <c r="C80" s="49"/>
      <c r="D80" s="49"/>
      <c r="E80" s="49"/>
    </row>
    <row r="81" spans="1:5" ht="15.75">
      <c r="A81" s="49"/>
      <c r="B81" s="49"/>
      <c r="C81" s="49"/>
      <c r="D81" s="49"/>
      <c r="E81" s="49"/>
    </row>
    <row r="82" spans="1:5" ht="15.75">
      <c r="A82" s="49"/>
      <c r="B82" s="49"/>
      <c r="C82" s="49"/>
      <c r="D82" s="49"/>
      <c r="E82" s="49"/>
    </row>
    <row r="83" spans="1:5" ht="15.75">
      <c r="A83" s="49"/>
      <c r="B83" s="49"/>
      <c r="C83" s="49"/>
      <c r="D83" s="49"/>
      <c r="E83" s="49"/>
    </row>
    <row r="84" spans="1:5" ht="15.75">
      <c r="A84" s="49"/>
      <c r="B84" s="49"/>
      <c r="C84" s="49"/>
      <c r="D84" s="49"/>
      <c r="E84" s="49"/>
    </row>
    <row r="85" spans="1:5" ht="15.75">
      <c r="A85" s="49"/>
      <c r="B85" s="49"/>
      <c r="C85" s="49"/>
      <c r="D85" s="49"/>
      <c r="E85" s="49"/>
    </row>
    <row r="86" spans="1:5" ht="15.75">
      <c r="A86" s="49"/>
      <c r="B86" s="49"/>
      <c r="C86" s="49"/>
      <c r="D86" s="49"/>
      <c r="E86" s="49"/>
    </row>
    <row r="87" spans="1:5" ht="15.75">
      <c r="A87" s="49"/>
      <c r="B87" s="49"/>
      <c r="C87" s="49"/>
      <c r="D87" s="49"/>
      <c r="E87" s="49"/>
    </row>
    <row r="88" spans="1:5" ht="15.75">
      <c r="A88" s="49"/>
      <c r="B88" s="49"/>
      <c r="C88" s="49"/>
      <c r="D88" s="49"/>
      <c r="E88" s="49"/>
    </row>
    <row r="89" spans="1:5" ht="15.75">
      <c r="A89" s="49"/>
      <c r="B89" s="49"/>
      <c r="C89" s="49"/>
      <c r="D89" s="49"/>
      <c r="E89" s="49"/>
    </row>
    <row r="90" spans="1:5" ht="15.75">
      <c r="A90" s="49"/>
      <c r="B90" s="49"/>
      <c r="C90" s="49"/>
      <c r="D90" s="49"/>
      <c r="E90" s="49"/>
    </row>
    <row r="91" spans="1:5" ht="15.75">
      <c r="A91" s="49"/>
      <c r="B91" s="49"/>
      <c r="C91" s="49"/>
      <c r="D91" s="49"/>
      <c r="E91" s="49"/>
    </row>
    <row r="92" spans="1:5" ht="15.75">
      <c r="A92" s="49"/>
      <c r="B92" s="49"/>
      <c r="C92" s="49"/>
      <c r="D92" s="49"/>
      <c r="E92" s="49"/>
    </row>
    <row r="93" spans="1:5" ht="15.75">
      <c r="A93" s="49"/>
      <c r="B93" s="49"/>
      <c r="C93" s="49"/>
      <c r="D93" s="49"/>
      <c r="E93" s="49"/>
    </row>
    <row r="94" spans="1:5" ht="15.75">
      <c r="A94" s="49"/>
      <c r="B94" s="49"/>
      <c r="C94" s="49"/>
      <c r="D94" s="49"/>
      <c r="E94" s="49"/>
    </row>
    <row r="95" spans="1:5" ht="15.75">
      <c r="A95" s="49"/>
      <c r="B95" s="49"/>
      <c r="C95" s="49"/>
      <c r="D95" s="49"/>
      <c r="E95" s="49"/>
    </row>
    <row r="96" spans="1:5" ht="15.75">
      <c r="A96" s="49"/>
      <c r="B96" s="49"/>
      <c r="C96" s="49"/>
      <c r="D96" s="49"/>
      <c r="E96" s="49"/>
    </row>
    <row r="97" spans="1:5" ht="15.75">
      <c r="A97" s="49"/>
      <c r="B97" s="49"/>
      <c r="C97" s="49"/>
      <c r="D97" s="49"/>
      <c r="E97" s="49"/>
    </row>
    <row r="98" spans="1:5" ht="15.75">
      <c r="A98" s="49"/>
      <c r="B98" s="49"/>
      <c r="C98" s="49"/>
      <c r="D98" s="49"/>
      <c r="E98" s="49"/>
    </row>
    <row r="99" spans="1:5" ht="15.75">
      <c r="A99" s="49"/>
      <c r="B99" s="49"/>
      <c r="C99" s="49"/>
      <c r="D99" s="49"/>
      <c r="E99" s="49"/>
    </row>
    <row r="100" spans="1:5" ht="15.75">
      <c r="A100" s="49"/>
      <c r="B100" s="49"/>
      <c r="C100" s="49"/>
      <c r="D100" s="49"/>
      <c r="E100" s="49"/>
    </row>
    <row r="101" spans="1:5" ht="15.75">
      <c r="A101" s="49"/>
      <c r="B101" s="49"/>
      <c r="C101" s="49"/>
      <c r="D101" s="49"/>
      <c r="E101" s="49"/>
    </row>
    <row r="102" spans="1:5" ht="15.75">
      <c r="A102" s="49"/>
      <c r="B102" s="49"/>
      <c r="C102" s="49"/>
      <c r="D102" s="49"/>
      <c r="E102" s="49"/>
    </row>
    <row r="103" spans="1:5" ht="15.75">
      <c r="A103" s="49"/>
      <c r="B103" s="49"/>
      <c r="C103" s="49"/>
      <c r="D103" s="49"/>
      <c r="E103" s="49"/>
    </row>
    <row r="104" spans="1:5" ht="15.75">
      <c r="A104" s="49"/>
      <c r="B104" s="49"/>
      <c r="C104" s="49"/>
      <c r="D104" s="49"/>
      <c r="E104" s="49"/>
    </row>
    <row r="105" spans="1:5" ht="15.75">
      <c r="A105" s="49"/>
      <c r="B105" s="49"/>
      <c r="C105" s="49"/>
      <c r="D105" s="49"/>
      <c r="E105" s="49"/>
    </row>
    <row r="106" spans="1:5" ht="15.75">
      <c r="A106" s="49"/>
      <c r="B106" s="49"/>
      <c r="C106" s="49"/>
      <c r="D106" s="49"/>
      <c r="E106" s="49"/>
    </row>
    <row r="107" spans="1:5" ht="15.75">
      <c r="A107" s="49"/>
      <c r="B107" s="49"/>
      <c r="C107" s="49"/>
      <c r="D107" s="49"/>
      <c r="E107" s="49"/>
    </row>
    <row r="108" spans="1:5" ht="15.75">
      <c r="A108" s="49"/>
      <c r="B108" s="49"/>
      <c r="C108" s="49"/>
      <c r="D108" s="49"/>
      <c r="E108" s="49"/>
    </row>
    <row r="109" spans="1:5" ht="15.75">
      <c r="A109" s="49"/>
      <c r="B109" s="49"/>
      <c r="C109" s="49"/>
      <c r="D109" s="49"/>
      <c r="E109" s="49"/>
    </row>
    <row r="110" spans="1:5" ht="15.75">
      <c r="A110" s="49"/>
      <c r="B110" s="49"/>
      <c r="C110" s="49"/>
      <c r="D110" s="49"/>
      <c r="E110" s="49"/>
    </row>
    <row r="111" spans="1:5" ht="15.75">
      <c r="A111" s="49"/>
      <c r="B111" s="49"/>
      <c r="C111" s="49"/>
      <c r="D111" s="49"/>
      <c r="E111" s="49"/>
    </row>
    <row r="112" spans="1:5" ht="15.75">
      <c r="A112" s="49"/>
      <c r="B112" s="49"/>
      <c r="C112" s="49"/>
      <c r="D112" s="49"/>
      <c r="E112" s="49"/>
    </row>
    <row r="113" spans="1:5" ht="15.75">
      <c r="A113" s="49"/>
      <c r="B113" s="49"/>
      <c r="C113" s="49"/>
      <c r="D113" s="49"/>
      <c r="E113" s="49"/>
    </row>
    <row r="114" spans="1:5" ht="15.75">
      <c r="A114" s="49"/>
      <c r="B114" s="49"/>
      <c r="C114" s="49"/>
      <c r="D114" s="49"/>
      <c r="E114" s="49"/>
    </row>
    <row r="115" spans="1:5" ht="15.75">
      <c r="A115" s="49"/>
      <c r="B115" s="49"/>
      <c r="C115" s="49"/>
      <c r="D115" s="49"/>
      <c r="E115" s="49"/>
    </row>
    <row r="116" spans="1:5" ht="15.75">
      <c r="A116" s="49"/>
      <c r="B116" s="49"/>
      <c r="C116" s="49"/>
      <c r="D116" s="49"/>
      <c r="E116" s="49"/>
    </row>
    <row r="117" spans="1:5" ht="15.75">
      <c r="A117" s="49"/>
      <c r="B117" s="49"/>
      <c r="C117" s="49"/>
      <c r="D117" s="49"/>
      <c r="E117" s="49"/>
    </row>
    <row r="118" spans="1:5" ht="15.75">
      <c r="A118" s="49"/>
      <c r="B118" s="49"/>
      <c r="C118" s="49"/>
      <c r="D118" s="49"/>
      <c r="E118" s="49"/>
    </row>
    <row r="119" spans="1:5" ht="15.75">
      <c r="A119" s="49"/>
      <c r="B119" s="49"/>
      <c r="C119" s="49"/>
      <c r="D119" s="49"/>
      <c r="E119" s="49"/>
    </row>
    <row r="120" spans="1:5" ht="15.75">
      <c r="A120" s="49"/>
      <c r="B120" s="49"/>
      <c r="C120" s="49"/>
      <c r="D120" s="49"/>
      <c r="E120" s="49"/>
    </row>
    <row r="121" spans="1:5" ht="15.75">
      <c r="A121" s="49"/>
      <c r="B121" s="49"/>
      <c r="C121" s="49"/>
      <c r="D121" s="49"/>
      <c r="E121" s="49"/>
    </row>
    <row r="122" spans="1:5" ht="15.75">
      <c r="A122" s="49"/>
      <c r="B122" s="49"/>
      <c r="C122" s="49"/>
      <c r="D122" s="49"/>
      <c r="E122" s="49"/>
    </row>
    <row r="123" spans="1:5" ht="15.75">
      <c r="A123" s="49"/>
      <c r="B123" s="49"/>
      <c r="C123" s="49"/>
      <c r="D123" s="49"/>
      <c r="E123" s="49"/>
    </row>
    <row r="124" spans="1:5" ht="15.75">
      <c r="A124" s="49"/>
      <c r="B124" s="49"/>
      <c r="C124" s="49"/>
      <c r="D124" s="49"/>
      <c r="E124" s="49"/>
    </row>
    <row r="125" spans="1:5" ht="15.75">
      <c r="A125" s="49"/>
      <c r="B125" s="49"/>
      <c r="C125" s="49"/>
      <c r="D125" s="49"/>
      <c r="E125" s="49"/>
    </row>
    <row r="126" spans="1:5" ht="15.75">
      <c r="A126" s="49"/>
      <c r="B126" s="49"/>
      <c r="C126" s="49"/>
      <c r="D126" s="49"/>
      <c r="E126" s="49"/>
    </row>
    <row r="127" spans="1:5" ht="15.75">
      <c r="A127" s="49"/>
      <c r="B127" s="49"/>
      <c r="C127" s="49"/>
      <c r="D127" s="49"/>
      <c r="E127" s="49"/>
    </row>
    <row r="128" spans="1:5" ht="15.75">
      <c r="A128" s="49"/>
      <c r="B128" s="49"/>
      <c r="C128" s="49"/>
      <c r="D128" s="49"/>
      <c r="E128" s="49"/>
    </row>
    <row r="129" spans="1:5" ht="15.75">
      <c r="A129" s="49"/>
      <c r="B129" s="49"/>
      <c r="C129" s="49"/>
      <c r="D129" s="49"/>
      <c r="E129" s="49"/>
    </row>
    <row r="130" spans="1:5" ht="15.75">
      <c r="A130" s="49"/>
      <c r="B130" s="49"/>
      <c r="C130" s="49"/>
      <c r="D130" s="49"/>
      <c r="E130" s="49"/>
    </row>
    <row r="131" spans="1:5" ht="15.75">
      <c r="A131" s="49"/>
      <c r="B131" s="49"/>
      <c r="C131" s="49"/>
      <c r="D131" s="49"/>
      <c r="E131" s="49"/>
    </row>
    <row r="132" spans="1:5" ht="15.75">
      <c r="A132" s="49"/>
      <c r="B132" s="49"/>
      <c r="C132" s="49"/>
      <c r="D132" s="49"/>
      <c r="E132" s="49"/>
    </row>
    <row r="133" spans="1:5" ht="15.75">
      <c r="A133" s="49"/>
      <c r="B133" s="49"/>
      <c r="C133" s="49"/>
      <c r="D133" s="49"/>
      <c r="E133" s="49"/>
    </row>
    <row r="134" spans="1:5" ht="15.75">
      <c r="A134" s="49"/>
      <c r="B134" s="49"/>
      <c r="C134" s="49"/>
      <c r="D134" s="49"/>
      <c r="E134" s="49"/>
    </row>
    <row r="135" spans="1:5" ht="15.75">
      <c r="A135" s="49"/>
      <c r="B135" s="49"/>
      <c r="C135" s="49"/>
      <c r="D135" s="49"/>
      <c r="E135" s="49"/>
    </row>
    <row r="136" spans="1:5" ht="15.75">
      <c r="A136" s="49"/>
      <c r="B136" s="49"/>
      <c r="C136" s="49"/>
      <c r="D136" s="49"/>
      <c r="E136" s="49"/>
    </row>
    <row r="137" spans="1:5" ht="15.75">
      <c r="A137" s="49"/>
      <c r="B137" s="49"/>
      <c r="C137" s="49"/>
      <c r="D137" s="49"/>
      <c r="E137" s="49"/>
    </row>
    <row r="138" spans="1:5" ht="15.75">
      <c r="A138" s="49"/>
      <c r="B138" s="49"/>
      <c r="C138" s="49"/>
      <c r="D138" s="49"/>
      <c r="E138" s="49"/>
    </row>
    <row r="139" spans="1:5" ht="15.75">
      <c r="A139" s="49"/>
      <c r="B139" s="49"/>
      <c r="C139" s="49"/>
      <c r="D139" s="49"/>
      <c r="E139" s="49"/>
    </row>
    <row r="140" spans="1:5" ht="15.75">
      <c r="A140" s="49"/>
      <c r="B140" s="49"/>
      <c r="C140" s="49"/>
      <c r="D140" s="49"/>
      <c r="E140" s="49"/>
    </row>
    <row r="141" spans="1:5" ht="15.75">
      <c r="A141" s="49"/>
      <c r="B141" s="49"/>
      <c r="C141" s="49"/>
      <c r="D141" s="49"/>
      <c r="E141" s="49"/>
    </row>
    <row r="142" spans="1:5" ht="15.75">
      <c r="A142" s="49"/>
      <c r="B142" s="49"/>
      <c r="C142" s="49"/>
      <c r="D142" s="49"/>
      <c r="E142" s="49"/>
    </row>
    <row r="143" spans="1:5" ht="15.75">
      <c r="A143" s="49"/>
      <c r="B143" s="49"/>
      <c r="C143" s="49"/>
      <c r="D143" s="49"/>
      <c r="E143" s="49"/>
    </row>
    <row r="144" spans="1:5" ht="15.75">
      <c r="A144" s="49"/>
      <c r="B144" s="49"/>
      <c r="C144" s="49"/>
      <c r="D144" s="49"/>
      <c r="E144" s="49"/>
    </row>
    <row r="145" spans="1:5" ht="15.75">
      <c r="A145" s="49"/>
      <c r="B145" s="49"/>
      <c r="C145" s="49"/>
      <c r="D145" s="49"/>
      <c r="E145" s="49"/>
    </row>
    <row r="146" spans="1:5" ht="15.75">
      <c r="A146" s="49"/>
      <c r="B146" s="49"/>
      <c r="C146" s="49"/>
      <c r="D146" s="49"/>
      <c r="E146" s="49"/>
    </row>
    <row r="147" spans="1:5" ht="15.75">
      <c r="A147" s="49"/>
      <c r="B147" s="49"/>
      <c r="C147" s="49"/>
      <c r="D147" s="49"/>
      <c r="E147" s="49"/>
    </row>
    <row r="148" spans="1:5" ht="15.75">
      <c r="A148" s="49"/>
      <c r="B148" s="49"/>
      <c r="C148" s="49"/>
      <c r="D148" s="49"/>
      <c r="E148" s="49"/>
    </row>
    <row r="149" spans="1:5" ht="15.75">
      <c r="A149" s="49"/>
      <c r="B149" s="49"/>
      <c r="C149" s="49"/>
      <c r="D149" s="49"/>
      <c r="E149" s="49"/>
    </row>
    <row r="150" spans="1:5" ht="15.75">
      <c r="A150" s="49"/>
      <c r="B150" s="49"/>
      <c r="C150" s="49"/>
      <c r="D150" s="49"/>
      <c r="E150" s="49"/>
    </row>
    <row r="151" spans="1:5" ht="15.75">
      <c r="A151" s="49"/>
      <c r="B151" s="49"/>
      <c r="C151" s="49"/>
      <c r="D151" s="49"/>
      <c r="E151" s="49"/>
    </row>
    <row r="152" spans="1:5" ht="15.75">
      <c r="A152" s="49"/>
      <c r="B152" s="49"/>
      <c r="C152" s="49"/>
      <c r="D152" s="49"/>
      <c r="E152" s="49"/>
    </row>
    <row r="153" spans="1:5" ht="15.75">
      <c r="A153" s="49"/>
      <c r="B153" s="49"/>
      <c r="C153" s="49"/>
      <c r="D153" s="49"/>
      <c r="E153" s="49"/>
    </row>
    <row r="154" spans="1:5" ht="15.75">
      <c r="A154" s="49"/>
      <c r="B154" s="49"/>
      <c r="C154" s="49"/>
      <c r="D154" s="49"/>
      <c r="E154" s="49"/>
    </row>
    <row r="155" spans="1:5" ht="15.75">
      <c r="A155" s="49"/>
      <c r="B155" s="49"/>
      <c r="C155" s="49"/>
      <c r="D155" s="49"/>
      <c r="E155" s="49"/>
    </row>
    <row r="156" spans="1:5" ht="15.75">
      <c r="A156" s="49"/>
      <c r="B156" s="49"/>
      <c r="C156" s="49"/>
      <c r="D156" s="49"/>
      <c r="E156" s="49"/>
    </row>
    <row r="157" spans="1:5" ht="15.75">
      <c r="A157" s="49"/>
      <c r="B157" s="49"/>
      <c r="C157" s="49"/>
      <c r="D157" s="49"/>
      <c r="E157" s="49"/>
    </row>
    <row r="158" spans="1:5" ht="15.75">
      <c r="A158" s="49"/>
      <c r="B158" s="49"/>
      <c r="C158" s="49"/>
      <c r="D158" s="49"/>
      <c r="E158" s="49"/>
    </row>
    <row r="159" spans="1:5" ht="15.75">
      <c r="A159" s="49"/>
      <c r="B159" s="49"/>
      <c r="C159" s="49"/>
      <c r="D159" s="49"/>
      <c r="E159" s="49"/>
    </row>
    <row r="160" spans="1:5" ht="15.75">
      <c r="A160" s="49"/>
      <c r="B160" s="49"/>
      <c r="C160" s="49"/>
      <c r="D160" s="49"/>
      <c r="E160" s="49"/>
    </row>
    <row r="161" spans="1:5" ht="15.75">
      <c r="A161" s="49"/>
      <c r="B161" s="49"/>
      <c r="C161" s="49"/>
      <c r="D161" s="49"/>
      <c r="E161" s="49"/>
    </row>
    <row r="162" spans="1:5" ht="15.75">
      <c r="A162" s="49"/>
      <c r="B162" s="49"/>
      <c r="C162" s="49"/>
      <c r="D162" s="49"/>
      <c r="E162" s="49"/>
    </row>
    <row r="163" spans="1:5" ht="15.75">
      <c r="A163" s="49"/>
      <c r="B163" s="49"/>
      <c r="C163" s="49"/>
      <c r="D163" s="49"/>
      <c r="E163" s="49"/>
    </row>
    <row r="164" spans="1:5" ht="15.75">
      <c r="A164" s="49"/>
      <c r="B164" s="49"/>
      <c r="C164" s="49"/>
      <c r="D164" s="49"/>
      <c r="E164" s="49"/>
    </row>
    <row r="165" spans="1:5" ht="15.75">
      <c r="A165" s="49"/>
      <c r="B165" s="49"/>
      <c r="C165" s="49"/>
      <c r="D165" s="49"/>
      <c r="E165" s="49"/>
    </row>
    <row r="166" spans="1:5" ht="15.75">
      <c r="A166" s="49"/>
      <c r="B166" s="49"/>
      <c r="C166" s="49"/>
      <c r="D166" s="49"/>
      <c r="E166" s="49"/>
    </row>
    <row r="167" spans="1:5" ht="15.75">
      <c r="A167" s="49"/>
      <c r="B167" s="49"/>
      <c r="C167" s="49"/>
      <c r="D167" s="49"/>
      <c r="E167" s="49"/>
    </row>
    <row r="168" spans="1:5" ht="15.75">
      <c r="A168" s="49"/>
      <c r="B168" s="49"/>
      <c r="C168" s="49"/>
      <c r="D168" s="49"/>
      <c r="E168" s="49"/>
    </row>
    <row r="169" spans="1:5" ht="15.75">
      <c r="A169" s="49"/>
      <c r="B169" s="49"/>
      <c r="C169" s="49"/>
      <c r="D169" s="49"/>
      <c r="E169" s="49"/>
    </row>
    <row r="170" spans="1:5" ht="15.75">
      <c r="A170" s="49"/>
      <c r="B170" s="49"/>
      <c r="C170" s="49"/>
      <c r="D170" s="49"/>
      <c r="E170" s="49"/>
    </row>
    <row r="171" spans="1:5" ht="15.75">
      <c r="A171" s="49"/>
      <c r="B171" s="49"/>
      <c r="C171" s="49"/>
      <c r="D171" s="49"/>
      <c r="E171" s="49"/>
    </row>
    <row r="172" spans="1:5" ht="15.75">
      <c r="A172" s="49"/>
      <c r="B172" s="49"/>
      <c r="C172" s="49"/>
      <c r="D172" s="49"/>
      <c r="E172" s="49"/>
    </row>
    <row r="173" spans="1:5" ht="15.75">
      <c r="A173" s="49"/>
      <c r="B173" s="49"/>
      <c r="C173" s="49"/>
      <c r="D173" s="49"/>
      <c r="E173" s="49"/>
    </row>
    <row r="174" spans="1:5" ht="15.75">
      <c r="A174" s="49"/>
      <c r="B174" s="49"/>
      <c r="C174" s="49"/>
      <c r="D174" s="49"/>
      <c r="E174" s="49"/>
    </row>
    <row r="175" spans="1:5" ht="15.75">
      <c r="A175" s="49"/>
      <c r="B175" s="49"/>
      <c r="C175" s="49"/>
      <c r="D175" s="49"/>
      <c r="E175" s="49"/>
    </row>
    <row r="176" spans="1:5" ht="15.75">
      <c r="A176" s="49"/>
      <c r="B176" s="49"/>
      <c r="C176" s="49"/>
      <c r="D176" s="49"/>
      <c r="E176" s="49"/>
    </row>
    <row r="177" spans="1:5" ht="15.75">
      <c r="A177" s="49"/>
      <c r="B177" s="49"/>
      <c r="C177" s="49"/>
      <c r="D177" s="49"/>
      <c r="E177" s="49"/>
    </row>
    <row r="178" spans="1:5" ht="15.75">
      <c r="A178" s="49"/>
      <c r="B178" s="49"/>
      <c r="C178" s="49"/>
      <c r="D178" s="49"/>
      <c r="E178" s="49"/>
    </row>
    <row r="179" spans="1:5" ht="15.75">
      <c r="A179" s="49"/>
      <c r="B179" s="49"/>
      <c r="C179" s="49"/>
      <c r="D179" s="49"/>
      <c r="E179" s="49"/>
    </row>
    <row r="180" spans="1:5" ht="15.75">
      <c r="A180" s="49"/>
      <c r="B180" s="49"/>
      <c r="C180" s="49"/>
      <c r="D180" s="49"/>
      <c r="E180" s="49"/>
    </row>
    <row r="181" spans="1:5" ht="15.75">
      <c r="A181" s="49"/>
      <c r="B181" s="49"/>
      <c r="C181" s="49"/>
      <c r="D181" s="49"/>
      <c r="E181" s="49"/>
    </row>
    <row r="182" spans="1:5" ht="15.75">
      <c r="A182" s="49"/>
      <c r="B182" s="49"/>
      <c r="C182" s="49"/>
      <c r="D182" s="49"/>
      <c r="E182" s="49"/>
    </row>
    <row r="183" spans="1:5" ht="15.75">
      <c r="A183" s="49"/>
      <c r="B183" s="49"/>
      <c r="C183" s="49"/>
      <c r="D183" s="49"/>
      <c r="E183" s="49"/>
    </row>
    <row r="184" spans="1:5" ht="15.75">
      <c r="A184" s="49"/>
      <c r="B184" s="49"/>
      <c r="C184" s="49"/>
      <c r="D184" s="49"/>
      <c r="E184" s="49"/>
    </row>
    <row r="185" spans="1:5" ht="15.75">
      <c r="A185" s="49"/>
      <c r="B185" s="49"/>
      <c r="C185" s="49"/>
      <c r="D185" s="49"/>
      <c r="E185" s="49"/>
    </row>
    <row r="186" spans="1:5" ht="15.75">
      <c r="A186" s="49"/>
      <c r="B186" s="49"/>
      <c r="C186" s="49"/>
      <c r="D186" s="49"/>
      <c r="E186" s="49"/>
    </row>
    <row r="187" spans="1:5" ht="15.75">
      <c r="A187" s="49"/>
      <c r="B187" s="49"/>
      <c r="C187" s="49"/>
      <c r="D187" s="49"/>
      <c r="E187" s="49"/>
    </row>
    <row r="188" spans="1:5" ht="15.75">
      <c r="A188" s="49"/>
      <c r="B188" s="49"/>
      <c r="C188" s="49"/>
      <c r="D188" s="49"/>
      <c r="E188" s="49"/>
    </row>
    <row r="189" spans="1:5" ht="15.75">
      <c r="A189" s="49"/>
      <c r="B189" s="49"/>
      <c r="C189" s="49"/>
      <c r="D189" s="49"/>
      <c r="E189" s="49"/>
    </row>
    <row r="190" spans="1:5" ht="15.75">
      <c r="A190" s="49"/>
      <c r="B190" s="49"/>
      <c r="C190" s="49"/>
      <c r="D190" s="49"/>
      <c r="E190" s="49"/>
    </row>
    <row r="191" spans="1:5" ht="15.75">
      <c r="A191" s="49"/>
      <c r="B191" s="49"/>
      <c r="C191" s="49"/>
      <c r="D191" s="49"/>
      <c r="E191" s="49"/>
    </row>
    <row r="192" spans="1:5" ht="15.75">
      <c r="A192" s="49"/>
      <c r="B192" s="49"/>
      <c r="C192" s="49"/>
      <c r="D192" s="49"/>
      <c r="E192" s="49"/>
    </row>
  </sheetData>
  <mergeCells count="2">
    <mergeCell ref="A2:G2"/>
    <mergeCell ref="A1:G1"/>
  </mergeCells>
  <hyperlinks>
    <hyperlink ref="B5" location="MS!A1" display="Monetary Survey"/>
    <hyperlink ref="B6" location="MAC!A1" display="Monetary Authorities' Account"/>
  </hyperlinks>
  <printOptions/>
  <pageMargins left="1" right="0.75" top="0.75" bottom="0.5" header="0.5" footer="0.5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22">
      <selection activeCell="A22" sqref="A22:M22"/>
    </sheetView>
  </sheetViews>
  <sheetFormatPr defaultColWidth="9.140625" defaultRowHeight="12.75"/>
  <cols>
    <col min="1" max="1" width="10.00390625" style="13" customWidth="1"/>
    <col min="2" max="2" width="8.140625" style="13" bestFit="1" customWidth="1"/>
    <col min="3" max="3" width="9.7109375" style="13" customWidth="1"/>
    <col min="4" max="4" width="8.140625" style="13" bestFit="1" customWidth="1"/>
    <col min="5" max="5" width="9.7109375" style="13" customWidth="1"/>
    <col min="6" max="6" width="8.140625" style="13" bestFit="1" customWidth="1"/>
    <col min="7" max="7" width="9.7109375" style="13" customWidth="1"/>
    <col min="8" max="8" width="8.140625" style="13" bestFit="1" customWidth="1"/>
    <col min="9" max="9" width="9.7109375" style="13" customWidth="1"/>
    <col min="10" max="16384" width="9.140625" style="13" customWidth="1"/>
  </cols>
  <sheetData>
    <row r="1" spans="1:13" ht="12.75">
      <c r="A1" s="1520" t="s">
        <v>1314</v>
      </c>
      <c r="B1" s="1520"/>
      <c r="C1" s="1520"/>
      <c r="D1" s="1520"/>
      <c r="E1" s="1520"/>
      <c r="F1" s="1520"/>
      <c r="G1" s="1520"/>
      <c r="H1" s="1520"/>
      <c r="I1" s="1520"/>
      <c r="J1" s="1520"/>
      <c r="K1" s="1520"/>
      <c r="L1" s="1520"/>
      <c r="M1" s="1520"/>
    </row>
    <row r="2" spans="1:13" ht="15.75">
      <c r="A2" s="1519" t="s">
        <v>410</v>
      </c>
      <c r="B2" s="1519"/>
      <c r="C2" s="1519"/>
      <c r="D2" s="1519"/>
      <c r="E2" s="1519"/>
      <c r="F2" s="1519"/>
      <c r="G2" s="1519"/>
      <c r="H2" s="1519"/>
      <c r="I2" s="1519"/>
      <c r="J2" s="1519"/>
      <c r="K2" s="1519"/>
      <c r="L2" s="1519"/>
      <c r="M2" s="1519"/>
    </row>
    <row r="3" spans="4:13" ht="13.5" thickBot="1">
      <c r="D3" s="80"/>
      <c r="E3" s="29"/>
      <c r="F3" s="80"/>
      <c r="G3" s="29"/>
      <c r="H3" s="80"/>
      <c r="K3" s="29"/>
      <c r="M3" s="1259" t="s">
        <v>456</v>
      </c>
    </row>
    <row r="4" spans="1:13" ht="12.75">
      <c r="A4" s="1517" t="s">
        <v>62</v>
      </c>
      <c r="B4" s="1526" t="s">
        <v>328</v>
      </c>
      <c r="C4" s="1527"/>
      <c r="D4" s="1528" t="s">
        <v>1044</v>
      </c>
      <c r="E4" s="1527"/>
      <c r="F4" s="1526" t="s">
        <v>1045</v>
      </c>
      <c r="G4" s="1527"/>
      <c r="H4" s="1528" t="s">
        <v>82</v>
      </c>
      <c r="I4" s="1516"/>
      <c r="J4" s="1528" t="s">
        <v>762</v>
      </c>
      <c r="K4" s="1516"/>
      <c r="L4" s="1528" t="s">
        <v>203</v>
      </c>
      <c r="M4" s="1516"/>
    </row>
    <row r="5" spans="1:13" ht="24">
      <c r="A5" s="1518"/>
      <c r="B5" s="1173" t="s">
        <v>1049</v>
      </c>
      <c r="C5" s="1174" t="s">
        <v>329</v>
      </c>
      <c r="D5" s="1173" t="s">
        <v>1049</v>
      </c>
      <c r="E5" s="1174" t="s">
        <v>329</v>
      </c>
      <c r="F5" s="1175" t="s">
        <v>1049</v>
      </c>
      <c r="G5" s="1174" t="s">
        <v>329</v>
      </c>
      <c r="H5" s="1173" t="s">
        <v>1049</v>
      </c>
      <c r="I5" s="1176" t="s">
        <v>329</v>
      </c>
      <c r="J5" s="1173" t="s">
        <v>1049</v>
      </c>
      <c r="K5" s="1176" t="s">
        <v>329</v>
      </c>
      <c r="L5" s="1173" t="s">
        <v>1049</v>
      </c>
      <c r="M5" s="1176" t="s">
        <v>329</v>
      </c>
    </row>
    <row r="6" spans="1:13" ht="15.75" customHeight="1">
      <c r="A6" s="346" t="s">
        <v>330</v>
      </c>
      <c r="B6" s="1177">
        <v>0</v>
      </c>
      <c r="C6" s="347"/>
      <c r="D6" s="1177">
        <v>1440</v>
      </c>
      <c r="E6" s="347">
        <v>3.4685</v>
      </c>
      <c r="F6" s="1178">
        <v>1000</v>
      </c>
      <c r="G6" s="347">
        <v>2.506</v>
      </c>
      <c r="H6" s="1179">
        <v>0</v>
      </c>
      <c r="I6" s="348">
        <v>0</v>
      </c>
      <c r="J6" s="1179">
        <v>3500</v>
      </c>
      <c r="K6" s="348">
        <v>4.94</v>
      </c>
      <c r="L6" s="1179">
        <v>7440</v>
      </c>
      <c r="M6" s="348">
        <v>2.17</v>
      </c>
    </row>
    <row r="7" spans="1:13" ht="15.75" customHeight="1">
      <c r="A7" s="346" t="s">
        <v>331</v>
      </c>
      <c r="B7" s="1177">
        <v>0</v>
      </c>
      <c r="C7" s="347"/>
      <c r="D7" s="1177">
        <v>0</v>
      </c>
      <c r="E7" s="347">
        <v>0</v>
      </c>
      <c r="F7" s="1178">
        <v>1250</v>
      </c>
      <c r="G7" s="347">
        <v>3.0606</v>
      </c>
      <c r="H7" s="1179">
        <v>0</v>
      </c>
      <c r="I7" s="348">
        <v>0</v>
      </c>
      <c r="J7" s="1180">
        <v>0</v>
      </c>
      <c r="K7" s="348">
        <v>0</v>
      </c>
      <c r="L7" s="1179">
        <v>0</v>
      </c>
      <c r="M7" s="355">
        <v>0</v>
      </c>
    </row>
    <row r="8" spans="1:13" ht="15.75" customHeight="1">
      <c r="A8" s="346" t="s">
        <v>332</v>
      </c>
      <c r="B8" s="1177">
        <v>9550</v>
      </c>
      <c r="C8" s="347">
        <v>3.6448</v>
      </c>
      <c r="D8" s="1177">
        <v>2000</v>
      </c>
      <c r="E8" s="347">
        <v>3.8467</v>
      </c>
      <c r="F8" s="1178">
        <v>1020</v>
      </c>
      <c r="G8" s="347">
        <v>3.3775</v>
      </c>
      <c r="H8" s="1179">
        <v>0</v>
      </c>
      <c r="I8" s="348">
        <v>0</v>
      </c>
      <c r="J8" s="1179">
        <v>0</v>
      </c>
      <c r="K8" s="348">
        <v>0</v>
      </c>
      <c r="L8" s="1179">
        <v>0</v>
      </c>
      <c r="M8" s="355">
        <v>0</v>
      </c>
    </row>
    <row r="9" spans="1:13" ht="15.75" customHeight="1">
      <c r="A9" s="346" t="s">
        <v>333</v>
      </c>
      <c r="B9" s="1177">
        <v>0</v>
      </c>
      <c r="C9" s="347"/>
      <c r="D9" s="1177">
        <v>300</v>
      </c>
      <c r="E9" s="347">
        <v>3.0207</v>
      </c>
      <c r="F9" s="1178">
        <v>0</v>
      </c>
      <c r="G9" s="347">
        <v>0</v>
      </c>
      <c r="H9" s="1179">
        <v>500</v>
      </c>
      <c r="I9" s="348">
        <v>3.4401</v>
      </c>
      <c r="J9" s="1179">
        <v>2000</v>
      </c>
      <c r="K9" s="348">
        <v>5.2</v>
      </c>
      <c r="L9" s="1179">
        <v>0</v>
      </c>
      <c r="M9" s="355">
        <v>0</v>
      </c>
    </row>
    <row r="10" spans="1:13" ht="15.75" customHeight="1">
      <c r="A10" s="346" t="s">
        <v>334</v>
      </c>
      <c r="B10" s="1177">
        <v>0</v>
      </c>
      <c r="C10" s="347"/>
      <c r="D10" s="1177">
        <v>830</v>
      </c>
      <c r="E10" s="347">
        <v>1.9046</v>
      </c>
      <c r="F10" s="1178">
        <v>2620</v>
      </c>
      <c r="G10" s="347">
        <v>1.5936</v>
      </c>
      <c r="H10" s="1179">
        <v>740</v>
      </c>
      <c r="I10" s="348">
        <v>4.3315</v>
      </c>
      <c r="J10" s="1179">
        <v>1960</v>
      </c>
      <c r="K10" s="348">
        <v>4.95</v>
      </c>
      <c r="L10" s="1432">
        <v>0</v>
      </c>
      <c r="M10" s="1433">
        <v>0</v>
      </c>
    </row>
    <row r="11" spans="1:13" ht="15.75" customHeight="1">
      <c r="A11" s="346" t="s">
        <v>335</v>
      </c>
      <c r="B11" s="1177">
        <v>950</v>
      </c>
      <c r="C11" s="347">
        <v>2.2333</v>
      </c>
      <c r="D11" s="1177">
        <v>0</v>
      </c>
      <c r="E11" s="347">
        <v>0</v>
      </c>
      <c r="F11" s="1178">
        <v>0</v>
      </c>
      <c r="G11" s="347">
        <v>0</v>
      </c>
      <c r="H11" s="1179">
        <v>0</v>
      </c>
      <c r="I11" s="348">
        <v>0</v>
      </c>
      <c r="J11" s="1179">
        <v>0</v>
      </c>
      <c r="K11" s="348">
        <v>0</v>
      </c>
      <c r="L11" s="1179"/>
      <c r="M11" s="348"/>
    </row>
    <row r="12" spans="1:13" ht="15.75" customHeight="1">
      <c r="A12" s="346" t="s">
        <v>336</v>
      </c>
      <c r="B12" s="1177">
        <v>0</v>
      </c>
      <c r="C12" s="347">
        <v>0</v>
      </c>
      <c r="D12" s="1177">
        <v>0</v>
      </c>
      <c r="E12" s="347">
        <v>0</v>
      </c>
      <c r="F12" s="1178">
        <v>0</v>
      </c>
      <c r="G12" s="347">
        <v>0</v>
      </c>
      <c r="H12" s="1179">
        <v>0</v>
      </c>
      <c r="I12" s="348">
        <v>0</v>
      </c>
      <c r="J12" s="1179">
        <v>0</v>
      </c>
      <c r="K12" s="348">
        <v>0</v>
      </c>
      <c r="L12" s="1179"/>
      <c r="M12" s="348"/>
    </row>
    <row r="13" spans="1:13" ht="15.75" customHeight="1">
      <c r="A13" s="346" t="s">
        <v>337</v>
      </c>
      <c r="B13" s="1177">
        <v>0</v>
      </c>
      <c r="C13" s="347">
        <v>0</v>
      </c>
      <c r="D13" s="1177">
        <v>470</v>
      </c>
      <c r="E13" s="349">
        <v>3.7437</v>
      </c>
      <c r="F13" s="1178">
        <v>2000</v>
      </c>
      <c r="G13" s="349">
        <v>2.9419</v>
      </c>
      <c r="H13" s="1179">
        <v>2460</v>
      </c>
      <c r="I13" s="348">
        <v>4.871</v>
      </c>
      <c r="J13" s="1179">
        <v>0</v>
      </c>
      <c r="K13" s="348">
        <v>0</v>
      </c>
      <c r="L13" s="1179"/>
      <c r="M13" s="348"/>
    </row>
    <row r="14" spans="1:13" ht="15.75" customHeight="1">
      <c r="A14" s="346" t="s">
        <v>338</v>
      </c>
      <c r="B14" s="1177">
        <v>0</v>
      </c>
      <c r="C14" s="347">
        <v>0</v>
      </c>
      <c r="D14" s="1177">
        <v>930</v>
      </c>
      <c r="E14" s="349">
        <v>4.006</v>
      </c>
      <c r="F14" s="1178">
        <v>1010</v>
      </c>
      <c r="G14" s="349">
        <v>2.5443</v>
      </c>
      <c r="H14" s="1179">
        <v>770</v>
      </c>
      <c r="I14" s="348">
        <v>4.049</v>
      </c>
      <c r="J14" s="1179">
        <v>0</v>
      </c>
      <c r="K14" s="348">
        <v>0</v>
      </c>
      <c r="L14" s="1179"/>
      <c r="M14" s="348"/>
    </row>
    <row r="15" spans="1:13" ht="15.75" customHeight="1">
      <c r="A15" s="346" t="s">
        <v>1467</v>
      </c>
      <c r="B15" s="1177">
        <v>0</v>
      </c>
      <c r="C15" s="347">
        <v>0</v>
      </c>
      <c r="D15" s="1177">
        <v>0</v>
      </c>
      <c r="E15" s="349">
        <v>0</v>
      </c>
      <c r="F15" s="1181">
        <v>1300</v>
      </c>
      <c r="G15" s="349">
        <v>3.3656</v>
      </c>
      <c r="H15" s="1179">
        <v>2000</v>
      </c>
      <c r="I15" s="348">
        <v>5.38</v>
      </c>
      <c r="J15" s="1179">
        <v>0</v>
      </c>
      <c r="K15" s="348">
        <v>0</v>
      </c>
      <c r="L15" s="1179"/>
      <c r="M15" s="348"/>
    </row>
    <row r="16" spans="1:13" ht="15.75" customHeight="1">
      <c r="A16" s="346" t="s">
        <v>1468</v>
      </c>
      <c r="B16" s="1177">
        <v>0</v>
      </c>
      <c r="C16" s="347">
        <v>0</v>
      </c>
      <c r="D16" s="1177">
        <v>3390</v>
      </c>
      <c r="E16" s="349">
        <v>3.5012</v>
      </c>
      <c r="F16" s="1181">
        <v>6050</v>
      </c>
      <c r="G16" s="349">
        <v>2.7965</v>
      </c>
      <c r="H16" s="1179">
        <v>3430</v>
      </c>
      <c r="I16" s="348">
        <v>5.98</v>
      </c>
      <c r="J16" s="1179">
        <v>0</v>
      </c>
      <c r="K16" s="348">
        <v>0</v>
      </c>
      <c r="L16" s="1179"/>
      <c r="M16" s="348"/>
    </row>
    <row r="17" spans="1:13" ht="15.75" customHeight="1">
      <c r="A17" s="350" t="s">
        <v>1469</v>
      </c>
      <c r="B17" s="1182">
        <v>0</v>
      </c>
      <c r="C17" s="1183">
        <v>0</v>
      </c>
      <c r="D17" s="1184">
        <v>4150</v>
      </c>
      <c r="E17" s="351">
        <v>3.6783</v>
      </c>
      <c r="F17" s="1185">
        <v>2150</v>
      </c>
      <c r="G17" s="351">
        <v>4.513486046511628</v>
      </c>
      <c r="H17" s="1184">
        <v>4950</v>
      </c>
      <c r="I17" s="352">
        <v>5.652</v>
      </c>
      <c r="J17" s="1179">
        <v>0</v>
      </c>
      <c r="K17" s="348">
        <v>0</v>
      </c>
      <c r="L17" s="1184"/>
      <c r="M17" s="352"/>
    </row>
    <row r="18" spans="1:13" ht="15.75" customHeight="1" thickBot="1">
      <c r="A18" s="1186" t="s">
        <v>1472</v>
      </c>
      <c r="B18" s="1187">
        <f>SUM(B6:B17)</f>
        <v>10500</v>
      </c>
      <c r="C18" s="83"/>
      <c r="D18" s="1187">
        <f>SUM(D6:D17)</f>
        <v>13510</v>
      </c>
      <c r="E18" s="83"/>
      <c r="F18" s="1188">
        <f>SUM(F6:F17)</f>
        <v>18400</v>
      </c>
      <c r="G18" s="84"/>
      <c r="H18" s="1189">
        <v>14850</v>
      </c>
      <c r="I18" s="1190">
        <v>4.814</v>
      </c>
      <c r="J18" s="1341">
        <f>SUM(J6:J17)</f>
        <v>7460</v>
      </c>
      <c r="K18" s="110">
        <v>0</v>
      </c>
      <c r="L18" s="1189">
        <f>SUM(L6:L17)</f>
        <v>7440</v>
      </c>
      <c r="M18" s="85">
        <v>0</v>
      </c>
    </row>
    <row r="19" s="15" customFormat="1" ht="12.75">
      <c r="A19" s="54" t="s">
        <v>339</v>
      </c>
    </row>
    <row r="20" ht="12.75">
      <c r="A20" s="54" t="s">
        <v>340</v>
      </c>
    </row>
    <row r="21" ht="12.75">
      <c r="A21" s="54" t="s">
        <v>1081</v>
      </c>
    </row>
    <row r="22" spans="1:13" ht="12.75">
      <c r="A22" s="1520" t="s">
        <v>1343</v>
      </c>
      <c r="B22" s="1520"/>
      <c r="C22" s="1520"/>
      <c r="D22" s="1520"/>
      <c r="E22" s="1520"/>
      <c r="F22" s="1520"/>
      <c r="G22" s="1520"/>
      <c r="H22" s="1520"/>
      <c r="I22" s="1520"/>
      <c r="J22" s="1520"/>
      <c r="K22" s="1520"/>
      <c r="L22" s="1520"/>
      <c r="M22" s="1520"/>
    </row>
    <row r="23" spans="1:13" ht="15.75">
      <c r="A23" s="1519" t="s">
        <v>411</v>
      </c>
      <c r="B23" s="1519"/>
      <c r="C23" s="1519"/>
      <c r="D23" s="1519"/>
      <c r="E23" s="1519"/>
      <c r="F23" s="1519"/>
      <c r="G23" s="1519"/>
      <c r="H23" s="1519"/>
      <c r="I23" s="1519"/>
      <c r="J23" s="1519"/>
      <c r="K23" s="1519"/>
      <c r="L23" s="1519"/>
      <c r="M23" s="1519"/>
    </row>
    <row r="24" spans="4:13" ht="13.5" thickBot="1">
      <c r="D24" s="80"/>
      <c r="E24" s="29"/>
      <c r="F24" s="80"/>
      <c r="G24" s="29"/>
      <c r="H24" s="80"/>
      <c r="K24" s="29"/>
      <c r="M24" s="1259" t="s">
        <v>456</v>
      </c>
    </row>
    <row r="25" spans="1:13" ht="12.75">
      <c r="A25" s="1517" t="s">
        <v>62</v>
      </c>
      <c r="B25" s="1526" t="str">
        <f>B4</f>
        <v>2004/05</v>
      </c>
      <c r="C25" s="1527"/>
      <c r="D25" s="1528" t="str">
        <f>D4</f>
        <v>2005/06</v>
      </c>
      <c r="E25" s="1527"/>
      <c r="F25" s="1526" t="str">
        <f>F4</f>
        <v>2006/07</v>
      </c>
      <c r="G25" s="1527"/>
      <c r="H25" s="1528" t="str">
        <f>H4</f>
        <v>2007/08</v>
      </c>
      <c r="I25" s="1516"/>
      <c r="J25" s="1528" t="str">
        <f>J4</f>
        <v>2008/09</v>
      </c>
      <c r="K25" s="1516"/>
      <c r="L25" s="1528" t="str">
        <f>L4</f>
        <v>2009/10</v>
      </c>
      <c r="M25" s="1516"/>
    </row>
    <row r="26" spans="1:13" ht="24.75" thickBot="1">
      <c r="A26" s="1518"/>
      <c r="B26" s="1175" t="s">
        <v>1049</v>
      </c>
      <c r="C26" s="1174" t="s">
        <v>329</v>
      </c>
      <c r="D26" s="1173" t="s">
        <v>1049</v>
      </c>
      <c r="E26" s="1174" t="s">
        <v>329</v>
      </c>
      <c r="F26" s="1175" t="s">
        <v>1049</v>
      </c>
      <c r="G26" s="1174" t="s">
        <v>329</v>
      </c>
      <c r="H26" s="857" t="s">
        <v>1049</v>
      </c>
      <c r="I26" s="226" t="s">
        <v>329</v>
      </c>
      <c r="J26" s="1173" t="s">
        <v>1049</v>
      </c>
      <c r="K26" s="1176" t="s">
        <v>329</v>
      </c>
      <c r="L26" s="1173" t="s">
        <v>1049</v>
      </c>
      <c r="M26" s="1176" t="s">
        <v>329</v>
      </c>
    </row>
    <row r="27" spans="1:13" ht="15.75" customHeight="1">
      <c r="A27" s="346" t="s">
        <v>330</v>
      </c>
      <c r="B27" s="1178">
        <v>0</v>
      </c>
      <c r="C27" s="347">
        <v>0</v>
      </c>
      <c r="D27" s="1177">
        <v>0</v>
      </c>
      <c r="E27" s="347">
        <v>0</v>
      </c>
      <c r="F27" s="1191">
        <v>0</v>
      </c>
      <c r="G27" s="1192">
        <v>0</v>
      </c>
      <c r="H27" s="1193">
        <v>0</v>
      </c>
      <c r="I27" s="1194">
        <v>0</v>
      </c>
      <c r="J27" s="1180">
        <v>0</v>
      </c>
      <c r="K27" s="1195">
        <v>0</v>
      </c>
      <c r="L27" s="1180">
        <v>0</v>
      </c>
      <c r="M27" s="1195">
        <v>0</v>
      </c>
    </row>
    <row r="28" spans="1:13" ht="15.75" customHeight="1">
      <c r="A28" s="346" t="s">
        <v>331</v>
      </c>
      <c r="B28" s="1178">
        <v>0</v>
      </c>
      <c r="C28" s="347">
        <v>0</v>
      </c>
      <c r="D28" s="1177">
        <v>0</v>
      </c>
      <c r="E28" s="347">
        <v>0</v>
      </c>
      <c r="F28" s="1191">
        <v>0</v>
      </c>
      <c r="G28" s="1192">
        <v>0</v>
      </c>
      <c r="H28" s="1196">
        <v>0</v>
      </c>
      <c r="I28" s="1195">
        <v>0</v>
      </c>
      <c r="J28" s="1180">
        <v>0</v>
      </c>
      <c r="K28" s="1195">
        <v>0</v>
      </c>
      <c r="L28" s="1180">
        <v>0</v>
      </c>
      <c r="M28" s="1195">
        <v>0</v>
      </c>
    </row>
    <row r="29" spans="1:13" ht="15.75" customHeight="1">
      <c r="A29" s="346" t="s">
        <v>332</v>
      </c>
      <c r="B29" s="1178">
        <v>0</v>
      </c>
      <c r="C29" s="347">
        <v>0</v>
      </c>
      <c r="D29" s="1177">
        <v>530</v>
      </c>
      <c r="E29" s="347">
        <v>4.9897</v>
      </c>
      <c r="F29" s="1191">
        <v>0</v>
      </c>
      <c r="G29" s="1197">
        <v>0</v>
      </c>
      <c r="H29" s="1196">
        <v>0</v>
      </c>
      <c r="I29" s="1198">
        <v>0</v>
      </c>
      <c r="J29" s="1180">
        <v>0</v>
      </c>
      <c r="K29" s="1198">
        <v>0</v>
      </c>
      <c r="L29" s="1180">
        <v>0</v>
      </c>
      <c r="M29" s="1198">
        <v>0</v>
      </c>
    </row>
    <row r="30" spans="1:13" ht="15.75" customHeight="1">
      <c r="A30" s="346" t="s">
        <v>333</v>
      </c>
      <c r="B30" s="1178">
        <v>49.6</v>
      </c>
      <c r="C30" s="347">
        <v>2.4316</v>
      </c>
      <c r="D30" s="1177">
        <v>300</v>
      </c>
      <c r="E30" s="347">
        <v>3.516</v>
      </c>
      <c r="F30" s="1191">
        <v>0</v>
      </c>
      <c r="G30" s="1197">
        <v>0</v>
      </c>
      <c r="H30" s="1196">
        <v>0</v>
      </c>
      <c r="I30" s="1198">
        <v>0</v>
      </c>
      <c r="J30" s="1180">
        <v>0</v>
      </c>
      <c r="K30" s="1198">
        <v>0</v>
      </c>
      <c r="L30" s="1180">
        <v>0</v>
      </c>
      <c r="M30" s="1198">
        <v>0</v>
      </c>
    </row>
    <row r="31" spans="1:13" ht="15.75" customHeight="1">
      <c r="A31" s="346" t="s">
        <v>334</v>
      </c>
      <c r="B31" s="1178"/>
      <c r="C31" s="347">
        <v>0</v>
      </c>
      <c r="D31" s="1177">
        <v>0</v>
      </c>
      <c r="E31" s="347">
        <v>0</v>
      </c>
      <c r="F31" s="1191">
        <v>0</v>
      </c>
      <c r="G31" s="1192">
        <v>0</v>
      </c>
      <c r="H31" s="1196">
        <v>0</v>
      </c>
      <c r="I31" s="1195">
        <v>0</v>
      </c>
      <c r="J31" s="1180">
        <v>0</v>
      </c>
      <c r="K31" s="1195">
        <v>0</v>
      </c>
      <c r="L31" s="1180">
        <v>0</v>
      </c>
      <c r="M31" s="1195">
        <v>0</v>
      </c>
    </row>
    <row r="32" spans="1:13" ht="15.75" customHeight="1">
      <c r="A32" s="346" t="s">
        <v>335</v>
      </c>
      <c r="B32" s="1178">
        <v>0</v>
      </c>
      <c r="C32" s="347">
        <v>0</v>
      </c>
      <c r="D32" s="1177">
        <v>0</v>
      </c>
      <c r="E32" s="347">
        <v>0</v>
      </c>
      <c r="F32" s="1191">
        <v>0</v>
      </c>
      <c r="G32" s="1192">
        <v>0</v>
      </c>
      <c r="H32" s="1196">
        <v>0</v>
      </c>
      <c r="I32" s="1195">
        <v>0</v>
      </c>
      <c r="J32" s="1180">
        <v>0</v>
      </c>
      <c r="K32" s="1195">
        <v>0</v>
      </c>
      <c r="L32" s="1180"/>
      <c r="M32" s="1195"/>
    </row>
    <row r="33" spans="1:13" ht="15.75" customHeight="1">
      <c r="A33" s="346" t="s">
        <v>336</v>
      </c>
      <c r="B33" s="1178">
        <v>1072.2</v>
      </c>
      <c r="C33" s="347">
        <v>2.2887</v>
      </c>
      <c r="D33" s="1177">
        <v>0</v>
      </c>
      <c r="E33" s="347">
        <v>0</v>
      </c>
      <c r="F33" s="1191">
        <v>0</v>
      </c>
      <c r="G33" s="1192">
        <v>0</v>
      </c>
      <c r="H33" s="1196">
        <v>0</v>
      </c>
      <c r="I33" s="1195">
        <v>0</v>
      </c>
      <c r="J33" s="1180">
        <v>0</v>
      </c>
      <c r="K33" s="1195">
        <v>0</v>
      </c>
      <c r="L33" s="1180"/>
      <c r="M33" s="1195"/>
    </row>
    <row r="34" spans="1:13" ht="15.75" customHeight="1">
      <c r="A34" s="346" t="s">
        <v>337</v>
      </c>
      <c r="B34" s="1178">
        <v>190</v>
      </c>
      <c r="C34" s="347">
        <v>2.1122</v>
      </c>
      <c r="D34" s="1177">
        <v>0</v>
      </c>
      <c r="E34" s="347">
        <v>0</v>
      </c>
      <c r="F34" s="1191">
        <v>0</v>
      </c>
      <c r="G34" s="1192">
        <v>0</v>
      </c>
      <c r="H34" s="1196">
        <v>0</v>
      </c>
      <c r="I34" s="1195">
        <v>0</v>
      </c>
      <c r="J34" s="1180">
        <v>0</v>
      </c>
      <c r="K34" s="1195">
        <v>0</v>
      </c>
      <c r="L34" s="1180"/>
      <c r="M34" s="1195"/>
    </row>
    <row r="35" spans="1:13" ht="15.75" customHeight="1">
      <c r="A35" s="346" t="s">
        <v>338</v>
      </c>
      <c r="B35" s="1178">
        <v>0</v>
      </c>
      <c r="C35" s="347">
        <v>0</v>
      </c>
      <c r="D35" s="1177">
        <v>0</v>
      </c>
      <c r="E35" s="347">
        <v>0</v>
      </c>
      <c r="F35" s="1191">
        <v>0</v>
      </c>
      <c r="G35" s="1192">
        <v>0</v>
      </c>
      <c r="H35" s="1196">
        <v>0</v>
      </c>
      <c r="I35" s="1195">
        <v>0</v>
      </c>
      <c r="J35" s="1180">
        <v>0</v>
      </c>
      <c r="K35" s="1195">
        <v>0</v>
      </c>
      <c r="L35" s="1180"/>
      <c r="M35" s="1195"/>
    </row>
    <row r="36" spans="1:13" ht="15.75" customHeight="1">
      <c r="A36" s="346" t="s">
        <v>1467</v>
      </c>
      <c r="B36" s="1178">
        <v>0</v>
      </c>
      <c r="C36" s="347">
        <v>0</v>
      </c>
      <c r="D36" s="1177">
        <v>0</v>
      </c>
      <c r="E36" s="347">
        <v>0</v>
      </c>
      <c r="F36" s="1199">
        <v>0</v>
      </c>
      <c r="G36" s="1180">
        <v>0</v>
      </c>
      <c r="H36" s="1196">
        <v>0</v>
      </c>
      <c r="I36" s="1195">
        <v>0</v>
      </c>
      <c r="J36" s="1180">
        <v>0</v>
      </c>
      <c r="K36" s="1195">
        <v>0</v>
      </c>
      <c r="L36" s="1180"/>
      <c r="M36" s="1195"/>
    </row>
    <row r="37" spans="1:13" ht="15.75" customHeight="1">
      <c r="A37" s="346" t="s">
        <v>1468</v>
      </c>
      <c r="B37" s="1178">
        <v>0</v>
      </c>
      <c r="C37" s="347">
        <v>0</v>
      </c>
      <c r="D37" s="1177">
        <v>0</v>
      </c>
      <c r="E37" s="347">
        <v>0</v>
      </c>
      <c r="F37" s="1199">
        <v>0</v>
      </c>
      <c r="G37" s="1180">
        <v>0</v>
      </c>
      <c r="H37" s="1196">
        <v>0</v>
      </c>
      <c r="I37" s="1195">
        <v>0</v>
      </c>
      <c r="J37" s="1180">
        <v>0</v>
      </c>
      <c r="K37" s="1195">
        <v>0</v>
      </c>
      <c r="L37" s="1180"/>
      <c r="M37" s="1195"/>
    </row>
    <row r="38" spans="1:13" ht="15.75" customHeight="1">
      <c r="A38" s="350" t="s">
        <v>1469</v>
      </c>
      <c r="B38" s="1200">
        <v>0</v>
      </c>
      <c r="C38" s="1183">
        <v>0</v>
      </c>
      <c r="D38" s="1184">
        <v>0</v>
      </c>
      <c r="E38" s="351">
        <v>0</v>
      </c>
      <c r="F38" s="1201">
        <v>0</v>
      </c>
      <c r="G38" s="1202">
        <v>0</v>
      </c>
      <c r="H38" s="1196">
        <v>0</v>
      </c>
      <c r="I38" s="1195">
        <v>0</v>
      </c>
      <c r="J38" s="1180">
        <v>0</v>
      </c>
      <c r="K38" s="1195">
        <v>0</v>
      </c>
      <c r="L38" s="1202"/>
      <c r="M38" s="352"/>
    </row>
    <row r="39" spans="1:13" ht="15.75" customHeight="1" thickBot="1">
      <c r="A39" s="1186" t="s">
        <v>1472</v>
      </c>
      <c r="B39" s="1203">
        <f>SUM(B27:B38)</f>
        <v>1311.8</v>
      </c>
      <c r="C39" s="83"/>
      <c r="D39" s="1187">
        <f>SUM(D27:D38)</f>
        <v>830</v>
      </c>
      <c r="E39" s="83"/>
      <c r="F39" s="1204">
        <f>SUM(F27:F38)</f>
        <v>0</v>
      </c>
      <c r="G39" s="1190">
        <v>0</v>
      </c>
      <c r="H39" s="1205">
        <f>SUM(H27:H38)</f>
        <v>0</v>
      </c>
      <c r="I39" s="111">
        <v>0</v>
      </c>
      <c r="J39" s="1205">
        <f>SUM(J27:J38)</f>
        <v>0</v>
      </c>
      <c r="K39" s="111">
        <v>0</v>
      </c>
      <c r="L39" s="1190">
        <f>SUM(L27:L38)</f>
        <v>0</v>
      </c>
      <c r="M39" s="85">
        <v>0</v>
      </c>
    </row>
    <row r="40" spans="1:9" ht="12.75">
      <c r="A40" s="54" t="s">
        <v>339</v>
      </c>
      <c r="B40" s="15"/>
      <c r="C40" s="15"/>
      <c r="D40" s="15"/>
      <c r="E40" s="15"/>
      <c r="F40" s="15"/>
      <c r="G40" s="15"/>
      <c r="H40" s="15"/>
      <c r="I40" s="15"/>
    </row>
    <row r="41" ht="12.75">
      <c r="A41" s="54" t="s">
        <v>341</v>
      </c>
    </row>
    <row r="42" ht="12.75">
      <c r="A42" s="54" t="s">
        <v>1081</v>
      </c>
    </row>
  </sheetData>
  <mergeCells count="18">
    <mergeCell ref="L4:M4"/>
    <mergeCell ref="A1:M1"/>
    <mergeCell ref="A2:M2"/>
    <mergeCell ref="A22:M22"/>
    <mergeCell ref="J25:K25"/>
    <mergeCell ref="A4:A5"/>
    <mergeCell ref="B4:C4"/>
    <mergeCell ref="D4:E4"/>
    <mergeCell ref="F4:G4"/>
    <mergeCell ref="H4:I4"/>
    <mergeCell ref="J4:K4"/>
    <mergeCell ref="A23:M23"/>
    <mergeCell ref="L25:M25"/>
    <mergeCell ref="A25:A26"/>
    <mergeCell ref="B25:C25"/>
    <mergeCell ref="D25:E25"/>
    <mergeCell ref="F25:G25"/>
    <mergeCell ref="H25:I25"/>
  </mergeCells>
  <printOptions horizontalCentered="1"/>
  <pageMargins left="0.75" right="0.75" top="1" bottom="1" header="0.5" footer="0.5"/>
  <pageSetup fitToHeight="1" fitToWidth="1" horizontalDpi="600" verticalDpi="600" orientation="portrait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9"/>
  <sheetViews>
    <sheetView workbookViewId="0" topLeftCell="A1">
      <selection activeCell="B21" sqref="B21:H21"/>
    </sheetView>
  </sheetViews>
  <sheetFormatPr defaultColWidth="9.140625" defaultRowHeight="12.75"/>
  <cols>
    <col min="1" max="1" width="9.140625" style="13" customWidth="1"/>
    <col min="2" max="2" width="14.140625" style="13" customWidth="1"/>
    <col min="3" max="6" width="11.8515625" style="13" customWidth="1"/>
    <col min="7" max="16384" width="9.140625" style="13" customWidth="1"/>
  </cols>
  <sheetData>
    <row r="1" spans="2:8" ht="12.75">
      <c r="B1" s="1520" t="s">
        <v>1413</v>
      </c>
      <c r="C1" s="1520"/>
      <c r="D1" s="1520"/>
      <c r="E1" s="1520"/>
      <c r="F1" s="1520"/>
      <c r="G1" s="1520"/>
      <c r="H1" s="1520"/>
    </row>
    <row r="2" spans="2:8" ht="15.75">
      <c r="B2" s="1519" t="s">
        <v>412</v>
      </c>
      <c r="C2" s="1519"/>
      <c r="D2" s="1519"/>
      <c r="E2" s="1519"/>
      <c r="F2" s="1519"/>
      <c r="G2" s="1519"/>
      <c r="H2" s="1519"/>
    </row>
    <row r="3" spans="4:8" ht="13.5" thickBot="1">
      <c r="D3" s="29"/>
      <c r="E3" s="29"/>
      <c r="G3" s="29"/>
      <c r="H3" s="1259" t="s">
        <v>456</v>
      </c>
    </row>
    <row r="4" spans="2:8" ht="12.75">
      <c r="B4" s="1206" t="s">
        <v>62</v>
      </c>
      <c r="C4" s="86" t="s">
        <v>328</v>
      </c>
      <c r="D4" s="81" t="s">
        <v>1044</v>
      </c>
      <c r="E4" s="86" t="s">
        <v>1045</v>
      </c>
      <c r="F4" s="82" t="s">
        <v>82</v>
      </c>
      <c r="G4" s="82" t="s">
        <v>762</v>
      </c>
      <c r="H4" s="82" t="s">
        <v>203</v>
      </c>
    </row>
    <row r="5" spans="2:8" ht="15.75" customHeight="1">
      <c r="B5" s="346" t="s">
        <v>330</v>
      </c>
      <c r="C5" s="353">
        <v>0</v>
      </c>
      <c r="D5" s="354">
        <v>0</v>
      </c>
      <c r="E5" s="353">
        <v>0</v>
      </c>
      <c r="F5" s="355">
        <v>0</v>
      </c>
      <c r="G5" s="355">
        <v>0</v>
      </c>
      <c r="H5" s="355">
        <v>0</v>
      </c>
    </row>
    <row r="6" spans="2:8" ht="15.75" customHeight="1">
      <c r="B6" s="346" t="s">
        <v>331</v>
      </c>
      <c r="C6" s="353">
        <v>0</v>
      </c>
      <c r="D6" s="354">
        <v>0</v>
      </c>
      <c r="E6" s="353">
        <v>0</v>
      </c>
      <c r="F6" s="355">
        <v>0</v>
      </c>
      <c r="G6" s="355">
        <v>0</v>
      </c>
      <c r="H6" s="1207">
        <v>0</v>
      </c>
    </row>
    <row r="7" spans="2:8" ht="15.75" customHeight="1">
      <c r="B7" s="346" t="s">
        <v>332</v>
      </c>
      <c r="C7" s="353">
        <v>0</v>
      </c>
      <c r="D7" s="354">
        <v>0</v>
      </c>
      <c r="E7" s="353">
        <v>0</v>
      </c>
      <c r="F7" s="355">
        <v>0</v>
      </c>
      <c r="G7" s="355">
        <v>0</v>
      </c>
      <c r="H7" s="355">
        <v>1000</v>
      </c>
    </row>
    <row r="8" spans="2:8" ht="15.75" customHeight="1">
      <c r="B8" s="346" t="s">
        <v>333</v>
      </c>
      <c r="C8" s="353">
        <v>1050</v>
      </c>
      <c r="D8" s="354">
        <v>0</v>
      </c>
      <c r="E8" s="353">
        <v>0</v>
      </c>
      <c r="F8" s="355">
        <v>0</v>
      </c>
      <c r="G8" s="355">
        <v>0</v>
      </c>
      <c r="H8" s="355">
        <v>2000</v>
      </c>
    </row>
    <row r="9" spans="2:8" ht="15.75" customHeight="1">
      <c r="B9" s="346" t="s">
        <v>334</v>
      </c>
      <c r="C9" s="353">
        <v>1610</v>
      </c>
      <c r="D9" s="354">
        <v>0</v>
      </c>
      <c r="E9" s="353">
        <v>0</v>
      </c>
      <c r="F9" s="355">
        <v>0</v>
      </c>
      <c r="G9" s="355">
        <v>0</v>
      </c>
      <c r="H9" s="355">
        <v>13000</v>
      </c>
    </row>
    <row r="10" spans="2:8" ht="15.75" customHeight="1">
      <c r="B10" s="346" t="s">
        <v>335</v>
      </c>
      <c r="C10" s="353">
        <v>0</v>
      </c>
      <c r="D10" s="354">
        <v>0</v>
      </c>
      <c r="E10" s="353">
        <v>0</v>
      </c>
      <c r="F10" s="355">
        <v>2000</v>
      </c>
      <c r="G10" s="355">
        <v>0</v>
      </c>
      <c r="H10" s="355"/>
    </row>
    <row r="11" spans="2:8" ht="15.75" customHeight="1">
      <c r="B11" s="346" t="s">
        <v>336</v>
      </c>
      <c r="C11" s="353">
        <v>2800</v>
      </c>
      <c r="D11" s="354">
        <v>450</v>
      </c>
      <c r="E11" s="353">
        <v>0</v>
      </c>
      <c r="F11" s="355">
        <v>5000</v>
      </c>
      <c r="G11" s="355">
        <v>4000</v>
      </c>
      <c r="H11" s="355"/>
    </row>
    <row r="12" spans="2:8" ht="15.75" customHeight="1">
      <c r="B12" s="346" t="s">
        <v>337</v>
      </c>
      <c r="C12" s="353">
        <v>300</v>
      </c>
      <c r="D12" s="354">
        <v>0</v>
      </c>
      <c r="E12" s="353">
        <v>0</v>
      </c>
      <c r="F12" s="355">
        <v>2000</v>
      </c>
      <c r="G12" s="355">
        <v>5000</v>
      </c>
      <c r="H12" s="355"/>
    </row>
    <row r="13" spans="2:8" ht="15.75" customHeight="1">
      <c r="B13" s="346" t="s">
        <v>338</v>
      </c>
      <c r="C13" s="353">
        <v>0</v>
      </c>
      <c r="D13" s="354">
        <v>0</v>
      </c>
      <c r="E13" s="356">
        <v>0</v>
      </c>
      <c r="F13" s="1208" t="s">
        <v>171</v>
      </c>
      <c r="G13" s="1208">
        <v>0</v>
      </c>
      <c r="H13" s="1208"/>
    </row>
    <row r="14" spans="2:8" ht="15.75" customHeight="1">
      <c r="B14" s="346" t="s">
        <v>1467</v>
      </c>
      <c r="C14" s="353">
        <v>600</v>
      </c>
      <c r="D14" s="354">
        <v>0</v>
      </c>
      <c r="E14" s="356">
        <v>2000</v>
      </c>
      <c r="F14" s="1208" t="s">
        <v>171</v>
      </c>
      <c r="G14" s="1208">
        <v>0</v>
      </c>
      <c r="H14" s="1208"/>
    </row>
    <row r="15" spans="2:8" ht="15.75" customHeight="1">
      <c r="B15" s="346" t="s">
        <v>1468</v>
      </c>
      <c r="C15" s="353">
        <v>0</v>
      </c>
      <c r="D15" s="354">
        <v>0</v>
      </c>
      <c r="E15" s="356">
        <v>0</v>
      </c>
      <c r="F15" s="1208" t="s">
        <v>171</v>
      </c>
      <c r="G15" s="1208">
        <v>2000</v>
      </c>
      <c r="H15" s="1208"/>
    </row>
    <row r="16" spans="2:8" ht="15.75" customHeight="1">
      <c r="B16" s="350" t="s">
        <v>1469</v>
      </c>
      <c r="C16" s="357">
        <v>320</v>
      </c>
      <c r="D16" s="358">
        <v>0</v>
      </c>
      <c r="E16" s="356">
        <v>0</v>
      </c>
      <c r="F16" s="1208" t="s">
        <v>171</v>
      </c>
      <c r="G16" s="355">
        <v>0</v>
      </c>
      <c r="H16" s="355"/>
    </row>
    <row r="17" spans="2:8" ht="15.75" customHeight="1" thickBot="1">
      <c r="B17" s="1186" t="s">
        <v>1472</v>
      </c>
      <c r="C17" s="87">
        <f aca="true" t="shared" si="0" ref="C17:H17">SUM(C5:C16)</f>
        <v>6680</v>
      </c>
      <c r="D17" s="87">
        <f t="shared" si="0"/>
        <v>450</v>
      </c>
      <c r="E17" s="1342">
        <f t="shared" si="0"/>
        <v>2000</v>
      </c>
      <c r="F17" s="1343">
        <f t="shared" si="0"/>
        <v>9000</v>
      </c>
      <c r="G17" s="1344">
        <f t="shared" si="0"/>
        <v>11000</v>
      </c>
      <c r="H17" s="1343">
        <f t="shared" si="0"/>
        <v>16000</v>
      </c>
    </row>
    <row r="18" ht="15.75" customHeight="1">
      <c r="B18" s="54" t="s">
        <v>342</v>
      </c>
    </row>
    <row r="19" ht="15.75" customHeight="1">
      <c r="B19" s="54" t="s">
        <v>1081</v>
      </c>
    </row>
    <row r="20" ht="15.75" customHeight="1">
      <c r="B20" s="54"/>
    </row>
    <row r="21" spans="2:8" ht="17.25" customHeight="1">
      <c r="B21" s="1520" t="s">
        <v>1414</v>
      </c>
      <c r="C21" s="1520"/>
      <c r="D21" s="1520"/>
      <c r="E21" s="1520"/>
      <c r="F21" s="1520"/>
      <c r="G21" s="1520"/>
      <c r="H21" s="1520"/>
    </row>
    <row r="22" spans="2:8" ht="15.75">
      <c r="B22" s="1519" t="s">
        <v>413</v>
      </c>
      <c r="C22" s="1519"/>
      <c r="D22" s="1519"/>
      <c r="E22" s="1519"/>
      <c r="F22" s="1519"/>
      <c r="G22" s="1519"/>
      <c r="H22" s="1519"/>
    </row>
    <row r="23" spans="4:8" ht="13.5" thickBot="1">
      <c r="D23" s="29"/>
      <c r="E23" s="29"/>
      <c r="G23" s="29"/>
      <c r="H23" s="1259" t="s">
        <v>456</v>
      </c>
    </row>
    <row r="24" spans="2:8" ht="12.75">
      <c r="B24" s="1206" t="s">
        <v>62</v>
      </c>
      <c r="C24" s="86" t="str">
        <f aca="true" t="shared" si="1" ref="C24:H24">C4</f>
        <v>2004/05</v>
      </c>
      <c r="D24" s="81" t="str">
        <f t="shared" si="1"/>
        <v>2005/06</v>
      </c>
      <c r="E24" s="81" t="str">
        <f t="shared" si="1"/>
        <v>2006/07</v>
      </c>
      <c r="F24" s="82" t="str">
        <f t="shared" si="1"/>
        <v>2007/08</v>
      </c>
      <c r="G24" s="82" t="str">
        <f t="shared" si="1"/>
        <v>2008/09</v>
      </c>
      <c r="H24" s="82" t="str">
        <f t="shared" si="1"/>
        <v>2009/10</v>
      </c>
    </row>
    <row r="25" spans="2:8" ht="12.75">
      <c r="B25" s="346" t="s">
        <v>330</v>
      </c>
      <c r="C25" s="353">
        <v>0</v>
      </c>
      <c r="D25" s="354">
        <v>0</v>
      </c>
      <c r="E25" s="354">
        <v>2590</v>
      </c>
      <c r="F25" s="355">
        <v>0</v>
      </c>
      <c r="G25" s="355">
        <v>2000</v>
      </c>
      <c r="H25" s="355">
        <v>0</v>
      </c>
    </row>
    <row r="26" spans="2:8" ht="12.75">
      <c r="B26" s="346" t="s">
        <v>331</v>
      </c>
      <c r="C26" s="353">
        <v>0</v>
      </c>
      <c r="D26" s="354">
        <v>0</v>
      </c>
      <c r="E26" s="354">
        <v>1500</v>
      </c>
      <c r="F26" s="355">
        <v>1000</v>
      </c>
      <c r="G26" s="355">
        <v>3520</v>
      </c>
      <c r="H26" s="355">
        <v>1000</v>
      </c>
    </row>
    <row r="27" spans="2:8" ht="12.75">
      <c r="B27" s="346" t="s">
        <v>332</v>
      </c>
      <c r="C27" s="353">
        <v>1500</v>
      </c>
      <c r="D27" s="354">
        <v>0</v>
      </c>
      <c r="E27" s="354">
        <v>1500</v>
      </c>
      <c r="F27" s="355">
        <v>4570</v>
      </c>
      <c r="G27" s="355">
        <v>0</v>
      </c>
      <c r="H27" s="355">
        <v>0</v>
      </c>
    </row>
    <row r="28" spans="2:8" ht="12.75">
      <c r="B28" s="346" t="s">
        <v>333</v>
      </c>
      <c r="C28" s="353">
        <v>0</v>
      </c>
      <c r="D28" s="354">
        <v>500</v>
      </c>
      <c r="E28" s="354">
        <v>6150</v>
      </c>
      <c r="F28" s="355">
        <v>0</v>
      </c>
      <c r="G28" s="355">
        <v>0</v>
      </c>
      <c r="H28" s="355">
        <v>0</v>
      </c>
    </row>
    <row r="29" spans="2:8" ht="12.75">
      <c r="B29" s="346" t="s">
        <v>334</v>
      </c>
      <c r="C29" s="353">
        <v>0</v>
      </c>
      <c r="D29" s="354">
        <v>1500</v>
      </c>
      <c r="E29" s="354">
        <v>750</v>
      </c>
      <c r="F29" s="355">
        <v>0</v>
      </c>
      <c r="G29" s="355">
        <v>3500</v>
      </c>
      <c r="H29" s="355">
        <v>0</v>
      </c>
    </row>
    <row r="30" spans="2:8" ht="12.75">
      <c r="B30" s="346" t="s">
        <v>335</v>
      </c>
      <c r="C30" s="353">
        <v>2570</v>
      </c>
      <c r="D30" s="354">
        <v>2000</v>
      </c>
      <c r="E30" s="354">
        <v>1070</v>
      </c>
      <c r="F30" s="355">
        <v>0</v>
      </c>
      <c r="G30" s="355">
        <v>4240</v>
      </c>
      <c r="H30" s="355"/>
    </row>
    <row r="31" spans="2:8" ht="12.75">
      <c r="B31" s="346" t="s">
        <v>336</v>
      </c>
      <c r="C31" s="353">
        <v>0</v>
      </c>
      <c r="D31" s="354">
        <v>1000</v>
      </c>
      <c r="E31" s="354">
        <v>0</v>
      </c>
      <c r="F31" s="355">
        <v>0</v>
      </c>
      <c r="G31" s="355">
        <v>0</v>
      </c>
      <c r="H31" s="355"/>
    </row>
    <row r="32" spans="2:8" ht="12.75">
      <c r="B32" s="346" t="s">
        <v>337</v>
      </c>
      <c r="C32" s="353">
        <v>0</v>
      </c>
      <c r="D32" s="354">
        <v>0</v>
      </c>
      <c r="E32" s="354">
        <v>500</v>
      </c>
      <c r="F32" s="355">
        <v>0</v>
      </c>
      <c r="G32" s="355">
        <v>0</v>
      </c>
      <c r="H32" s="355"/>
    </row>
    <row r="33" spans="2:8" ht="12.75">
      <c r="B33" s="346" t="s">
        <v>338</v>
      </c>
      <c r="C33" s="353">
        <v>1200</v>
      </c>
      <c r="D33" s="354">
        <v>1500</v>
      </c>
      <c r="E33" s="354">
        <v>0</v>
      </c>
      <c r="F33" s="1209">
        <v>1000</v>
      </c>
      <c r="G33" s="1209">
        <v>0</v>
      </c>
      <c r="H33" s="1209"/>
    </row>
    <row r="34" spans="2:8" ht="12.75">
      <c r="B34" s="346" t="s">
        <v>1467</v>
      </c>
      <c r="C34" s="353">
        <v>0</v>
      </c>
      <c r="D34" s="354">
        <v>0</v>
      </c>
      <c r="E34" s="359">
        <v>0</v>
      </c>
      <c r="F34" s="1207">
        <v>0</v>
      </c>
      <c r="G34" s="1207">
        <v>0</v>
      </c>
      <c r="H34" s="1207"/>
    </row>
    <row r="35" spans="2:8" ht="12.75">
      <c r="B35" s="346" t="s">
        <v>1468</v>
      </c>
      <c r="C35" s="353">
        <v>0</v>
      </c>
      <c r="D35" s="354">
        <v>0</v>
      </c>
      <c r="E35" s="359">
        <v>0</v>
      </c>
      <c r="F35" s="1207">
        <v>0</v>
      </c>
      <c r="G35" s="1207">
        <v>0</v>
      </c>
      <c r="H35" s="1207"/>
    </row>
    <row r="36" spans="2:8" ht="12.75">
      <c r="B36" s="350" t="s">
        <v>1469</v>
      </c>
      <c r="C36" s="357">
        <v>0</v>
      </c>
      <c r="D36" s="358">
        <v>0</v>
      </c>
      <c r="E36" s="359">
        <v>280</v>
      </c>
      <c r="F36" s="1207">
        <v>0</v>
      </c>
      <c r="G36" s="355">
        <v>0</v>
      </c>
      <c r="H36" s="355"/>
    </row>
    <row r="37" spans="2:8" ht="13.5" thickBot="1">
      <c r="B37" s="1186" t="s">
        <v>1472</v>
      </c>
      <c r="C37" s="87">
        <f aca="true" t="shared" si="2" ref="C37:H37">SUM(C25:C36)</f>
        <v>5270</v>
      </c>
      <c r="D37" s="87">
        <f t="shared" si="2"/>
        <v>6500</v>
      </c>
      <c r="E37" s="1342">
        <f t="shared" si="2"/>
        <v>14340</v>
      </c>
      <c r="F37" s="1343">
        <f t="shared" si="2"/>
        <v>6570</v>
      </c>
      <c r="G37" s="1344">
        <f t="shared" si="2"/>
        <v>13260</v>
      </c>
      <c r="H37" s="1343">
        <f t="shared" si="2"/>
        <v>1000</v>
      </c>
    </row>
    <row r="38" ht="12.75">
      <c r="B38" s="54" t="s">
        <v>343</v>
      </c>
    </row>
    <row r="39" ht="12.75">
      <c r="B39" s="54" t="s">
        <v>1081</v>
      </c>
    </row>
  </sheetData>
  <mergeCells count="4">
    <mergeCell ref="B1:H1"/>
    <mergeCell ref="B2:H2"/>
    <mergeCell ref="B21:H21"/>
    <mergeCell ref="B22:H22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A2" sqref="A2:V2"/>
    </sheetView>
  </sheetViews>
  <sheetFormatPr defaultColWidth="9.140625" defaultRowHeight="12.75"/>
  <cols>
    <col min="1" max="1" width="11.57421875" style="13" bestFit="1" customWidth="1"/>
    <col min="2" max="2" width="9.00390625" style="13" hidden="1" customWidth="1"/>
    <col min="3" max="3" width="8.140625" style="13" hidden="1" customWidth="1"/>
    <col min="4" max="4" width="9.00390625" style="13" hidden="1" customWidth="1"/>
    <col min="5" max="5" width="9.00390625" style="13" bestFit="1" customWidth="1"/>
    <col min="6" max="6" width="8.140625" style="13" bestFit="1" customWidth="1"/>
    <col min="7" max="8" width="9.00390625" style="13" bestFit="1" customWidth="1"/>
    <col min="9" max="9" width="6.8515625" style="13" bestFit="1" customWidth="1"/>
    <col min="10" max="11" width="9.00390625" style="13" bestFit="1" customWidth="1"/>
    <col min="12" max="12" width="6.8515625" style="13" bestFit="1" customWidth="1"/>
    <col min="13" max="13" width="8.7109375" style="13" customWidth="1"/>
    <col min="14" max="14" width="9.57421875" style="13" customWidth="1"/>
    <col min="15" max="15" width="8.00390625" style="13" customWidth="1"/>
    <col min="16" max="16" width="9.7109375" style="13" customWidth="1"/>
    <col min="17" max="17" width="9.8515625" style="13" customWidth="1"/>
    <col min="18" max="18" width="8.57421875" style="13" customWidth="1"/>
    <col min="19" max="19" width="9.57421875" style="13" customWidth="1"/>
    <col min="20" max="16384" width="9.140625" style="13" customWidth="1"/>
  </cols>
  <sheetData>
    <row r="1" spans="1:22" ht="12.75">
      <c r="A1" s="1598" t="s">
        <v>1431</v>
      </c>
      <c r="B1" s="1598"/>
      <c r="C1" s="1598"/>
      <c r="D1" s="1598"/>
      <c r="E1" s="1598"/>
      <c r="F1" s="1598"/>
      <c r="G1" s="1598"/>
      <c r="H1" s="1598"/>
      <c r="I1" s="1598"/>
      <c r="J1" s="1598"/>
      <c r="K1" s="1598"/>
      <c r="L1" s="1598"/>
      <c r="M1" s="1598"/>
      <c r="N1" s="1598"/>
      <c r="O1" s="1598"/>
      <c r="P1" s="1598"/>
      <c r="Q1" s="1598"/>
      <c r="R1" s="1598"/>
      <c r="S1" s="1598"/>
      <c r="T1" s="1598"/>
      <c r="U1" s="1598"/>
      <c r="V1" s="1598"/>
    </row>
    <row r="2" spans="1:22" ht="15.75">
      <c r="A2" s="1599" t="s">
        <v>344</v>
      </c>
      <c r="B2" s="1599"/>
      <c r="C2" s="1599"/>
      <c r="D2" s="1599"/>
      <c r="E2" s="1599"/>
      <c r="F2" s="1599"/>
      <c r="G2" s="1599"/>
      <c r="H2" s="1599"/>
      <c r="I2" s="1599"/>
      <c r="J2" s="1599"/>
      <c r="K2" s="1599"/>
      <c r="L2" s="1599"/>
      <c r="M2" s="1599"/>
      <c r="N2" s="1599"/>
      <c r="O2" s="1599"/>
      <c r="P2" s="1599"/>
      <c r="Q2" s="1599"/>
      <c r="R2" s="1599"/>
      <c r="S2" s="1599"/>
      <c r="T2" s="1599"/>
      <c r="U2" s="1599"/>
      <c r="V2" s="1599"/>
    </row>
    <row r="3" spans="1:10" ht="12.75" hidden="1">
      <c r="A3" s="1600" t="s">
        <v>752</v>
      </c>
      <c r="B3" s="1600"/>
      <c r="C3" s="1600"/>
      <c r="D3" s="1600"/>
      <c r="E3" s="1600"/>
      <c r="F3" s="1600"/>
      <c r="G3" s="1600"/>
      <c r="H3" s="1600"/>
      <c r="I3" s="1600"/>
      <c r="J3" s="1600"/>
    </row>
    <row r="4" spans="1:22" ht="13.5" thickBot="1">
      <c r="A4" s="90"/>
      <c r="B4" s="90"/>
      <c r="C4" s="90"/>
      <c r="D4" s="90"/>
      <c r="E4" s="90"/>
      <c r="F4" s="90"/>
      <c r="G4" s="90"/>
      <c r="H4" s="90"/>
      <c r="I4" s="53"/>
      <c r="J4" s="53"/>
      <c r="K4" s="90"/>
      <c r="L4" s="53"/>
      <c r="M4" s="29"/>
      <c r="N4" s="90"/>
      <c r="O4" s="53"/>
      <c r="S4" s="29"/>
      <c r="V4" s="1259" t="s">
        <v>456</v>
      </c>
    </row>
    <row r="5" spans="1:22" ht="12.75">
      <c r="A5" s="91"/>
      <c r="B5" s="1601" t="s">
        <v>351</v>
      </c>
      <c r="C5" s="1513"/>
      <c r="D5" s="1602"/>
      <c r="E5" s="1601" t="s">
        <v>328</v>
      </c>
      <c r="F5" s="1513"/>
      <c r="G5" s="1602"/>
      <c r="H5" s="1513" t="s">
        <v>1044</v>
      </c>
      <c r="I5" s="1513"/>
      <c r="J5" s="1602"/>
      <c r="K5" s="1513" t="s">
        <v>1045</v>
      </c>
      <c r="L5" s="1513"/>
      <c r="M5" s="1602"/>
      <c r="N5" s="1513" t="s">
        <v>82</v>
      </c>
      <c r="O5" s="1513"/>
      <c r="P5" s="1597"/>
      <c r="Q5" s="1513" t="s">
        <v>762</v>
      </c>
      <c r="R5" s="1513"/>
      <c r="S5" s="1597"/>
      <c r="T5" s="1513" t="s">
        <v>203</v>
      </c>
      <c r="U5" s="1513"/>
      <c r="V5" s="1597"/>
    </row>
    <row r="6" spans="1:22" s="97" customFormat="1" ht="24">
      <c r="A6" s="92" t="s">
        <v>62</v>
      </c>
      <c r="B6" s="93" t="s">
        <v>352</v>
      </c>
      <c r="C6" s="94" t="s">
        <v>353</v>
      </c>
      <c r="D6" s="95" t="s">
        <v>354</v>
      </c>
      <c r="E6" s="93" t="s">
        <v>352</v>
      </c>
      <c r="F6" s="94" t="s">
        <v>353</v>
      </c>
      <c r="G6" s="95" t="s">
        <v>354</v>
      </c>
      <c r="H6" s="94" t="s">
        <v>352</v>
      </c>
      <c r="I6" s="94" t="s">
        <v>353</v>
      </c>
      <c r="J6" s="95" t="s">
        <v>354</v>
      </c>
      <c r="K6" s="94" t="s">
        <v>352</v>
      </c>
      <c r="L6" s="94" t="s">
        <v>353</v>
      </c>
      <c r="M6" s="95" t="s">
        <v>354</v>
      </c>
      <c r="N6" s="94" t="s">
        <v>352</v>
      </c>
      <c r="O6" s="94" t="s">
        <v>353</v>
      </c>
      <c r="P6" s="96" t="s">
        <v>354</v>
      </c>
      <c r="Q6" s="94" t="s">
        <v>352</v>
      </c>
      <c r="R6" s="94" t="s">
        <v>353</v>
      </c>
      <c r="S6" s="96" t="s">
        <v>354</v>
      </c>
      <c r="T6" s="94" t="s">
        <v>352</v>
      </c>
      <c r="U6" s="94" t="s">
        <v>353</v>
      </c>
      <c r="V6" s="96" t="s">
        <v>354</v>
      </c>
    </row>
    <row r="7" spans="1:22" ht="15" customHeight="1">
      <c r="A7" s="67" t="s">
        <v>330</v>
      </c>
      <c r="B7" s="242">
        <v>735.39</v>
      </c>
      <c r="C7" s="98">
        <v>0</v>
      </c>
      <c r="D7" s="99">
        <f>SUM(B7-C7)</f>
        <v>735.39</v>
      </c>
      <c r="E7" s="100">
        <v>1357.5</v>
      </c>
      <c r="F7" s="101">
        <v>0</v>
      </c>
      <c r="G7" s="102">
        <f>SUM(E7-F7)</f>
        <v>1357.5</v>
      </c>
      <c r="H7" s="101">
        <v>1699.84</v>
      </c>
      <c r="I7" s="101">
        <v>522.736</v>
      </c>
      <c r="J7" s="102">
        <f>SUM(H7-I7)+0.01</f>
        <v>1177.1139999999998</v>
      </c>
      <c r="K7" s="101">
        <v>6548.66</v>
      </c>
      <c r="L7" s="101">
        <v>0</v>
      </c>
      <c r="M7" s="102">
        <f aca="true" t="shared" si="0" ref="M7:M18">SUM(K7-L7)</f>
        <v>6548.66</v>
      </c>
      <c r="N7" s="98">
        <v>2250.71</v>
      </c>
      <c r="O7" s="98">
        <v>0</v>
      </c>
      <c r="P7" s="103">
        <f aca="true" t="shared" si="1" ref="P7:P12">SUM(N7-O7)</f>
        <v>2250.71</v>
      </c>
      <c r="Q7" s="98">
        <v>5574.13</v>
      </c>
      <c r="R7" s="98">
        <v>183.84</v>
      </c>
      <c r="S7" s="103">
        <f aca="true" t="shared" si="2" ref="S7:S18">SUM(Q7-R7)</f>
        <v>5390.29</v>
      </c>
      <c r="T7" s="98">
        <v>5766.1</v>
      </c>
      <c r="U7" s="98">
        <v>0</v>
      </c>
      <c r="V7" s="103">
        <f>SUM(T7-U7)</f>
        <v>5766.1</v>
      </c>
    </row>
    <row r="8" spans="1:22" ht="15" customHeight="1">
      <c r="A8" s="67" t="s">
        <v>331</v>
      </c>
      <c r="B8" s="242">
        <v>1337.1</v>
      </c>
      <c r="C8" s="98">
        <v>0</v>
      </c>
      <c r="D8" s="99">
        <f aca="true" t="shared" si="3" ref="D8:D18">SUM(B8-C8)</f>
        <v>1337.1</v>
      </c>
      <c r="E8" s="100">
        <v>2067.5</v>
      </c>
      <c r="F8" s="101">
        <v>0</v>
      </c>
      <c r="G8" s="102">
        <f aca="true" t="shared" si="4" ref="G8:G18">SUM(E8-F8)</f>
        <v>2067.5</v>
      </c>
      <c r="H8" s="101">
        <v>2160.84</v>
      </c>
      <c r="I8" s="101">
        <v>0</v>
      </c>
      <c r="J8" s="102">
        <f aca="true" t="shared" si="5" ref="J8:J19">SUM(H8-I8)</f>
        <v>2160.84</v>
      </c>
      <c r="K8" s="101">
        <v>4746.41</v>
      </c>
      <c r="L8" s="101">
        <v>0</v>
      </c>
      <c r="M8" s="102">
        <f t="shared" si="0"/>
        <v>4746.41</v>
      </c>
      <c r="N8" s="98">
        <v>4792.01</v>
      </c>
      <c r="O8" s="98">
        <v>400.38</v>
      </c>
      <c r="P8" s="103">
        <f t="shared" si="1"/>
        <v>4391.63</v>
      </c>
      <c r="Q8" s="98">
        <v>7770</v>
      </c>
      <c r="R8" s="98">
        <v>974.74</v>
      </c>
      <c r="S8" s="103">
        <f t="shared" si="2"/>
        <v>6795.26</v>
      </c>
      <c r="T8" s="98">
        <v>9851.09</v>
      </c>
      <c r="U8" s="98">
        <v>0</v>
      </c>
      <c r="V8" s="103">
        <f>SUM(T8-U8)</f>
        <v>9851.09</v>
      </c>
    </row>
    <row r="9" spans="1:22" ht="15" customHeight="1">
      <c r="A9" s="67" t="s">
        <v>332</v>
      </c>
      <c r="B9" s="242">
        <v>3529.54</v>
      </c>
      <c r="C9" s="98">
        <v>0</v>
      </c>
      <c r="D9" s="99">
        <f t="shared" si="3"/>
        <v>3529.54</v>
      </c>
      <c r="E9" s="100">
        <v>3687.8</v>
      </c>
      <c r="F9" s="101">
        <v>0</v>
      </c>
      <c r="G9" s="102">
        <f t="shared" si="4"/>
        <v>3687.8</v>
      </c>
      <c r="H9" s="101">
        <v>3783.86</v>
      </c>
      <c r="I9" s="101">
        <v>0</v>
      </c>
      <c r="J9" s="102">
        <f t="shared" si="5"/>
        <v>3783.86</v>
      </c>
      <c r="K9" s="101">
        <v>5593.18</v>
      </c>
      <c r="L9" s="101">
        <v>0</v>
      </c>
      <c r="M9" s="102">
        <f t="shared" si="0"/>
        <v>5593.18</v>
      </c>
      <c r="N9" s="98">
        <v>7387.13</v>
      </c>
      <c r="O9" s="98">
        <v>0</v>
      </c>
      <c r="P9" s="103">
        <f t="shared" si="1"/>
        <v>7387.13</v>
      </c>
      <c r="Q9" s="98">
        <v>18467.03</v>
      </c>
      <c r="R9" s="98">
        <v>0</v>
      </c>
      <c r="S9" s="103">
        <f t="shared" si="2"/>
        <v>18467.03</v>
      </c>
      <c r="T9" s="98">
        <v>4561.76</v>
      </c>
      <c r="U9" s="98">
        <v>0</v>
      </c>
      <c r="V9" s="103">
        <f>SUM(T9-U9)</f>
        <v>4561.76</v>
      </c>
    </row>
    <row r="10" spans="1:22" ht="15" customHeight="1">
      <c r="A10" s="67" t="s">
        <v>333</v>
      </c>
      <c r="B10" s="242">
        <v>2685.96</v>
      </c>
      <c r="C10" s="98">
        <v>0</v>
      </c>
      <c r="D10" s="99">
        <f t="shared" si="3"/>
        <v>2685.96</v>
      </c>
      <c r="E10" s="100">
        <v>2435.07</v>
      </c>
      <c r="F10" s="101">
        <v>1088.43</v>
      </c>
      <c r="G10" s="102">
        <f t="shared" si="4"/>
        <v>1346.64</v>
      </c>
      <c r="H10" s="101">
        <v>6195.489499999999</v>
      </c>
      <c r="I10" s="101">
        <v>0</v>
      </c>
      <c r="J10" s="102">
        <f t="shared" si="5"/>
        <v>6195.489499999999</v>
      </c>
      <c r="K10" s="101">
        <v>5134.5</v>
      </c>
      <c r="L10" s="101">
        <v>0</v>
      </c>
      <c r="M10" s="102">
        <f t="shared" si="0"/>
        <v>5134.5</v>
      </c>
      <c r="N10" s="98">
        <v>6602.39</v>
      </c>
      <c r="O10" s="98">
        <v>0</v>
      </c>
      <c r="P10" s="103">
        <f t="shared" si="1"/>
        <v>6602.39</v>
      </c>
      <c r="Q10" s="98">
        <v>11548.76</v>
      </c>
      <c r="R10" s="98">
        <v>0</v>
      </c>
      <c r="S10" s="103">
        <f t="shared" si="2"/>
        <v>11548.76</v>
      </c>
      <c r="T10" s="98">
        <v>6372.05</v>
      </c>
      <c r="U10" s="98">
        <v>0</v>
      </c>
      <c r="V10" s="103">
        <f>SUM(T10-U10)</f>
        <v>6372.05</v>
      </c>
    </row>
    <row r="11" spans="1:22" ht="15" customHeight="1">
      <c r="A11" s="67" t="s">
        <v>334</v>
      </c>
      <c r="B11" s="242">
        <v>2257.5</v>
      </c>
      <c r="C11" s="98">
        <v>496.34</v>
      </c>
      <c r="D11" s="99">
        <f t="shared" si="3"/>
        <v>1761.16</v>
      </c>
      <c r="E11" s="100">
        <v>3233.32</v>
      </c>
      <c r="F11" s="101">
        <v>0</v>
      </c>
      <c r="G11" s="102">
        <f t="shared" si="4"/>
        <v>3233.32</v>
      </c>
      <c r="H11" s="101">
        <v>4826.32</v>
      </c>
      <c r="I11" s="101">
        <v>0</v>
      </c>
      <c r="J11" s="102">
        <f t="shared" si="5"/>
        <v>4826.32</v>
      </c>
      <c r="K11" s="101">
        <v>6876.1</v>
      </c>
      <c r="L11" s="101">
        <v>0</v>
      </c>
      <c r="M11" s="102">
        <f t="shared" si="0"/>
        <v>6876.1</v>
      </c>
      <c r="N11" s="98">
        <v>9124.41</v>
      </c>
      <c r="O11" s="98">
        <v>0</v>
      </c>
      <c r="P11" s="103">
        <f t="shared" si="1"/>
        <v>9124.41</v>
      </c>
      <c r="Q11" s="98">
        <v>17492.02</v>
      </c>
      <c r="R11" s="98">
        <v>0</v>
      </c>
      <c r="S11" s="103">
        <f t="shared" si="2"/>
        <v>17492.02</v>
      </c>
      <c r="T11" s="98">
        <v>7210.12</v>
      </c>
      <c r="U11" s="98">
        <v>0</v>
      </c>
      <c r="V11" s="103">
        <v>51.4</v>
      </c>
    </row>
    <row r="12" spans="1:22" ht="15" customHeight="1">
      <c r="A12" s="67" t="s">
        <v>335</v>
      </c>
      <c r="B12" s="242">
        <v>2901.58</v>
      </c>
      <c r="C12" s="98">
        <v>0</v>
      </c>
      <c r="D12" s="99">
        <f t="shared" si="3"/>
        <v>2901.58</v>
      </c>
      <c r="E12" s="100">
        <v>4718.09</v>
      </c>
      <c r="F12" s="101">
        <v>0</v>
      </c>
      <c r="G12" s="102">
        <f t="shared" si="4"/>
        <v>4718.09</v>
      </c>
      <c r="H12" s="101">
        <v>4487.173</v>
      </c>
      <c r="I12" s="101">
        <v>131.742</v>
      </c>
      <c r="J12" s="102">
        <f t="shared" si="5"/>
        <v>4355.431</v>
      </c>
      <c r="K12" s="101">
        <v>5420.58</v>
      </c>
      <c r="L12" s="101">
        <v>0</v>
      </c>
      <c r="M12" s="102">
        <f t="shared" si="0"/>
        <v>5420.58</v>
      </c>
      <c r="N12" s="98">
        <v>5915.13</v>
      </c>
      <c r="O12" s="98">
        <v>0</v>
      </c>
      <c r="P12" s="103">
        <f t="shared" si="1"/>
        <v>5915.13</v>
      </c>
      <c r="Q12" s="98">
        <v>13494.7</v>
      </c>
      <c r="R12" s="98">
        <v>0</v>
      </c>
      <c r="S12" s="103">
        <f t="shared" si="2"/>
        <v>13494.7</v>
      </c>
      <c r="T12" s="98"/>
      <c r="U12" s="98"/>
      <c r="V12" s="103"/>
    </row>
    <row r="13" spans="1:22" ht="15" customHeight="1">
      <c r="A13" s="67" t="s">
        <v>336</v>
      </c>
      <c r="B13" s="242">
        <v>1893.9</v>
      </c>
      <c r="C13" s="98">
        <v>0</v>
      </c>
      <c r="D13" s="99">
        <f t="shared" si="3"/>
        <v>1893.9</v>
      </c>
      <c r="E13" s="100">
        <v>2090.36</v>
      </c>
      <c r="F13" s="101">
        <v>1750.53</v>
      </c>
      <c r="G13" s="102">
        <f t="shared" si="4"/>
        <v>339.83000000000015</v>
      </c>
      <c r="H13" s="101">
        <v>2934.97</v>
      </c>
      <c r="I13" s="101">
        <v>0</v>
      </c>
      <c r="J13" s="102">
        <f t="shared" si="5"/>
        <v>2934.97</v>
      </c>
      <c r="K13" s="101">
        <v>3363.4045</v>
      </c>
      <c r="L13" s="101">
        <v>511.488</v>
      </c>
      <c r="M13" s="102">
        <f t="shared" si="0"/>
        <v>2851.9165000000003</v>
      </c>
      <c r="N13" s="98">
        <v>7033.14</v>
      </c>
      <c r="O13" s="98">
        <v>548.94</v>
      </c>
      <c r="P13" s="103">
        <v>6484.18</v>
      </c>
      <c r="Q13" s="98">
        <v>12134.07</v>
      </c>
      <c r="R13" s="98">
        <v>0</v>
      </c>
      <c r="S13" s="103">
        <f t="shared" si="2"/>
        <v>12134.07</v>
      </c>
      <c r="T13" s="98"/>
      <c r="U13" s="98"/>
      <c r="V13" s="103"/>
    </row>
    <row r="14" spans="1:22" ht="15" customHeight="1">
      <c r="A14" s="67" t="s">
        <v>337</v>
      </c>
      <c r="B14" s="242">
        <v>1962.72</v>
      </c>
      <c r="C14" s="98">
        <v>0</v>
      </c>
      <c r="D14" s="99">
        <f t="shared" si="3"/>
        <v>1962.72</v>
      </c>
      <c r="E14" s="100">
        <v>2120.21</v>
      </c>
      <c r="F14" s="101">
        <v>0</v>
      </c>
      <c r="G14" s="102">
        <f t="shared" si="4"/>
        <v>2120.21</v>
      </c>
      <c r="H14" s="101">
        <v>5263.02</v>
      </c>
      <c r="I14" s="101">
        <v>0</v>
      </c>
      <c r="J14" s="102">
        <f t="shared" si="5"/>
        <v>5263.02</v>
      </c>
      <c r="K14" s="101">
        <v>7260.27</v>
      </c>
      <c r="L14" s="101">
        <v>0</v>
      </c>
      <c r="M14" s="102">
        <f t="shared" si="0"/>
        <v>7260.27</v>
      </c>
      <c r="N14" s="98">
        <v>12834.02</v>
      </c>
      <c r="O14" s="98">
        <v>0</v>
      </c>
      <c r="P14" s="103">
        <v>12834.02</v>
      </c>
      <c r="Q14" s="98">
        <v>11919.78</v>
      </c>
      <c r="R14" s="98">
        <v>0</v>
      </c>
      <c r="S14" s="103">
        <f t="shared" si="2"/>
        <v>11919.78</v>
      </c>
      <c r="T14" s="98"/>
      <c r="U14" s="98"/>
      <c r="V14" s="103"/>
    </row>
    <row r="15" spans="1:22" ht="15" customHeight="1">
      <c r="A15" s="67" t="s">
        <v>338</v>
      </c>
      <c r="B15" s="242">
        <v>2955.37</v>
      </c>
      <c r="C15" s="98">
        <v>0</v>
      </c>
      <c r="D15" s="99">
        <f t="shared" si="3"/>
        <v>2955.37</v>
      </c>
      <c r="E15" s="100">
        <v>6237.81</v>
      </c>
      <c r="F15" s="101">
        <v>0</v>
      </c>
      <c r="G15" s="102">
        <f t="shared" si="4"/>
        <v>6237.81</v>
      </c>
      <c r="H15" s="101">
        <v>3922.8</v>
      </c>
      <c r="I15" s="101">
        <v>0</v>
      </c>
      <c r="J15" s="102">
        <f t="shared" si="5"/>
        <v>3922.8</v>
      </c>
      <c r="K15" s="98">
        <v>3531.87</v>
      </c>
      <c r="L15" s="98">
        <v>0</v>
      </c>
      <c r="M15" s="99">
        <f t="shared" si="0"/>
        <v>3531.87</v>
      </c>
      <c r="N15" s="98">
        <v>10993.26</v>
      </c>
      <c r="O15" s="98">
        <v>0</v>
      </c>
      <c r="P15" s="103">
        <v>10993.26</v>
      </c>
      <c r="Q15" s="98">
        <v>10794.48</v>
      </c>
      <c r="R15" s="98">
        <v>0</v>
      </c>
      <c r="S15" s="103">
        <f t="shared" si="2"/>
        <v>10794.48</v>
      </c>
      <c r="T15" s="98"/>
      <c r="U15" s="98"/>
      <c r="V15" s="103"/>
    </row>
    <row r="16" spans="1:22" ht="15" customHeight="1">
      <c r="A16" s="67" t="s">
        <v>1467</v>
      </c>
      <c r="B16" s="242">
        <v>1971.17</v>
      </c>
      <c r="C16" s="98">
        <v>408.86</v>
      </c>
      <c r="D16" s="99">
        <f t="shared" si="3"/>
        <v>1562.31</v>
      </c>
      <c r="E16" s="100">
        <v>3808.95</v>
      </c>
      <c r="F16" s="101">
        <v>780.34</v>
      </c>
      <c r="G16" s="102">
        <f t="shared" si="4"/>
        <v>3028.6099999999997</v>
      </c>
      <c r="H16" s="101">
        <v>5023.75</v>
      </c>
      <c r="I16" s="101">
        <v>0</v>
      </c>
      <c r="J16" s="102">
        <f t="shared" si="5"/>
        <v>5023.75</v>
      </c>
      <c r="K16" s="98">
        <v>4500.14</v>
      </c>
      <c r="L16" s="98">
        <v>0</v>
      </c>
      <c r="M16" s="99">
        <f t="shared" si="0"/>
        <v>4500.14</v>
      </c>
      <c r="N16" s="98">
        <v>10622.39</v>
      </c>
      <c r="O16" s="98">
        <v>0</v>
      </c>
      <c r="P16" s="103">
        <v>10622.39</v>
      </c>
      <c r="Q16" s="98">
        <v>13464.8</v>
      </c>
      <c r="R16" s="98"/>
      <c r="S16" s="103">
        <f t="shared" si="2"/>
        <v>13464.8</v>
      </c>
      <c r="T16" s="98"/>
      <c r="U16" s="98"/>
      <c r="V16" s="103"/>
    </row>
    <row r="17" spans="1:22" ht="15" customHeight="1">
      <c r="A17" s="67" t="s">
        <v>1468</v>
      </c>
      <c r="B17" s="242">
        <v>4584.48</v>
      </c>
      <c r="C17" s="98">
        <v>0</v>
      </c>
      <c r="D17" s="99">
        <f t="shared" si="3"/>
        <v>4584.48</v>
      </c>
      <c r="E17" s="100">
        <v>2288.94</v>
      </c>
      <c r="F17" s="101">
        <v>0</v>
      </c>
      <c r="G17" s="102">
        <f t="shared" si="4"/>
        <v>2288.94</v>
      </c>
      <c r="H17" s="101">
        <v>9752.21</v>
      </c>
      <c r="I17" s="101">
        <v>0</v>
      </c>
      <c r="J17" s="102">
        <f t="shared" si="5"/>
        <v>9752.21</v>
      </c>
      <c r="K17" s="98">
        <v>5395.53</v>
      </c>
      <c r="L17" s="98">
        <v>0</v>
      </c>
      <c r="M17" s="99">
        <f t="shared" si="0"/>
        <v>5395.53</v>
      </c>
      <c r="N17" s="98">
        <v>12503.12</v>
      </c>
      <c r="O17" s="98">
        <v>0</v>
      </c>
      <c r="P17" s="103">
        <v>12503.12</v>
      </c>
      <c r="Q17" s="98">
        <v>9098.5</v>
      </c>
      <c r="R17" s="98">
        <v>377.7</v>
      </c>
      <c r="S17" s="103">
        <f t="shared" si="2"/>
        <v>8720.8</v>
      </c>
      <c r="T17" s="98"/>
      <c r="U17" s="98"/>
      <c r="V17" s="103"/>
    </row>
    <row r="18" spans="1:22" ht="15" customHeight="1">
      <c r="A18" s="104" t="s">
        <v>1469</v>
      </c>
      <c r="B18" s="243">
        <v>3337.29</v>
      </c>
      <c r="C18" s="244">
        <v>1132.25</v>
      </c>
      <c r="D18" s="99">
        <f t="shared" si="3"/>
        <v>2205.04</v>
      </c>
      <c r="E18" s="105">
        <v>3849.1</v>
      </c>
      <c r="F18" s="106">
        <v>0</v>
      </c>
      <c r="G18" s="99">
        <f t="shared" si="4"/>
        <v>3849.1</v>
      </c>
      <c r="H18" s="98">
        <v>5827.24</v>
      </c>
      <c r="I18" s="98">
        <v>0</v>
      </c>
      <c r="J18" s="99">
        <f t="shared" si="5"/>
        <v>5827.24</v>
      </c>
      <c r="K18" s="98">
        <v>6596.009</v>
      </c>
      <c r="L18" s="98">
        <v>0</v>
      </c>
      <c r="M18" s="99">
        <f t="shared" si="0"/>
        <v>6596.009</v>
      </c>
      <c r="N18" s="98">
        <v>13516.69</v>
      </c>
      <c r="O18" s="98">
        <v>215.42</v>
      </c>
      <c r="P18" s="103">
        <f>SUM(N18-O18)</f>
        <v>13301.27</v>
      </c>
      <c r="Q18" s="98">
        <v>12276.9</v>
      </c>
      <c r="R18" s="98">
        <v>0</v>
      </c>
      <c r="S18" s="103">
        <f t="shared" si="2"/>
        <v>12276.9</v>
      </c>
      <c r="T18" s="98"/>
      <c r="U18" s="98"/>
      <c r="V18" s="103"/>
    </row>
    <row r="19" spans="1:22" s="112" customFormat="1" ht="15" customHeight="1" thickBot="1">
      <c r="A19" s="107" t="s">
        <v>1472</v>
      </c>
      <c r="B19" s="108">
        <f>SUM(B7:B18)</f>
        <v>30151.999999999996</v>
      </c>
      <c r="C19" s="109">
        <f>SUM(C7:C18)</f>
        <v>2037.45</v>
      </c>
      <c r="D19" s="110">
        <f>SUM(B19-C19)</f>
        <v>28114.549999999996</v>
      </c>
      <c r="E19" s="108">
        <f>SUM(E7:E18)</f>
        <v>37894.65</v>
      </c>
      <c r="F19" s="109">
        <f>SUM(F7:F18)</f>
        <v>3619.3</v>
      </c>
      <c r="G19" s="110">
        <f>SUM(E19-F19)</f>
        <v>34275.35</v>
      </c>
      <c r="H19" s="108">
        <f>SUM(H7:H18)</f>
        <v>55877.5125</v>
      </c>
      <c r="I19" s="109">
        <f>SUM(I7:I18)</f>
        <v>654.478</v>
      </c>
      <c r="J19" s="110">
        <f t="shared" si="5"/>
        <v>55223.034499999994</v>
      </c>
      <c r="K19" s="108">
        <f>SUM(K7:K18)</f>
        <v>64966.6535</v>
      </c>
      <c r="L19" s="109">
        <f>SUM(L7:L18)</f>
        <v>511.488</v>
      </c>
      <c r="M19" s="110">
        <f>SUM(K19-L19)-0.01</f>
        <v>64455.1555</v>
      </c>
      <c r="N19" s="108">
        <f>SUM(N7:N18)</f>
        <v>103574.4</v>
      </c>
      <c r="O19" s="109">
        <f>SUM(O7:O18)</f>
        <v>1164.74</v>
      </c>
      <c r="P19" s="111">
        <f>SUM(N19-O19)</f>
        <v>102409.65999999999</v>
      </c>
      <c r="Q19" s="108">
        <f>SUM(Q7:Q18)</f>
        <v>144035.16999999998</v>
      </c>
      <c r="R19" s="109">
        <f>SUM(R7:R18)</f>
        <v>1536.28</v>
      </c>
      <c r="S19" s="111">
        <f>SUM(Q19-R19)</f>
        <v>142498.88999999998</v>
      </c>
      <c r="T19" s="108">
        <f>SUM(T7:T18)</f>
        <v>33761.12</v>
      </c>
      <c r="U19" s="109">
        <f>SUM(U7:U18)</f>
        <v>0</v>
      </c>
      <c r="V19" s="111">
        <f>SUM(T19-U19)</f>
        <v>33761.12</v>
      </c>
    </row>
    <row r="20" spans="1:16" s="112" customFormat="1" ht="15" customHeight="1">
      <c r="A20" s="143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</row>
    <row r="21" spans="1:20" s="66" customFormat="1" ht="16.5" customHeight="1">
      <c r="A21" s="66" t="s">
        <v>355</v>
      </c>
      <c r="S21" s="1210"/>
      <c r="T21" s="1210"/>
    </row>
    <row r="22" ht="12.75">
      <c r="A22" s="66"/>
    </row>
  </sheetData>
  <mergeCells count="10">
    <mergeCell ref="T5:V5"/>
    <mergeCell ref="A1:V1"/>
    <mergeCell ref="A2:V2"/>
    <mergeCell ref="A3:J3"/>
    <mergeCell ref="B5:D5"/>
    <mergeCell ref="E5:G5"/>
    <mergeCell ref="H5:J5"/>
    <mergeCell ref="K5:M5"/>
    <mergeCell ref="N5:P5"/>
    <mergeCell ref="Q5:S5"/>
  </mergeCells>
  <printOptions horizontalCentered="1"/>
  <pageMargins left="0.75" right="0.75" top="1" bottom="1" header="0.5" footer="0.5"/>
  <pageSetup fitToHeight="1" fitToWidth="1" horizontalDpi="600" verticalDpi="600" orientation="portrait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M1">
      <selection activeCell="V7" sqref="V7"/>
    </sheetView>
  </sheetViews>
  <sheetFormatPr defaultColWidth="9.140625" defaultRowHeight="12.75"/>
  <cols>
    <col min="1" max="1" width="11.57421875" style="13" bestFit="1" customWidth="1"/>
    <col min="2" max="2" width="7.8515625" style="13" hidden="1" customWidth="1"/>
    <col min="3" max="3" width="6.00390625" style="13" hidden="1" customWidth="1"/>
    <col min="4" max="4" width="7.7109375" style="13" hidden="1" customWidth="1"/>
    <col min="5" max="5" width="7.8515625" style="13" bestFit="1" customWidth="1"/>
    <col min="6" max="6" width="6.00390625" style="13" bestFit="1" customWidth="1"/>
    <col min="7" max="7" width="7.7109375" style="13" bestFit="1" customWidth="1"/>
    <col min="8" max="8" width="7.8515625" style="13" bestFit="1" customWidth="1"/>
    <col min="9" max="9" width="5.140625" style="13" bestFit="1" customWidth="1"/>
    <col min="10" max="10" width="7.7109375" style="13" bestFit="1" customWidth="1"/>
    <col min="11" max="11" width="7.8515625" style="13" bestFit="1" customWidth="1"/>
    <col min="12" max="12" width="5.140625" style="13" bestFit="1" customWidth="1"/>
    <col min="13" max="13" width="8.140625" style="13" customWidth="1"/>
    <col min="14" max="14" width="7.8515625" style="13" bestFit="1" customWidth="1"/>
    <col min="15" max="15" width="5.8515625" style="13" customWidth="1"/>
    <col min="16" max="16" width="8.140625" style="13" customWidth="1"/>
    <col min="17" max="16384" width="9.140625" style="13" customWidth="1"/>
  </cols>
  <sheetData>
    <row r="1" spans="1:22" s="66" customFormat="1" ht="12.75">
      <c r="A1" s="1603" t="s">
        <v>42</v>
      </c>
      <c r="B1" s="1603"/>
      <c r="C1" s="1603"/>
      <c r="D1" s="1603"/>
      <c r="E1" s="1603"/>
      <c r="F1" s="1603"/>
      <c r="G1" s="1603"/>
      <c r="H1" s="1603"/>
      <c r="I1" s="1603"/>
      <c r="J1" s="1603"/>
      <c r="K1" s="1603"/>
      <c r="L1" s="1603"/>
      <c r="M1" s="1603"/>
      <c r="N1" s="1603"/>
      <c r="O1" s="1603"/>
      <c r="P1" s="1603"/>
      <c r="Q1" s="1603"/>
      <c r="R1" s="1603"/>
      <c r="S1" s="1603"/>
      <c r="T1" s="1603"/>
      <c r="U1" s="1603"/>
      <c r="V1" s="1603"/>
    </row>
    <row r="2" spans="1:22" s="66" customFormat="1" ht="15.75">
      <c r="A2" s="1604" t="s">
        <v>344</v>
      </c>
      <c r="B2" s="1604"/>
      <c r="C2" s="1604"/>
      <c r="D2" s="1604"/>
      <c r="E2" s="1604"/>
      <c r="F2" s="1604"/>
      <c r="G2" s="1604"/>
      <c r="H2" s="1604"/>
      <c r="I2" s="1604"/>
      <c r="J2" s="1604"/>
      <c r="K2" s="1604"/>
      <c r="L2" s="1604"/>
      <c r="M2" s="1604"/>
      <c r="N2" s="1604"/>
      <c r="O2" s="1604"/>
      <c r="P2" s="1604"/>
      <c r="Q2" s="1604"/>
      <c r="R2" s="1604"/>
      <c r="S2" s="1604"/>
      <c r="T2" s="1604"/>
      <c r="U2" s="1604"/>
      <c r="V2" s="1604"/>
    </row>
    <row r="3" spans="1:10" ht="12.75" hidden="1">
      <c r="A3" s="1600" t="s">
        <v>752</v>
      </c>
      <c r="B3" s="1600"/>
      <c r="C3" s="1600"/>
      <c r="D3" s="1600"/>
      <c r="E3" s="1600"/>
      <c r="F3" s="1600"/>
      <c r="G3" s="1600"/>
      <c r="H3" s="1600"/>
      <c r="I3" s="1600"/>
      <c r="J3" s="1600"/>
    </row>
    <row r="4" spans="1:22" ht="13.5" thickBot="1">
      <c r="A4" s="90"/>
      <c r="B4" s="90"/>
      <c r="C4" s="90"/>
      <c r="D4" s="90"/>
      <c r="E4" s="90"/>
      <c r="F4" s="90"/>
      <c r="G4" s="90"/>
      <c r="H4" s="90"/>
      <c r="I4" s="53"/>
      <c r="J4" s="53"/>
      <c r="K4" s="90"/>
      <c r="L4" s="53"/>
      <c r="M4" s="29"/>
      <c r="N4" s="90"/>
      <c r="O4" s="53"/>
      <c r="S4" s="29"/>
      <c r="V4" s="1259" t="s">
        <v>1025</v>
      </c>
    </row>
    <row r="5" spans="1:22" ht="12.75">
      <c r="A5" s="91"/>
      <c r="B5" s="1601" t="s">
        <v>351</v>
      </c>
      <c r="C5" s="1513"/>
      <c r="D5" s="1602"/>
      <c r="E5" s="1601" t="str">
        <f>'[2]forex_nrs'!E5</f>
        <v>2004/05</v>
      </c>
      <c r="F5" s="1513"/>
      <c r="G5" s="1602"/>
      <c r="H5" s="1513" t="str">
        <f>'[2]forex_nrs'!H5</f>
        <v>2005/06</v>
      </c>
      <c r="I5" s="1513"/>
      <c r="J5" s="1602"/>
      <c r="K5" s="1513" t="str">
        <f>'[2]forex_nrs'!K5</f>
        <v>2006/07</v>
      </c>
      <c r="L5" s="1513"/>
      <c r="M5" s="1602"/>
      <c r="N5" s="1513" t="str">
        <f>'[2]forex_nrs'!N5</f>
        <v>2007/08</v>
      </c>
      <c r="O5" s="1513"/>
      <c r="P5" s="1597"/>
      <c r="Q5" s="1513" t="str">
        <f>'[2]forex_nrs'!Q5</f>
        <v>2008/09</v>
      </c>
      <c r="R5" s="1513"/>
      <c r="S5" s="1597"/>
      <c r="T5" s="1513" t="str">
        <f>'[2]forex_nrs'!T5</f>
        <v>2009/10</v>
      </c>
      <c r="U5" s="1513"/>
      <c r="V5" s="1597"/>
    </row>
    <row r="6" spans="1:22" s="97" customFormat="1" ht="24">
      <c r="A6" s="92" t="s">
        <v>62</v>
      </c>
      <c r="B6" s="93" t="s">
        <v>352</v>
      </c>
      <c r="C6" s="94" t="s">
        <v>353</v>
      </c>
      <c r="D6" s="95" t="s">
        <v>354</v>
      </c>
      <c r="E6" s="93" t="s">
        <v>352</v>
      </c>
      <c r="F6" s="94" t="s">
        <v>353</v>
      </c>
      <c r="G6" s="95" t="s">
        <v>354</v>
      </c>
      <c r="H6" s="94" t="s">
        <v>352</v>
      </c>
      <c r="I6" s="94" t="s">
        <v>353</v>
      </c>
      <c r="J6" s="95" t="s">
        <v>354</v>
      </c>
      <c r="K6" s="94" t="s">
        <v>352</v>
      </c>
      <c r="L6" s="94" t="s">
        <v>353</v>
      </c>
      <c r="M6" s="95" t="s">
        <v>354</v>
      </c>
      <c r="N6" s="94" t="s">
        <v>352</v>
      </c>
      <c r="O6" s="94" t="s">
        <v>353</v>
      </c>
      <c r="P6" s="96" t="s">
        <v>354</v>
      </c>
      <c r="Q6" s="94" t="s">
        <v>352</v>
      </c>
      <c r="R6" s="94" t="s">
        <v>353</v>
      </c>
      <c r="S6" s="96" t="s">
        <v>354</v>
      </c>
      <c r="T6" s="94" t="s">
        <v>352</v>
      </c>
      <c r="U6" s="94" t="s">
        <v>353</v>
      </c>
      <c r="V6" s="96" t="s">
        <v>354</v>
      </c>
    </row>
    <row r="7" spans="1:22" ht="15" customHeight="1">
      <c r="A7" s="67" t="s">
        <v>330</v>
      </c>
      <c r="B7" s="100">
        <v>9.8</v>
      </c>
      <c r="C7" s="101">
        <v>0</v>
      </c>
      <c r="D7" s="102">
        <f>SUM(B7-C7)</f>
        <v>9.8</v>
      </c>
      <c r="E7" s="100">
        <v>18.2</v>
      </c>
      <c r="F7" s="101">
        <v>0</v>
      </c>
      <c r="G7" s="102">
        <f>SUM(E7-F7)</f>
        <v>18.2</v>
      </c>
      <c r="H7" s="101">
        <v>24.1</v>
      </c>
      <c r="I7" s="101">
        <v>7.4</v>
      </c>
      <c r="J7" s="102">
        <f>SUM(H7-I7)</f>
        <v>16.700000000000003</v>
      </c>
      <c r="K7" s="101">
        <v>87.5</v>
      </c>
      <c r="L7" s="101">
        <v>0</v>
      </c>
      <c r="M7" s="102">
        <f aca="true" t="shared" si="0" ref="M7:M18">SUM(K7-L7)</f>
        <v>87.5</v>
      </c>
      <c r="N7" s="98">
        <v>34.55</v>
      </c>
      <c r="O7" s="98">
        <v>0</v>
      </c>
      <c r="P7" s="103">
        <f aca="true" t="shared" si="1" ref="P7:P12">SUM(N7-O7)</f>
        <v>34.55</v>
      </c>
      <c r="Q7" s="98">
        <v>81.75</v>
      </c>
      <c r="R7" s="98">
        <v>2.7</v>
      </c>
      <c r="S7" s="103">
        <f aca="true" t="shared" si="2" ref="S7:S18">SUM(Q7-R7)</f>
        <v>79.05</v>
      </c>
      <c r="T7" s="98">
        <v>74.8</v>
      </c>
      <c r="U7" s="98">
        <v>0</v>
      </c>
      <c r="V7" s="103">
        <f>SUM(T7-U7)</f>
        <v>74.8</v>
      </c>
    </row>
    <row r="8" spans="1:22" ht="15" customHeight="1">
      <c r="A8" s="67" t="s">
        <v>331</v>
      </c>
      <c r="B8" s="100">
        <v>17.9</v>
      </c>
      <c r="C8" s="101">
        <v>0</v>
      </c>
      <c r="D8" s="102">
        <f aca="true" t="shared" si="3" ref="D8:D18">SUM(B8-C8)</f>
        <v>17.9</v>
      </c>
      <c r="E8" s="100">
        <v>27.6</v>
      </c>
      <c r="F8" s="101">
        <v>0</v>
      </c>
      <c r="G8" s="102">
        <f aca="true" t="shared" si="4" ref="G8:G18">SUM(E8-F8)</f>
        <v>27.6</v>
      </c>
      <c r="H8" s="101">
        <v>30.5</v>
      </c>
      <c r="I8" s="101">
        <v>0</v>
      </c>
      <c r="J8" s="102">
        <f aca="true" t="shared" si="5" ref="J8:J19">SUM(H8-I8)</f>
        <v>30.5</v>
      </c>
      <c r="K8" s="101">
        <v>63.85</v>
      </c>
      <c r="L8" s="101">
        <v>0</v>
      </c>
      <c r="M8" s="102">
        <f t="shared" si="0"/>
        <v>63.85</v>
      </c>
      <c r="N8" s="98">
        <v>72.9</v>
      </c>
      <c r="O8" s="98">
        <v>6</v>
      </c>
      <c r="P8" s="103">
        <f t="shared" si="1"/>
        <v>66.9</v>
      </c>
      <c r="Q8" s="98">
        <v>109.6</v>
      </c>
      <c r="R8" s="98">
        <v>13.75</v>
      </c>
      <c r="S8" s="103">
        <v>95.85</v>
      </c>
      <c r="T8" s="98">
        <v>126.55</v>
      </c>
      <c r="U8" s="98">
        <v>0</v>
      </c>
      <c r="V8" s="103">
        <f>SUM(T8-U8)</f>
        <v>126.55</v>
      </c>
    </row>
    <row r="9" spans="1:22" ht="15" customHeight="1">
      <c r="A9" s="67" t="s">
        <v>332</v>
      </c>
      <c r="B9" s="100">
        <v>47.6</v>
      </c>
      <c r="C9" s="101">
        <v>0</v>
      </c>
      <c r="D9" s="102">
        <f t="shared" si="3"/>
        <v>47.6</v>
      </c>
      <c r="E9" s="100">
        <v>49.4</v>
      </c>
      <c r="F9" s="101">
        <v>0</v>
      </c>
      <c r="G9" s="102">
        <f t="shared" si="4"/>
        <v>49.4</v>
      </c>
      <c r="H9" s="101">
        <v>53</v>
      </c>
      <c r="I9" s="101">
        <v>0</v>
      </c>
      <c r="J9" s="102">
        <f t="shared" si="5"/>
        <v>53</v>
      </c>
      <c r="K9" s="101">
        <v>76.25</v>
      </c>
      <c r="L9" s="101">
        <v>0</v>
      </c>
      <c r="M9" s="102">
        <f t="shared" si="0"/>
        <v>76.25</v>
      </c>
      <c r="N9" s="98">
        <v>115.9</v>
      </c>
      <c r="O9" s="98">
        <v>0</v>
      </c>
      <c r="P9" s="103">
        <f t="shared" si="1"/>
        <v>115.9</v>
      </c>
      <c r="Q9" s="98">
        <v>245.2</v>
      </c>
      <c r="R9" s="98">
        <v>0</v>
      </c>
      <c r="S9" s="103">
        <f t="shared" si="2"/>
        <v>245.2</v>
      </c>
      <c r="T9" s="98">
        <v>59.8</v>
      </c>
      <c r="U9" s="98">
        <v>0</v>
      </c>
      <c r="V9" s="103">
        <f>SUM(T9-U9)</f>
        <v>59.8</v>
      </c>
    </row>
    <row r="10" spans="1:22" ht="15" customHeight="1">
      <c r="A10" s="67" t="s">
        <v>333</v>
      </c>
      <c r="B10" s="100">
        <v>36.4</v>
      </c>
      <c r="C10" s="101">
        <v>0</v>
      </c>
      <c r="D10" s="102">
        <f t="shared" si="3"/>
        <v>36.4</v>
      </c>
      <c r="E10" s="100">
        <v>32.9</v>
      </c>
      <c r="F10" s="101">
        <v>14.6</v>
      </c>
      <c r="G10" s="102">
        <f t="shared" si="4"/>
        <v>18.299999999999997</v>
      </c>
      <c r="H10" s="101">
        <v>84.35</v>
      </c>
      <c r="I10" s="101">
        <v>0</v>
      </c>
      <c r="J10" s="102">
        <f t="shared" si="5"/>
        <v>84.35</v>
      </c>
      <c r="K10" s="101">
        <v>71.05</v>
      </c>
      <c r="L10" s="101">
        <v>0</v>
      </c>
      <c r="M10" s="102">
        <f t="shared" si="0"/>
        <v>71.05</v>
      </c>
      <c r="N10" s="98">
        <v>104.1</v>
      </c>
      <c r="O10" s="98">
        <v>0</v>
      </c>
      <c r="P10" s="103">
        <f t="shared" si="1"/>
        <v>104.1</v>
      </c>
      <c r="Q10" s="98">
        <v>149.53</v>
      </c>
      <c r="R10" s="98">
        <v>0</v>
      </c>
      <c r="S10" s="103">
        <f t="shared" si="2"/>
        <v>149.53</v>
      </c>
      <c r="T10" s="98">
        <v>85.3</v>
      </c>
      <c r="U10" s="98">
        <v>0</v>
      </c>
      <c r="V10" s="103">
        <f>SUM(T10-U10)</f>
        <v>85.3</v>
      </c>
    </row>
    <row r="11" spans="1:22" ht="15" customHeight="1">
      <c r="A11" s="67" t="s">
        <v>334</v>
      </c>
      <c r="B11" s="100">
        <v>30.4</v>
      </c>
      <c r="C11" s="101">
        <v>6.7</v>
      </c>
      <c r="D11" s="102">
        <f t="shared" si="3"/>
        <v>23.7</v>
      </c>
      <c r="E11" s="100">
        <v>44.5</v>
      </c>
      <c r="F11" s="101">
        <v>0</v>
      </c>
      <c r="G11" s="102">
        <f t="shared" si="4"/>
        <v>44.5</v>
      </c>
      <c r="H11" s="101">
        <v>65</v>
      </c>
      <c r="I11" s="101">
        <v>0</v>
      </c>
      <c r="J11" s="102">
        <f t="shared" si="5"/>
        <v>65</v>
      </c>
      <c r="K11" s="101">
        <v>95.85</v>
      </c>
      <c r="L11" s="101">
        <v>0</v>
      </c>
      <c r="M11" s="102">
        <f t="shared" si="0"/>
        <v>95.85</v>
      </c>
      <c r="N11" s="98">
        <v>143.4</v>
      </c>
      <c r="O11" s="98">
        <v>0</v>
      </c>
      <c r="P11" s="103">
        <f t="shared" si="1"/>
        <v>143.4</v>
      </c>
      <c r="Q11" s="98">
        <v>219.45</v>
      </c>
      <c r="R11" s="98">
        <v>0</v>
      </c>
      <c r="S11" s="103">
        <f t="shared" si="2"/>
        <v>219.45</v>
      </c>
      <c r="T11" s="98">
        <v>97</v>
      </c>
      <c r="U11" s="98">
        <v>0</v>
      </c>
      <c r="V11" s="103">
        <f>SUM(T11-U11)</f>
        <v>97</v>
      </c>
    </row>
    <row r="12" spans="1:22" ht="15" customHeight="1">
      <c r="A12" s="67" t="s">
        <v>335</v>
      </c>
      <c r="B12" s="100">
        <v>39.2</v>
      </c>
      <c r="C12" s="101">
        <v>0</v>
      </c>
      <c r="D12" s="102">
        <f t="shared" si="3"/>
        <v>39.2</v>
      </c>
      <c r="E12" s="100">
        <v>66.2</v>
      </c>
      <c r="F12" s="101">
        <v>0</v>
      </c>
      <c r="G12" s="102">
        <f t="shared" si="4"/>
        <v>66.2</v>
      </c>
      <c r="H12" s="101">
        <v>62.3</v>
      </c>
      <c r="I12" s="101">
        <v>1.8</v>
      </c>
      <c r="J12" s="102">
        <f t="shared" si="5"/>
        <v>60.5</v>
      </c>
      <c r="K12" s="101">
        <v>75.95</v>
      </c>
      <c r="L12" s="101">
        <v>0</v>
      </c>
      <c r="M12" s="102">
        <f t="shared" si="0"/>
        <v>75.95</v>
      </c>
      <c r="N12" s="98">
        <v>93.3</v>
      </c>
      <c r="O12" s="98">
        <v>0</v>
      </c>
      <c r="P12" s="103">
        <f t="shared" si="1"/>
        <v>93.3</v>
      </c>
      <c r="Q12" s="98">
        <v>174.5</v>
      </c>
      <c r="R12" s="98">
        <v>0</v>
      </c>
      <c r="S12" s="103">
        <f t="shared" si="2"/>
        <v>174.5</v>
      </c>
      <c r="T12" s="98"/>
      <c r="U12" s="98"/>
      <c r="V12" s="103"/>
    </row>
    <row r="13" spans="1:22" ht="15" customHeight="1">
      <c r="A13" s="67" t="s">
        <v>336</v>
      </c>
      <c r="B13" s="100">
        <v>25.7</v>
      </c>
      <c r="C13" s="101">
        <v>0</v>
      </c>
      <c r="D13" s="102">
        <f t="shared" si="3"/>
        <v>25.7</v>
      </c>
      <c r="E13" s="100">
        <v>29.5</v>
      </c>
      <c r="F13" s="101">
        <v>24.5</v>
      </c>
      <c r="G13" s="102">
        <f t="shared" si="4"/>
        <v>5</v>
      </c>
      <c r="H13" s="101">
        <v>41.2</v>
      </c>
      <c r="I13" s="101">
        <v>0</v>
      </c>
      <c r="J13" s="102">
        <f t="shared" si="5"/>
        <v>41.2</v>
      </c>
      <c r="K13" s="101">
        <v>47.55</v>
      </c>
      <c r="L13" s="101">
        <v>7.2</v>
      </c>
      <c r="M13" s="102">
        <f t="shared" si="0"/>
        <v>40.349999999999994</v>
      </c>
      <c r="N13" s="101">
        <v>111.05</v>
      </c>
      <c r="O13" s="101">
        <v>8.6</v>
      </c>
      <c r="P13" s="1211">
        <v>102.45</v>
      </c>
      <c r="Q13" s="101">
        <v>155.15</v>
      </c>
      <c r="R13" s="98">
        <v>0</v>
      </c>
      <c r="S13" s="1211">
        <f t="shared" si="2"/>
        <v>155.15</v>
      </c>
      <c r="T13" s="101"/>
      <c r="U13" s="98"/>
      <c r="V13" s="103"/>
    </row>
    <row r="14" spans="1:22" ht="15" customHeight="1">
      <c r="A14" s="67" t="s">
        <v>337</v>
      </c>
      <c r="B14" s="100">
        <v>26.7</v>
      </c>
      <c r="C14" s="101">
        <v>0</v>
      </c>
      <c r="D14" s="102">
        <f t="shared" si="3"/>
        <v>26.7</v>
      </c>
      <c r="E14" s="100">
        <v>29.9</v>
      </c>
      <c r="F14" s="101">
        <v>0</v>
      </c>
      <c r="G14" s="102">
        <f t="shared" si="4"/>
        <v>29.9</v>
      </c>
      <c r="H14" s="101">
        <v>73.6</v>
      </c>
      <c r="I14" s="101">
        <v>0</v>
      </c>
      <c r="J14" s="102">
        <f t="shared" si="5"/>
        <v>73.6</v>
      </c>
      <c r="K14" s="101">
        <v>102.5</v>
      </c>
      <c r="L14" s="101">
        <v>0</v>
      </c>
      <c r="M14" s="102">
        <f t="shared" si="0"/>
        <v>102.5</v>
      </c>
      <c r="N14" s="101">
        <v>199.6</v>
      </c>
      <c r="O14" s="101">
        <v>0</v>
      </c>
      <c r="P14" s="1211">
        <v>199.6</v>
      </c>
      <c r="Q14" s="101">
        <v>147.65</v>
      </c>
      <c r="R14" s="98">
        <v>0</v>
      </c>
      <c r="S14" s="1211">
        <f t="shared" si="2"/>
        <v>147.65</v>
      </c>
      <c r="T14" s="101"/>
      <c r="U14" s="98"/>
      <c r="V14" s="103"/>
    </row>
    <row r="15" spans="1:22" ht="15" customHeight="1">
      <c r="A15" s="67" t="s">
        <v>338</v>
      </c>
      <c r="B15" s="100">
        <v>40.6</v>
      </c>
      <c r="C15" s="101">
        <v>0</v>
      </c>
      <c r="D15" s="102">
        <f t="shared" si="3"/>
        <v>40.6</v>
      </c>
      <c r="E15" s="100">
        <v>88</v>
      </c>
      <c r="F15" s="101">
        <v>0</v>
      </c>
      <c r="G15" s="102">
        <f t="shared" si="4"/>
        <v>88</v>
      </c>
      <c r="H15" s="101">
        <v>54.7</v>
      </c>
      <c r="I15" s="101">
        <v>0</v>
      </c>
      <c r="J15" s="102">
        <f t="shared" si="5"/>
        <v>54.7</v>
      </c>
      <c r="K15" s="98">
        <v>50.9</v>
      </c>
      <c r="L15" s="98">
        <v>0</v>
      </c>
      <c r="M15" s="99">
        <f t="shared" si="0"/>
        <v>50.9</v>
      </c>
      <c r="N15" s="98">
        <v>170.25</v>
      </c>
      <c r="O15" s="98">
        <v>0</v>
      </c>
      <c r="P15" s="103">
        <v>170.25</v>
      </c>
      <c r="Q15" s="98">
        <v>132.6</v>
      </c>
      <c r="R15" s="98">
        <v>0</v>
      </c>
      <c r="S15" s="103">
        <f t="shared" si="2"/>
        <v>132.6</v>
      </c>
      <c r="T15" s="98"/>
      <c r="U15" s="98"/>
      <c r="V15" s="103"/>
    </row>
    <row r="16" spans="1:22" ht="15" customHeight="1">
      <c r="A16" s="67" t="s">
        <v>1467</v>
      </c>
      <c r="B16" s="100">
        <v>17.3</v>
      </c>
      <c r="C16" s="101">
        <v>5.7</v>
      </c>
      <c r="D16" s="102">
        <f t="shared" si="3"/>
        <v>11.600000000000001</v>
      </c>
      <c r="E16" s="100">
        <v>53.9</v>
      </c>
      <c r="F16" s="101">
        <v>11</v>
      </c>
      <c r="G16" s="102">
        <f t="shared" si="4"/>
        <v>42.9</v>
      </c>
      <c r="H16" s="101">
        <v>69.25</v>
      </c>
      <c r="I16" s="101">
        <v>0</v>
      </c>
      <c r="J16" s="102">
        <f t="shared" si="5"/>
        <v>69.25</v>
      </c>
      <c r="K16" s="98">
        <v>67.5</v>
      </c>
      <c r="L16" s="98">
        <v>0</v>
      </c>
      <c r="M16" s="99">
        <f t="shared" si="0"/>
        <v>67.5</v>
      </c>
      <c r="N16" s="98">
        <v>164.3</v>
      </c>
      <c r="O16" s="98">
        <v>0</v>
      </c>
      <c r="P16" s="103">
        <v>164.3</v>
      </c>
      <c r="Q16" s="98">
        <v>168.9</v>
      </c>
      <c r="R16" s="98"/>
      <c r="S16" s="103">
        <f t="shared" si="2"/>
        <v>168.9</v>
      </c>
      <c r="T16" s="98"/>
      <c r="U16" s="98"/>
      <c r="V16" s="103"/>
    </row>
    <row r="17" spans="1:22" ht="15" customHeight="1">
      <c r="A17" s="67" t="s">
        <v>1468</v>
      </c>
      <c r="B17" s="100">
        <v>62.35</v>
      </c>
      <c r="C17" s="101">
        <v>0</v>
      </c>
      <c r="D17" s="102">
        <f t="shared" si="3"/>
        <v>62.35</v>
      </c>
      <c r="E17" s="100">
        <v>32.4</v>
      </c>
      <c r="F17" s="101">
        <v>0</v>
      </c>
      <c r="G17" s="102">
        <f t="shared" si="4"/>
        <v>32.4</v>
      </c>
      <c r="H17" s="101">
        <v>133</v>
      </c>
      <c r="I17" s="101">
        <v>0</v>
      </c>
      <c r="J17" s="102">
        <f t="shared" si="5"/>
        <v>133</v>
      </c>
      <c r="K17" s="98">
        <v>82.75</v>
      </c>
      <c r="L17" s="98">
        <v>0</v>
      </c>
      <c r="M17" s="99">
        <f t="shared" si="0"/>
        <v>82.75</v>
      </c>
      <c r="N17" s="98">
        <v>183.45</v>
      </c>
      <c r="O17" s="98">
        <v>0</v>
      </c>
      <c r="P17" s="103">
        <v>183.45</v>
      </c>
      <c r="Q17" s="98">
        <v>119.5</v>
      </c>
      <c r="R17" s="98">
        <v>5</v>
      </c>
      <c r="S17" s="103">
        <f t="shared" si="2"/>
        <v>114.5</v>
      </c>
      <c r="T17" s="98"/>
      <c r="U17" s="98"/>
      <c r="V17" s="103"/>
    </row>
    <row r="18" spans="1:22" ht="15" customHeight="1">
      <c r="A18" s="104" t="s">
        <v>1469</v>
      </c>
      <c r="B18" s="105">
        <v>44.85</v>
      </c>
      <c r="C18" s="106">
        <v>15.2</v>
      </c>
      <c r="D18" s="99">
        <f t="shared" si="3"/>
        <v>29.650000000000002</v>
      </c>
      <c r="E18" s="105">
        <v>54.5</v>
      </c>
      <c r="F18" s="106">
        <v>0</v>
      </c>
      <c r="G18" s="99">
        <f t="shared" si="4"/>
        <v>54.5</v>
      </c>
      <c r="H18" s="98">
        <v>78.8</v>
      </c>
      <c r="I18" s="98">
        <v>0</v>
      </c>
      <c r="J18" s="99">
        <f t="shared" si="5"/>
        <v>78.8</v>
      </c>
      <c r="K18" s="98">
        <v>101.3</v>
      </c>
      <c r="L18" s="98">
        <v>0</v>
      </c>
      <c r="M18" s="99">
        <f t="shared" si="0"/>
        <v>101.3</v>
      </c>
      <c r="N18" s="98">
        <v>196.35</v>
      </c>
      <c r="O18" s="98">
        <v>3.1</v>
      </c>
      <c r="P18" s="103">
        <f>SUM(N18-O18)</f>
        <v>193.25</v>
      </c>
      <c r="Q18" s="98">
        <v>159.1</v>
      </c>
      <c r="R18" s="98">
        <v>0</v>
      </c>
      <c r="S18" s="103">
        <f t="shared" si="2"/>
        <v>159.1</v>
      </c>
      <c r="T18" s="98"/>
      <c r="U18" s="98"/>
      <c r="V18" s="103"/>
    </row>
    <row r="19" spans="1:22" s="112" customFormat="1" ht="15" customHeight="1" thickBot="1">
      <c r="A19" s="107" t="s">
        <v>1472</v>
      </c>
      <c r="B19" s="108">
        <f>SUM(B7:B18)</f>
        <v>398.80000000000007</v>
      </c>
      <c r="C19" s="109">
        <f>SUM(C7:C18)</f>
        <v>27.6</v>
      </c>
      <c r="D19" s="110">
        <f>SUM(B19-C19)</f>
        <v>371.20000000000005</v>
      </c>
      <c r="E19" s="108">
        <f>SUM(E7:E18)</f>
        <v>527</v>
      </c>
      <c r="F19" s="109">
        <f>SUM(F7:F18)</f>
        <v>50.1</v>
      </c>
      <c r="G19" s="110">
        <f>SUM(E19-F19)</f>
        <v>476.9</v>
      </c>
      <c r="H19" s="108">
        <f>SUM(H7:H18)</f>
        <v>769.8</v>
      </c>
      <c r="I19" s="109">
        <f>SUM(I7:I18)</f>
        <v>9.200000000000001</v>
      </c>
      <c r="J19" s="110">
        <f t="shared" si="5"/>
        <v>760.5999999999999</v>
      </c>
      <c r="K19" s="108">
        <f>SUM(K7:K18)</f>
        <v>922.9499999999999</v>
      </c>
      <c r="L19" s="109">
        <f>SUM(L7:L18)</f>
        <v>7.2</v>
      </c>
      <c r="M19" s="110">
        <f>SUM(K19-L19)</f>
        <v>915.7499999999999</v>
      </c>
      <c r="N19" s="108">
        <f>SUM(N7:N18)</f>
        <v>1589.1499999999999</v>
      </c>
      <c r="O19" s="109">
        <f>SUM(O7:O18)</f>
        <v>17.7</v>
      </c>
      <c r="P19" s="111">
        <f>SUM(N19-O19)</f>
        <v>1571.4499999999998</v>
      </c>
      <c r="Q19" s="108">
        <f>SUM(Q7:Q18)</f>
        <v>1862.93</v>
      </c>
      <c r="R19" s="109">
        <f>SUM(R7:R18)</f>
        <v>21.45</v>
      </c>
      <c r="S19" s="109">
        <f>SUM(Q19-R19)</f>
        <v>1841.48</v>
      </c>
      <c r="T19" s="108">
        <f>SUM(T7:T18)</f>
        <v>443.45</v>
      </c>
      <c r="U19" s="109">
        <f>SUM(U7:U18)</f>
        <v>0</v>
      </c>
      <c r="V19" s="1345">
        <f>SUM(T19-U19)</f>
        <v>443.45</v>
      </c>
    </row>
    <row r="20" s="66" customFormat="1" ht="16.5" customHeight="1">
      <c r="A20" s="66" t="s">
        <v>355</v>
      </c>
    </row>
  </sheetData>
  <mergeCells count="10">
    <mergeCell ref="A1:V1"/>
    <mergeCell ref="A2:V2"/>
    <mergeCell ref="T5:V5"/>
    <mergeCell ref="A3:J3"/>
    <mergeCell ref="B5:D5"/>
    <mergeCell ref="E5:G5"/>
    <mergeCell ref="H5:J5"/>
    <mergeCell ref="K5:M5"/>
    <mergeCell ref="N5:P5"/>
    <mergeCell ref="Q5:S5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workbookViewId="0" topLeftCell="F1">
      <selection activeCell="O18" sqref="O18"/>
    </sheetView>
  </sheetViews>
  <sheetFormatPr defaultColWidth="9.140625" defaultRowHeight="12.75"/>
  <cols>
    <col min="1" max="1" width="10.00390625" style="13" customWidth="1"/>
    <col min="2" max="2" width="10.7109375" style="13" hidden="1" customWidth="1"/>
    <col min="3" max="3" width="8.140625" style="13" hidden="1" customWidth="1"/>
    <col min="4" max="4" width="10.7109375" style="13" bestFit="1" customWidth="1"/>
    <col min="5" max="5" width="8.140625" style="13" bestFit="1" customWidth="1"/>
    <col min="6" max="6" width="10.7109375" style="13" bestFit="1" customWidth="1"/>
    <col min="7" max="7" width="8.140625" style="13" bestFit="1" customWidth="1"/>
    <col min="8" max="8" width="11.00390625" style="13" bestFit="1" customWidth="1"/>
    <col min="9" max="9" width="8.140625" style="13" customWidth="1"/>
    <col min="10" max="10" width="11.28125" style="13" bestFit="1" customWidth="1"/>
    <col min="11" max="11" width="8.140625" style="13" customWidth="1"/>
    <col min="12" max="13" width="9.140625" style="13" customWidth="1"/>
    <col min="14" max="14" width="10.8515625" style="13" bestFit="1" customWidth="1"/>
    <col min="15" max="16384" width="9.140625" style="13" customWidth="1"/>
  </cols>
  <sheetData>
    <row r="1" spans="1:19" ht="12.75">
      <c r="A1" s="1587" t="s">
        <v>43</v>
      </c>
      <c r="B1" s="1587"/>
      <c r="C1" s="1587"/>
      <c r="D1" s="1587"/>
      <c r="E1" s="1587"/>
      <c r="F1" s="1587"/>
      <c r="G1" s="1587"/>
      <c r="H1" s="1587"/>
      <c r="I1" s="1587"/>
      <c r="J1" s="1587"/>
      <c r="K1" s="1587"/>
      <c r="L1" s="1587"/>
      <c r="M1" s="1587"/>
      <c r="N1" s="1587"/>
      <c r="O1" s="1587"/>
      <c r="P1" s="227"/>
      <c r="Q1" s="227"/>
      <c r="R1" s="227"/>
      <c r="S1" s="227"/>
    </row>
    <row r="2" spans="1:19" ht="15.75">
      <c r="A2" s="1531" t="s">
        <v>520</v>
      </c>
      <c r="B2" s="1531"/>
      <c r="C2" s="1531"/>
      <c r="D2" s="1531"/>
      <c r="E2" s="1531"/>
      <c r="F2" s="1531"/>
      <c r="G2" s="1531"/>
      <c r="H2" s="1531"/>
      <c r="I2" s="1531"/>
      <c r="J2" s="1531"/>
      <c r="K2" s="1531"/>
      <c r="L2" s="1531"/>
      <c r="M2" s="1531"/>
      <c r="N2" s="1531"/>
      <c r="O2" s="1531"/>
      <c r="P2" s="227"/>
      <c r="Q2" s="227"/>
      <c r="R2" s="227"/>
      <c r="S2" s="227"/>
    </row>
    <row r="3" spans="1:15" ht="17.25" customHeight="1">
      <c r="A3" s="71"/>
      <c r="B3" s="71"/>
      <c r="C3" s="71"/>
      <c r="D3" s="113"/>
      <c r="E3" s="113"/>
      <c r="F3" s="113"/>
      <c r="G3" s="113"/>
      <c r="H3" s="113"/>
      <c r="I3" s="29"/>
      <c r="J3" s="113"/>
      <c r="M3" s="29"/>
      <c r="O3" s="1259" t="s">
        <v>14</v>
      </c>
    </row>
    <row r="4" spans="1:15" s="45" customFormat="1" ht="13.5" customHeight="1">
      <c r="A4" s="858"/>
      <c r="B4" s="1607" t="s">
        <v>351</v>
      </c>
      <c r="C4" s="1606"/>
      <c r="D4" s="1608" t="str">
        <f>'[2]forex_nrs'!E5</f>
        <v>2004/05</v>
      </c>
      <c r="E4" s="1606"/>
      <c r="F4" s="1605" t="str">
        <f>'[2]forex_nrs'!H5</f>
        <v>2005/06</v>
      </c>
      <c r="G4" s="1606"/>
      <c r="H4" s="1605" t="str">
        <f>'[2]forex_nrs'!K5</f>
        <v>2006/07</v>
      </c>
      <c r="I4" s="1606"/>
      <c r="J4" s="1605" t="str">
        <f>'[2]forex_nrs'!N5</f>
        <v>2007/08</v>
      </c>
      <c r="K4" s="1606"/>
      <c r="L4" s="1605" t="str">
        <f>'[2]forex_nrs'!Q5</f>
        <v>2008/09</v>
      </c>
      <c r="M4" s="1606"/>
      <c r="N4" s="1605" t="s">
        <v>203</v>
      </c>
      <c r="O4" s="1606"/>
    </row>
    <row r="5" spans="1:15" s="45" customFormat="1" ht="13.5" customHeight="1">
      <c r="A5" s="859" t="s">
        <v>62</v>
      </c>
      <c r="B5" s="115" t="s">
        <v>356</v>
      </c>
      <c r="C5" s="116" t="s">
        <v>357</v>
      </c>
      <c r="D5" s="115" t="s">
        <v>356</v>
      </c>
      <c r="E5" s="116" t="s">
        <v>357</v>
      </c>
      <c r="F5" s="117" t="s">
        <v>356</v>
      </c>
      <c r="G5" s="116" t="s">
        <v>357</v>
      </c>
      <c r="H5" s="117" t="s">
        <v>356</v>
      </c>
      <c r="I5" s="116" t="s">
        <v>357</v>
      </c>
      <c r="J5" s="117" t="s">
        <v>356</v>
      </c>
      <c r="K5" s="116" t="s">
        <v>357</v>
      </c>
      <c r="L5" s="117" t="s">
        <v>356</v>
      </c>
      <c r="M5" s="116" t="s">
        <v>357</v>
      </c>
      <c r="N5" s="117" t="s">
        <v>356</v>
      </c>
      <c r="O5" s="116" t="s">
        <v>357</v>
      </c>
    </row>
    <row r="6" spans="1:15" ht="15.75" customHeight="1">
      <c r="A6" s="64" t="s">
        <v>330</v>
      </c>
      <c r="B6" s="360">
        <v>461.85</v>
      </c>
      <c r="C6" s="361">
        <v>10</v>
      </c>
      <c r="D6" s="362">
        <v>1847.355</v>
      </c>
      <c r="E6" s="363">
        <v>40</v>
      </c>
      <c r="F6" s="364">
        <v>2611.31</v>
      </c>
      <c r="G6" s="363">
        <v>60</v>
      </c>
      <c r="H6" s="364">
        <f>466.4+467.55+469.45+465.275+465.9</f>
        <v>2334.5750000000003</v>
      </c>
      <c r="I6" s="363">
        <v>50</v>
      </c>
      <c r="J6" s="365">
        <f>403.55+403.525+402.35+403.3+405.1+404.35+406.45+405.675+407.325</f>
        <v>3641.625</v>
      </c>
      <c r="K6" s="363">
        <f>90</f>
        <v>90</v>
      </c>
      <c r="L6" s="365">
        <v>5969.58</v>
      </c>
      <c r="M6" s="363">
        <v>140</v>
      </c>
      <c r="N6" s="365">
        <v>15930.4</v>
      </c>
      <c r="O6" s="363">
        <v>330</v>
      </c>
    </row>
    <row r="7" spans="1:15" ht="15.75" customHeight="1">
      <c r="A7" s="64" t="s">
        <v>331</v>
      </c>
      <c r="B7" s="360">
        <v>0</v>
      </c>
      <c r="C7" s="361">
        <v>0</v>
      </c>
      <c r="D7" s="362">
        <v>0</v>
      </c>
      <c r="E7" s="366">
        <v>0</v>
      </c>
      <c r="F7" s="364">
        <v>2191.9</v>
      </c>
      <c r="G7" s="363">
        <v>50</v>
      </c>
      <c r="H7" s="364">
        <f>465.275+465.225+465.9+465.175+462.3+462.6</f>
        <v>2786.475</v>
      </c>
      <c r="I7" s="363">
        <v>60</v>
      </c>
      <c r="J7" s="365">
        <f>411.9+411.675+409.9+408.925+409.3+407.25+406.05+406.2+404.225</f>
        <v>3675.4249999999997</v>
      </c>
      <c r="K7" s="363">
        <v>90</v>
      </c>
      <c r="L7" s="365">
        <v>2644.05</v>
      </c>
      <c r="M7" s="363">
        <v>60</v>
      </c>
      <c r="N7" s="365">
        <v>8748.6</v>
      </c>
      <c r="O7" s="363">
        <v>180</v>
      </c>
    </row>
    <row r="8" spans="1:15" ht="15.75" customHeight="1">
      <c r="A8" s="64" t="s">
        <v>332</v>
      </c>
      <c r="B8" s="360">
        <v>453.35</v>
      </c>
      <c r="C8" s="361">
        <v>10</v>
      </c>
      <c r="D8" s="362">
        <v>0</v>
      </c>
      <c r="E8" s="366">
        <v>0</v>
      </c>
      <c r="F8" s="364">
        <v>2652.09</v>
      </c>
      <c r="G8" s="363">
        <v>50</v>
      </c>
      <c r="H8" s="364">
        <f>461.125+459.275+459.5+457.65+456.925+455.925+454.9</f>
        <v>3205.3000000000006</v>
      </c>
      <c r="I8" s="363">
        <v>70</v>
      </c>
      <c r="J8" s="367">
        <f>405.65+398.925+397+397.1+397.6+397.725+394.825+394.35+393.1+393.075+393.025+393.05+787.3</f>
        <v>5542.724999999999</v>
      </c>
      <c r="K8" s="368">
        <f>140</f>
        <v>140</v>
      </c>
      <c r="L8" s="367">
        <v>3257.1</v>
      </c>
      <c r="M8" s="368">
        <v>70</v>
      </c>
      <c r="N8" s="367">
        <v>5629.95</v>
      </c>
      <c r="O8" s="368">
        <v>120</v>
      </c>
    </row>
    <row r="9" spans="1:15" ht="15.75" customHeight="1">
      <c r="A9" s="64" t="s">
        <v>333</v>
      </c>
      <c r="B9" s="360">
        <v>906.175</v>
      </c>
      <c r="C9" s="361">
        <v>20</v>
      </c>
      <c r="D9" s="362">
        <v>0</v>
      </c>
      <c r="E9" s="366">
        <v>0</v>
      </c>
      <c r="F9" s="364">
        <v>1810.725</v>
      </c>
      <c r="G9" s="363">
        <v>40</v>
      </c>
      <c r="H9" s="369">
        <f>452.9+450.575+450.15+449.475+449.35+448.875+449.025+451.8</f>
        <v>3602.15</v>
      </c>
      <c r="I9" s="368">
        <v>80</v>
      </c>
      <c r="J9" s="367">
        <f>393.85+393.2+393.6+393.35+785.4+392.45+393.4+393.6+393.5</f>
        <v>3932.35</v>
      </c>
      <c r="K9" s="368">
        <v>100</v>
      </c>
      <c r="L9" s="367">
        <v>10657.1</v>
      </c>
      <c r="M9" s="368">
        <v>220</v>
      </c>
      <c r="N9" s="367">
        <v>3739.15</v>
      </c>
      <c r="O9" s="368">
        <v>80</v>
      </c>
    </row>
    <row r="10" spans="1:15" ht="15.75" customHeight="1">
      <c r="A10" s="64" t="s">
        <v>334</v>
      </c>
      <c r="B10" s="360">
        <v>228.075</v>
      </c>
      <c r="C10" s="361">
        <v>5</v>
      </c>
      <c r="D10" s="362">
        <v>1340.73</v>
      </c>
      <c r="E10" s="363">
        <v>30</v>
      </c>
      <c r="F10" s="364">
        <v>2290.13</v>
      </c>
      <c r="G10" s="363">
        <v>50</v>
      </c>
      <c r="H10" s="369">
        <f>453.325+448.675+447.125+445.6+445.85+448.75</f>
        <v>2689.325</v>
      </c>
      <c r="I10" s="368">
        <v>60</v>
      </c>
      <c r="J10" s="367">
        <f>393.025+393.425+394.4+393.025+396.75+398.375+396.9+397.575+396.3+394.3+394.65+394.65+394.225+394</f>
        <v>5531.6</v>
      </c>
      <c r="K10" s="368">
        <v>140</v>
      </c>
      <c r="L10" s="367">
        <v>6950.8</v>
      </c>
      <c r="M10" s="368">
        <v>140</v>
      </c>
      <c r="N10" s="367">
        <v>7453.55</v>
      </c>
      <c r="O10" s="368">
        <v>160</v>
      </c>
    </row>
    <row r="11" spans="1:15" ht="15.75" customHeight="1">
      <c r="A11" s="64" t="s">
        <v>335</v>
      </c>
      <c r="B11" s="360">
        <v>228.1625</v>
      </c>
      <c r="C11" s="361">
        <v>5</v>
      </c>
      <c r="D11" s="362">
        <v>437.3</v>
      </c>
      <c r="E11" s="363">
        <v>10</v>
      </c>
      <c r="F11" s="364">
        <v>1348.15</v>
      </c>
      <c r="G11" s="363">
        <v>40</v>
      </c>
      <c r="H11" s="369">
        <f>447.03+446.45+444.875+443.7+443.275+443.32+443.355</f>
        <v>3112.005</v>
      </c>
      <c r="I11" s="368">
        <v>70</v>
      </c>
      <c r="J11" s="367">
        <f>394.9+395.7+396.1+395.75+394.45+394.125+394.1+392.65+392.825+392.85</f>
        <v>3943.4499999999994</v>
      </c>
      <c r="K11" s="368">
        <v>100</v>
      </c>
      <c r="L11" s="367">
        <v>4381.8</v>
      </c>
      <c r="M11" s="368">
        <v>90</v>
      </c>
      <c r="N11" s="367"/>
      <c r="O11" s="368"/>
    </row>
    <row r="12" spans="1:15" ht="15.75" customHeight="1">
      <c r="A12" s="64" t="s">
        <v>336</v>
      </c>
      <c r="B12" s="360">
        <v>2265.55</v>
      </c>
      <c r="C12" s="361">
        <v>50</v>
      </c>
      <c r="D12" s="362">
        <v>2183.225</v>
      </c>
      <c r="E12" s="363">
        <v>50</v>
      </c>
      <c r="F12" s="364">
        <v>2213.55</v>
      </c>
      <c r="G12" s="363">
        <v>50</v>
      </c>
      <c r="H12" s="364">
        <f>443.255+442.35+441.13</f>
        <v>1326.7350000000001</v>
      </c>
      <c r="I12" s="363">
        <v>30</v>
      </c>
      <c r="J12" s="367">
        <v>5125.83</v>
      </c>
      <c r="K12" s="368">
        <v>130</v>
      </c>
      <c r="L12" s="367">
        <v>6352.28</v>
      </c>
      <c r="M12" s="368">
        <v>130</v>
      </c>
      <c r="N12" s="367"/>
      <c r="O12" s="368"/>
    </row>
    <row r="13" spans="1:15" ht="15.75" customHeight="1">
      <c r="A13" s="64" t="s">
        <v>337</v>
      </c>
      <c r="B13" s="360">
        <v>2263.11</v>
      </c>
      <c r="C13" s="361">
        <v>50</v>
      </c>
      <c r="D13" s="362">
        <v>2624.225</v>
      </c>
      <c r="E13" s="363">
        <v>60</v>
      </c>
      <c r="F13" s="364">
        <v>3106.1</v>
      </c>
      <c r="G13" s="363">
        <v>70</v>
      </c>
      <c r="H13" s="364">
        <f>441.625+440.875+441.925+442.525+441.95+442.75+442.125</f>
        <v>3093.7749999999996</v>
      </c>
      <c r="I13" s="363">
        <v>70</v>
      </c>
      <c r="J13" s="367">
        <v>4799.95</v>
      </c>
      <c r="K13" s="368">
        <v>120</v>
      </c>
      <c r="L13" s="367">
        <v>7561.65</v>
      </c>
      <c r="M13" s="368">
        <v>150</v>
      </c>
      <c r="N13" s="367"/>
      <c r="O13" s="368"/>
    </row>
    <row r="14" spans="1:15" ht="15.75" customHeight="1">
      <c r="A14" s="64" t="s">
        <v>338</v>
      </c>
      <c r="B14" s="360">
        <v>904.81</v>
      </c>
      <c r="C14" s="361">
        <v>20</v>
      </c>
      <c r="D14" s="362">
        <v>436.25</v>
      </c>
      <c r="E14" s="363">
        <v>10</v>
      </c>
      <c r="F14" s="364">
        <v>3124.5</v>
      </c>
      <c r="G14" s="363">
        <v>70</v>
      </c>
      <c r="H14" s="369">
        <f>436.3+436.95+435.55+430.675+430.85+429+430.1+428.15</f>
        <v>3457.575</v>
      </c>
      <c r="I14" s="368">
        <v>80</v>
      </c>
      <c r="J14" s="369">
        <v>5624.83</v>
      </c>
      <c r="K14" s="368">
        <v>140</v>
      </c>
      <c r="L14" s="369">
        <v>5621.88</v>
      </c>
      <c r="M14" s="368">
        <v>110</v>
      </c>
      <c r="N14" s="369"/>
      <c r="O14" s="368"/>
    </row>
    <row r="15" spans="1:15" ht="15.75" customHeight="1">
      <c r="A15" s="64" t="s">
        <v>1467</v>
      </c>
      <c r="B15" s="360">
        <v>1325.615</v>
      </c>
      <c r="C15" s="361">
        <v>30</v>
      </c>
      <c r="D15" s="362">
        <v>3052.16</v>
      </c>
      <c r="E15" s="363">
        <v>70</v>
      </c>
      <c r="F15" s="364">
        <v>452.95</v>
      </c>
      <c r="G15" s="363">
        <v>10</v>
      </c>
      <c r="H15" s="369">
        <f>427.475+417.35+417.1+410.4+408.35+414.4+411.925+409.15+406.15+408.115+409.05+411.175</f>
        <v>4950.640000000001</v>
      </c>
      <c r="I15" s="368">
        <v>120</v>
      </c>
      <c r="J15" s="369">
        <v>6474.78</v>
      </c>
      <c r="K15" s="368">
        <v>160</v>
      </c>
      <c r="L15" s="369">
        <v>6495.8</v>
      </c>
      <c r="M15" s="368">
        <v>130</v>
      </c>
      <c r="N15" s="369"/>
      <c r="O15" s="368"/>
    </row>
    <row r="16" spans="1:15" ht="15.75" customHeight="1">
      <c r="A16" s="64" t="s">
        <v>1468</v>
      </c>
      <c r="B16" s="360">
        <v>0</v>
      </c>
      <c r="C16" s="361">
        <v>0</v>
      </c>
      <c r="D16" s="362">
        <v>2177.63</v>
      </c>
      <c r="E16" s="363">
        <v>50</v>
      </c>
      <c r="F16" s="369">
        <f>450.675+454.7+455.1+457.05+460.8+463.9</f>
        <v>2742.225</v>
      </c>
      <c r="G16" s="368">
        <v>60</v>
      </c>
      <c r="H16" s="369">
        <f>412.75+409.55+408.25+408.925+405.25+405.675+405.2+405.115+406.475+405.025+405.1+406.75+409.2</f>
        <v>5293.265</v>
      </c>
      <c r="I16" s="368">
        <v>130</v>
      </c>
      <c r="J16" s="369">
        <v>7678.38</v>
      </c>
      <c r="K16" s="368">
        <v>180</v>
      </c>
      <c r="L16" s="369">
        <v>5298.2</v>
      </c>
      <c r="M16" s="368">
        <v>110</v>
      </c>
      <c r="N16" s="369"/>
      <c r="O16" s="368"/>
    </row>
    <row r="17" spans="1:15" ht="15.75" customHeight="1">
      <c r="A17" s="846" t="s">
        <v>1469</v>
      </c>
      <c r="B17" s="370">
        <v>452.58</v>
      </c>
      <c r="C17" s="371">
        <v>10</v>
      </c>
      <c r="D17" s="372">
        <v>1306.875</v>
      </c>
      <c r="E17" s="373">
        <v>30</v>
      </c>
      <c r="F17" s="374">
        <f>459.25+458.9+462.15+463.65+461.025</f>
        <v>2304.975</v>
      </c>
      <c r="G17" s="375">
        <v>50</v>
      </c>
      <c r="H17" s="374">
        <f>408.7+409.9+407.875+407.4+408.35+410.2+405.5+404.315+404.1+403.71+405.8</f>
        <v>4475.849999999999</v>
      </c>
      <c r="I17" s="375">
        <v>110</v>
      </c>
      <c r="J17" s="374">
        <v>14631.58</v>
      </c>
      <c r="K17" s="375">
        <v>340</v>
      </c>
      <c r="L17" s="374">
        <v>8210.38</v>
      </c>
      <c r="M17" s="375">
        <v>170</v>
      </c>
      <c r="N17" s="374"/>
      <c r="O17" s="375"/>
    </row>
    <row r="18" spans="1:15" s="1346" customFormat="1" ht="15.75" customHeight="1">
      <c r="A18" s="860" t="s">
        <v>1472</v>
      </c>
      <c r="B18" s="861">
        <v>9489.2775</v>
      </c>
      <c r="C18" s="862">
        <v>210</v>
      </c>
      <c r="D18" s="863">
        <f aca="true" t="shared" si="0" ref="D18:O18">SUM(D6:D17)</f>
        <v>15405.75</v>
      </c>
      <c r="E18" s="864">
        <f t="shared" si="0"/>
        <v>350</v>
      </c>
      <c r="F18" s="865">
        <f t="shared" si="0"/>
        <v>26848.604999999996</v>
      </c>
      <c r="G18" s="866">
        <f t="shared" si="0"/>
        <v>600</v>
      </c>
      <c r="H18" s="865">
        <f t="shared" si="0"/>
        <v>40327.670000000006</v>
      </c>
      <c r="I18" s="866">
        <f t="shared" si="0"/>
        <v>930</v>
      </c>
      <c r="J18" s="867">
        <f t="shared" si="0"/>
        <v>70602.525</v>
      </c>
      <c r="K18" s="866">
        <f t="shared" si="0"/>
        <v>1730</v>
      </c>
      <c r="L18" s="867">
        <f t="shared" si="0"/>
        <v>73400.62</v>
      </c>
      <c r="M18" s="866">
        <f t="shared" si="0"/>
        <v>1520</v>
      </c>
      <c r="N18" s="867">
        <f t="shared" si="0"/>
        <v>41501.65</v>
      </c>
      <c r="O18" s="866">
        <f t="shared" si="0"/>
        <v>870</v>
      </c>
    </row>
    <row r="19" spans="1:8" s="66" customFormat="1" ht="12.75">
      <c r="A19" s="245"/>
      <c r="H19" s="1347"/>
    </row>
    <row r="20" spans="1:14" ht="12.75">
      <c r="A20" s="66"/>
      <c r="B20" s="66"/>
      <c r="H20" s="1348"/>
      <c r="J20" s="1349"/>
      <c r="N20" s="1348"/>
    </row>
    <row r="21" spans="10:14" ht="12.75">
      <c r="J21" s="1348"/>
      <c r="N21" s="1348"/>
    </row>
    <row r="26" ht="12.75">
      <c r="H26" s="13" t="s">
        <v>753</v>
      </c>
    </row>
  </sheetData>
  <mergeCells count="9">
    <mergeCell ref="A1:O1"/>
    <mergeCell ref="A2:O2"/>
    <mergeCell ref="N4:O4"/>
    <mergeCell ref="B4:C4"/>
    <mergeCell ref="D4:E4"/>
    <mergeCell ref="F4:G4"/>
    <mergeCell ref="H4:I4"/>
    <mergeCell ref="J4:K4"/>
    <mergeCell ref="L4:M4"/>
  </mergeCells>
  <printOptions horizontalCentered="1"/>
  <pageMargins left="0.75" right="0.75" top="1" bottom="1" header="0.5" footer="0.5"/>
  <pageSetup fitToHeight="1" fitToWidth="1" horizontalDpi="600" verticalDpi="600" orientation="portrait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workbookViewId="0" topLeftCell="A22">
      <selection activeCell="B25" sqref="B25:H25"/>
    </sheetView>
  </sheetViews>
  <sheetFormatPr defaultColWidth="9.140625" defaultRowHeight="12.75"/>
  <cols>
    <col min="1" max="1" width="9.140625" style="13" customWidth="1"/>
    <col min="2" max="2" width="10.421875" style="13" customWidth="1"/>
    <col min="3" max="6" width="12.140625" style="13" customWidth="1"/>
    <col min="7" max="7" width="9.8515625" style="13" bestFit="1" customWidth="1"/>
    <col min="8" max="16384" width="9.140625" style="13" customWidth="1"/>
  </cols>
  <sheetData>
    <row r="1" spans="2:8" ht="12.75">
      <c r="B1" s="1520" t="s">
        <v>44</v>
      </c>
      <c r="C1" s="1520"/>
      <c r="D1" s="1520"/>
      <c r="E1" s="1520"/>
      <c r="F1" s="1520"/>
      <c r="G1" s="1520"/>
      <c r="H1" s="1520"/>
    </row>
    <row r="2" spans="2:8" ht="15.75">
      <c r="B2" s="1519" t="s">
        <v>358</v>
      </c>
      <c r="C2" s="1519"/>
      <c r="D2" s="1519"/>
      <c r="E2" s="1519"/>
      <c r="F2" s="1519"/>
      <c r="G2" s="1519"/>
      <c r="H2" s="1519"/>
    </row>
    <row r="3" spans="2:4" ht="12.75" hidden="1">
      <c r="B3" s="1587" t="s">
        <v>752</v>
      </c>
      <c r="C3" s="1587"/>
      <c r="D3" s="1587"/>
    </row>
    <row r="5" spans="4:8" ht="13.5" thickBot="1">
      <c r="D5" s="29"/>
      <c r="E5" s="29"/>
      <c r="H5" s="1259" t="s">
        <v>456</v>
      </c>
    </row>
    <row r="6" spans="2:8" ht="19.5" customHeight="1">
      <c r="B6" s="118" t="s">
        <v>62</v>
      </c>
      <c r="C6" s="119" t="str">
        <f>'[2]outright sale-Purchase'!B4</f>
        <v>2004/05</v>
      </c>
      <c r="D6" s="120" t="str">
        <f>'[2]outright sale-Purchase'!D4</f>
        <v>2005/06</v>
      </c>
      <c r="E6" s="120" t="str">
        <f>'[2]outright sale-Purchase'!F4</f>
        <v>2006/07</v>
      </c>
      <c r="F6" s="121" t="str">
        <f>'[2]outright sale-Purchase'!H4</f>
        <v>2007/08</v>
      </c>
      <c r="G6" s="121" t="str">
        <f>'[2]outright sale-Purchase'!J4</f>
        <v>2008/09</v>
      </c>
      <c r="H6" s="121" t="s">
        <v>203</v>
      </c>
    </row>
    <row r="7" spans="2:8" ht="15" customHeight="1">
      <c r="B7" s="346" t="s">
        <v>330</v>
      </c>
      <c r="C7" s="376">
        <v>585</v>
      </c>
      <c r="D7" s="347">
        <v>400</v>
      </c>
      <c r="E7" s="347">
        <v>0</v>
      </c>
      <c r="F7" s="348">
        <v>0</v>
      </c>
      <c r="G7" s="348">
        <v>18150</v>
      </c>
      <c r="H7" s="348">
        <v>0</v>
      </c>
    </row>
    <row r="8" spans="2:8" ht="15" customHeight="1">
      <c r="B8" s="346" t="s">
        <v>331</v>
      </c>
      <c r="C8" s="376">
        <v>189</v>
      </c>
      <c r="D8" s="347">
        <v>550</v>
      </c>
      <c r="E8" s="347">
        <v>370</v>
      </c>
      <c r="F8" s="348">
        <v>4080</v>
      </c>
      <c r="G8" s="348">
        <v>3720</v>
      </c>
      <c r="H8" s="348">
        <v>350</v>
      </c>
    </row>
    <row r="9" spans="2:8" ht="15" customHeight="1">
      <c r="B9" s="346" t="s">
        <v>332</v>
      </c>
      <c r="C9" s="376">
        <v>3367.28</v>
      </c>
      <c r="D9" s="347">
        <v>220</v>
      </c>
      <c r="E9" s="347">
        <v>1575</v>
      </c>
      <c r="F9" s="348">
        <v>9665</v>
      </c>
      <c r="G9" s="348">
        <v>11155</v>
      </c>
      <c r="H9" s="348">
        <v>3700</v>
      </c>
    </row>
    <row r="10" spans="2:8" ht="15" customHeight="1">
      <c r="B10" s="346" t="s">
        <v>333</v>
      </c>
      <c r="C10" s="376">
        <v>15836.81</v>
      </c>
      <c r="D10" s="347">
        <v>0</v>
      </c>
      <c r="E10" s="347">
        <v>2101.5</v>
      </c>
      <c r="F10" s="348">
        <v>13135</v>
      </c>
      <c r="G10" s="348">
        <v>2500</v>
      </c>
      <c r="H10" s="348">
        <v>13234</v>
      </c>
    </row>
    <row r="11" spans="2:8" ht="15" customHeight="1">
      <c r="B11" s="346" t="s">
        <v>334</v>
      </c>
      <c r="C11" s="376">
        <v>2362.5</v>
      </c>
      <c r="D11" s="347">
        <v>0</v>
      </c>
      <c r="E11" s="347">
        <v>1074.7</v>
      </c>
      <c r="F11" s="348">
        <v>9310</v>
      </c>
      <c r="G11" s="348">
        <v>0</v>
      </c>
      <c r="H11" s="348">
        <v>28178.9</v>
      </c>
    </row>
    <row r="12" spans="2:8" ht="15" customHeight="1">
      <c r="B12" s="346" t="s">
        <v>335</v>
      </c>
      <c r="C12" s="376">
        <v>200</v>
      </c>
      <c r="D12" s="347">
        <v>753.5</v>
      </c>
      <c r="E12" s="349">
        <v>3070</v>
      </c>
      <c r="F12" s="348">
        <v>10780</v>
      </c>
      <c r="G12" s="348">
        <v>6010</v>
      </c>
      <c r="H12" s="348"/>
    </row>
    <row r="13" spans="2:8" ht="15" customHeight="1">
      <c r="B13" s="346" t="s">
        <v>336</v>
      </c>
      <c r="C13" s="376">
        <v>6224.804</v>
      </c>
      <c r="D13" s="347">
        <v>200</v>
      </c>
      <c r="E13" s="347">
        <v>0</v>
      </c>
      <c r="F13" s="348">
        <v>25532</v>
      </c>
      <c r="G13" s="348">
        <v>12260</v>
      </c>
      <c r="H13" s="348"/>
    </row>
    <row r="14" spans="2:8" ht="15" customHeight="1">
      <c r="B14" s="346" t="s">
        <v>337</v>
      </c>
      <c r="C14" s="376">
        <v>11402</v>
      </c>
      <c r="D14" s="349">
        <v>160</v>
      </c>
      <c r="E14" s="349">
        <v>300</v>
      </c>
      <c r="F14" s="348">
        <v>0</v>
      </c>
      <c r="G14" s="348">
        <v>29437.5</v>
      </c>
      <c r="H14" s="348"/>
    </row>
    <row r="15" spans="2:8" ht="15" customHeight="1">
      <c r="B15" s="346" t="s">
        <v>338</v>
      </c>
      <c r="C15" s="376">
        <v>4027.9</v>
      </c>
      <c r="D15" s="349">
        <f>200+750</f>
        <v>950</v>
      </c>
      <c r="E15" s="349">
        <v>8630</v>
      </c>
      <c r="F15" s="348">
        <v>3850</v>
      </c>
      <c r="G15" s="348">
        <v>2150</v>
      </c>
      <c r="H15" s="348"/>
    </row>
    <row r="16" spans="2:8" ht="15" customHeight="1">
      <c r="B16" s="346" t="s">
        <v>1467</v>
      </c>
      <c r="C16" s="376">
        <v>1040</v>
      </c>
      <c r="D16" s="349">
        <v>4800</v>
      </c>
      <c r="E16" s="349">
        <v>13821</v>
      </c>
      <c r="F16" s="348">
        <v>21250</v>
      </c>
      <c r="G16" s="348">
        <v>11220</v>
      </c>
      <c r="H16" s="348"/>
    </row>
    <row r="17" spans="2:8" ht="15" customHeight="1">
      <c r="B17" s="346" t="s">
        <v>1468</v>
      </c>
      <c r="C17" s="376">
        <v>600</v>
      </c>
      <c r="D17" s="347">
        <v>0</v>
      </c>
      <c r="E17" s="349">
        <v>350</v>
      </c>
      <c r="F17" s="348">
        <v>4500</v>
      </c>
      <c r="G17" s="348">
        <v>11180</v>
      </c>
      <c r="H17" s="348"/>
    </row>
    <row r="18" spans="2:8" ht="15" customHeight="1">
      <c r="B18" s="350" t="s">
        <v>1469</v>
      </c>
      <c r="C18" s="377">
        <v>3472.05</v>
      </c>
      <c r="D18" s="351">
        <v>1850</v>
      </c>
      <c r="E18" s="351">
        <v>15687</v>
      </c>
      <c r="F18" s="352">
        <v>1730</v>
      </c>
      <c r="G18" s="352">
        <v>0</v>
      </c>
      <c r="H18" s="352"/>
    </row>
    <row r="19" spans="2:8" s="43" customFormat="1" ht="15.75" customHeight="1" thickBot="1">
      <c r="B19" s="122" t="s">
        <v>1472</v>
      </c>
      <c r="C19" s="83">
        <f aca="true" t="shared" si="0" ref="C19:H19">SUM(C7:C18)</f>
        <v>49307.344000000005</v>
      </c>
      <c r="D19" s="83">
        <f t="shared" si="0"/>
        <v>9883.5</v>
      </c>
      <c r="E19" s="84">
        <f t="shared" si="0"/>
        <v>46979.2</v>
      </c>
      <c r="F19" s="85">
        <f t="shared" si="0"/>
        <v>103832</v>
      </c>
      <c r="G19" s="85">
        <f t="shared" si="0"/>
        <v>107782.5</v>
      </c>
      <c r="H19" s="85">
        <f t="shared" si="0"/>
        <v>45462.9</v>
      </c>
    </row>
    <row r="20" s="15" customFormat="1" ht="15" customHeight="1">
      <c r="B20" s="54" t="s">
        <v>359</v>
      </c>
    </row>
    <row r="21" s="15" customFormat="1" ht="15" customHeight="1">
      <c r="B21" s="54" t="s">
        <v>360</v>
      </c>
    </row>
    <row r="22" s="15" customFormat="1" ht="15" customHeight="1">
      <c r="B22" s="54" t="s">
        <v>361</v>
      </c>
    </row>
    <row r="23" s="15" customFormat="1" ht="15" customHeight="1">
      <c r="B23" s="54"/>
    </row>
    <row r="24" s="15" customFormat="1" ht="12.75"/>
    <row r="25" spans="2:8" ht="12.75">
      <c r="B25" s="1520" t="s">
        <v>45</v>
      </c>
      <c r="C25" s="1520"/>
      <c r="D25" s="1520"/>
      <c r="E25" s="1520"/>
      <c r="F25" s="1520"/>
      <c r="G25" s="1520"/>
      <c r="H25" s="1520"/>
    </row>
    <row r="26" spans="2:8" ht="18.75" customHeight="1">
      <c r="B26" s="1609" t="s">
        <v>362</v>
      </c>
      <c r="C26" s="1609"/>
      <c r="D26" s="1609"/>
      <c r="E26" s="1609"/>
      <c r="F26" s="1609"/>
      <c r="G26" s="1609"/>
      <c r="H26" s="1609"/>
    </row>
    <row r="27" spans="7:8" ht="13.5" thickBot="1">
      <c r="G27" s="29"/>
      <c r="H27" s="29" t="s">
        <v>456</v>
      </c>
    </row>
    <row r="28" spans="2:8" ht="12.75">
      <c r="B28" s="123" t="s">
        <v>62</v>
      </c>
      <c r="C28" s="86" t="str">
        <f aca="true" t="shared" si="1" ref="C28:H28">C6</f>
        <v>2004/05</v>
      </c>
      <c r="D28" s="81" t="str">
        <f t="shared" si="1"/>
        <v>2005/06</v>
      </c>
      <c r="E28" s="81" t="str">
        <f t="shared" si="1"/>
        <v>2006/07</v>
      </c>
      <c r="F28" s="82" t="str">
        <f t="shared" si="1"/>
        <v>2007/08</v>
      </c>
      <c r="G28" s="82" t="str">
        <f t="shared" si="1"/>
        <v>2008/09</v>
      </c>
      <c r="H28" s="82" t="str">
        <f t="shared" si="1"/>
        <v>2009/10</v>
      </c>
    </row>
    <row r="29" spans="2:8" ht="13.5" customHeight="1">
      <c r="B29" s="346" t="s">
        <v>330</v>
      </c>
      <c r="C29" s="353">
        <v>4309</v>
      </c>
      <c r="D29" s="354">
        <v>20554.2</v>
      </c>
      <c r="E29" s="354">
        <v>13397</v>
      </c>
      <c r="F29" s="355">
        <v>35455</v>
      </c>
      <c r="G29" s="355">
        <v>22432</v>
      </c>
      <c r="H29" s="355">
        <v>9527</v>
      </c>
    </row>
    <row r="30" spans="2:8" ht="13.5" customHeight="1">
      <c r="B30" s="346" t="s">
        <v>331</v>
      </c>
      <c r="C30" s="353">
        <v>13165</v>
      </c>
      <c r="D30" s="354">
        <v>24670.5</v>
      </c>
      <c r="E30" s="354">
        <v>18830</v>
      </c>
      <c r="F30" s="355">
        <v>31353</v>
      </c>
      <c r="G30" s="355">
        <v>21897</v>
      </c>
      <c r="H30" s="355">
        <v>29763</v>
      </c>
    </row>
    <row r="31" spans="2:8" ht="13.5" customHeight="1">
      <c r="B31" s="346" t="s">
        <v>190</v>
      </c>
      <c r="C31" s="353">
        <v>12145</v>
      </c>
      <c r="D31" s="354">
        <v>12021</v>
      </c>
      <c r="E31" s="354">
        <v>15855</v>
      </c>
      <c r="F31" s="355">
        <v>35062</v>
      </c>
      <c r="G31" s="355">
        <v>23934</v>
      </c>
      <c r="H31" s="355">
        <v>26239</v>
      </c>
    </row>
    <row r="32" spans="2:8" ht="13.5" customHeight="1">
      <c r="B32" s="346" t="s">
        <v>333</v>
      </c>
      <c r="C32" s="353">
        <v>9056</v>
      </c>
      <c r="D32" s="354">
        <v>10369</v>
      </c>
      <c r="E32" s="354">
        <v>14880</v>
      </c>
      <c r="F32" s="355">
        <v>21472</v>
      </c>
      <c r="G32" s="355">
        <v>36880</v>
      </c>
      <c r="H32" s="355">
        <v>30559.5</v>
      </c>
    </row>
    <row r="33" spans="2:8" ht="13.5" customHeight="1">
      <c r="B33" s="346" t="s">
        <v>334</v>
      </c>
      <c r="C33" s="353">
        <v>11018</v>
      </c>
      <c r="D33" s="354">
        <v>15533</v>
      </c>
      <c r="E33" s="354">
        <v>14180</v>
      </c>
      <c r="F33" s="355">
        <v>20418</v>
      </c>
      <c r="G33" s="355">
        <v>21661</v>
      </c>
      <c r="H33" s="355">
        <v>22845</v>
      </c>
    </row>
    <row r="34" spans="2:8" ht="13.5" customHeight="1">
      <c r="B34" s="346" t="s">
        <v>335</v>
      </c>
      <c r="C34" s="353">
        <v>11030</v>
      </c>
      <c r="D34" s="354">
        <v>11255.5</v>
      </c>
      <c r="E34" s="359">
        <v>17395</v>
      </c>
      <c r="F34" s="355">
        <v>24379</v>
      </c>
      <c r="G34" s="355">
        <v>19955</v>
      </c>
      <c r="H34" s="355"/>
    </row>
    <row r="35" spans="2:8" ht="13.5" customHeight="1">
      <c r="B35" s="346" t="s">
        <v>336</v>
      </c>
      <c r="C35" s="353">
        <v>12710</v>
      </c>
      <c r="D35" s="359">
        <v>14541</v>
      </c>
      <c r="E35" s="359">
        <v>8962</v>
      </c>
      <c r="F35" s="355">
        <v>12236</v>
      </c>
      <c r="G35" s="355">
        <v>27293</v>
      </c>
      <c r="H35" s="355"/>
    </row>
    <row r="36" spans="2:8" ht="13.5" customHeight="1">
      <c r="B36" s="346" t="s">
        <v>337</v>
      </c>
      <c r="C36" s="353">
        <v>9500</v>
      </c>
      <c r="D36" s="359">
        <v>20075</v>
      </c>
      <c r="E36" s="359">
        <v>7713</v>
      </c>
      <c r="F36" s="355">
        <v>10443</v>
      </c>
      <c r="G36" s="355">
        <v>18938.6</v>
      </c>
      <c r="H36" s="355"/>
    </row>
    <row r="37" spans="2:8" ht="13.5" customHeight="1">
      <c r="B37" s="346" t="s">
        <v>338</v>
      </c>
      <c r="C37" s="353">
        <v>18162</v>
      </c>
      <c r="D37" s="359">
        <v>15654</v>
      </c>
      <c r="E37" s="359">
        <v>7295</v>
      </c>
      <c r="F37" s="355">
        <v>12583.9</v>
      </c>
      <c r="G37" s="355">
        <v>27518</v>
      </c>
      <c r="H37" s="355"/>
    </row>
    <row r="38" spans="2:8" ht="13.5" customHeight="1">
      <c r="B38" s="346" t="s">
        <v>1467</v>
      </c>
      <c r="C38" s="353">
        <v>13050</v>
      </c>
      <c r="D38" s="359">
        <v>7970</v>
      </c>
      <c r="E38" s="359">
        <v>20300</v>
      </c>
      <c r="F38" s="355">
        <v>21570</v>
      </c>
      <c r="G38" s="355">
        <v>27686</v>
      </c>
      <c r="H38" s="355"/>
    </row>
    <row r="39" spans="2:8" ht="13.5" customHeight="1">
      <c r="B39" s="346" t="s">
        <v>1468</v>
      </c>
      <c r="C39" s="353">
        <v>18334.25</v>
      </c>
      <c r="D39" s="359">
        <v>10245</v>
      </c>
      <c r="E39" s="359">
        <v>17397</v>
      </c>
      <c r="F39" s="355">
        <v>17413</v>
      </c>
      <c r="G39" s="355">
        <v>23702</v>
      </c>
      <c r="H39" s="355"/>
    </row>
    <row r="40" spans="2:8" ht="13.5" customHeight="1">
      <c r="B40" s="350" t="s">
        <v>1469</v>
      </c>
      <c r="C40" s="357">
        <v>20358.5</v>
      </c>
      <c r="D40" s="358">
        <v>12862</v>
      </c>
      <c r="E40" s="358">
        <v>13980</v>
      </c>
      <c r="F40" s="378">
        <v>15934.2</v>
      </c>
      <c r="G40" s="378">
        <v>21522</v>
      </c>
      <c r="H40" s="378"/>
    </row>
    <row r="41" spans="2:8" ht="13.5" thickBot="1">
      <c r="B41" s="122" t="s">
        <v>1472</v>
      </c>
      <c r="C41" s="87">
        <f aca="true" t="shared" si="2" ref="C41:H41">SUM(C29:C40)</f>
        <v>152837.75</v>
      </c>
      <c r="D41" s="89">
        <f t="shared" si="2"/>
        <v>175750.2</v>
      </c>
      <c r="E41" s="89">
        <f t="shared" si="2"/>
        <v>170184</v>
      </c>
      <c r="F41" s="88">
        <f t="shared" si="2"/>
        <v>258319.1</v>
      </c>
      <c r="G41" s="88">
        <f t="shared" si="2"/>
        <v>293418.6</v>
      </c>
      <c r="H41" s="88">
        <f t="shared" si="2"/>
        <v>118933.5</v>
      </c>
    </row>
  </sheetData>
  <mergeCells count="5">
    <mergeCell ref="B26:H26"/>
    <mergeCell ref="B3:D3"/>
    <mergeCell ref="B1:H1"/>
    <mergeCell ref="B2:H2"/>
    <mergeCell ref="B25:H25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2"/>
  <sheetViews>
    <sheetView workbookViewId="0" topLeftCell="U66">
      <selection activeCell="A66" sqref="A66:AA66"/>
    </sheetView>
  </sheetViews>
  <sheetFormatPr defaultColWidth="9.140625" defaultRowHeight="12.75"/>
  <cols>
    <col min="1" max="1" width="3.140625" style="76" customWidth="1"/>
    <col min="2" max="2" width="4.421875" style="76" customWidth="1"/>
    <col min="3" max="3" width="29.57421875" style="76" customWidth="1"/>
    <col min="4" max="4" width="7.57421875" style="246" customWidth="1"/>
    <col min="5" max="5" width="7.28125" style="246" customWidth="1"/>
    <col min="6" max="7" width="7.57421875" style="76" customWidth="1"/>
    <col min="8" max="8" width="6.7109375" style="76" customWidth="1"/>
    <col min="9" max="9" width="7.421875" style="246" customWidth="1"/>
    <col min="10" max="10" width="7.421875" style="76" customWidth="1"/>
    <col min="11" max="12" width="7.421875" style="246" customWidth="1"/>
    <col min="13" max="16" width="7.421875" style="192" customWidth="1"/>
    <col min="17" max="18" width="9.140625" style="76" customWidth="1"/>
    <col min="19" max="21" width="11.57421875" style="76" customWidth="1"/>
    <col min="22" max="23" width="9.140625" style="305" customWidth="1"/>
    <col min="24" max="24" width="8.421875" style="76" customWidth="1"/>
    <col min="25" max="26" width="9.140625" style="76" customWidth="1"/>
    <col min="27" max="27" width="9.57421875" style="76" bestFit="1" customWidth="1"/>
    <col min="28" max="16384" width="9.140625" style="76" customWidth="1"/>
  </cols>
  <sheetData>
    <row r="1" spans="1:11" ht="12.75" customHeight="1" hidden="1">
      <c r="A1" s="1587" t="s">
        <v>1309</v>
      </c>
      <c r="B1" s="1587"/>
      <c r="C1" s="1587"/>
      <c r="D1" s="1587"/>
      <c r="E1" s="1587"/>
      <c r="F1" s="1587"/>
      <c r="G1" s="1587"/>
      <c r="H1" s="1587"/>
      <c r="I1" s="1587"/>
      <c r="K1" s="76"/>
    </row>
    <row r="2" spans="1:11" ht="12.75" customHeight="1" hidden="1">
      <c r="A2" s="1587" t="s">
        <v>763</v>
      </c>
      <c r="B2" s="1587"/>
      <c r="C2" s="1587"/>
      <c r="D2" s="1587"/>
      <c r="E2" s="1587"/>
      <c r="F2" s="1587"/>
      <c r="G2" s="1587"/>
      <c r="H2" s="1587"/>
      <c r="I2" s="1587"/>
      <c r="K2" s="76"/>
    </row>
    <row r="3" spans="1:11" ht="12.75" customHeight="1" hidden="1">
      <c r="A3" s="1587" t="s">
        <v>764</v>
      </c>
      <c r="B3" s="1587"/>
      <c r="C3" s="1587"/>
      <c r="D3" s="1587"/>
      <c r="E3" s="1587"/>
      <c r="F3" s="1587"/>
      <c r="G3" s="1587"/>
      <c r="H3" s="1587"/>
      <c r="I3" s="1587"/>
      <c r="K3" s="76"/>
    </row>
    <row r="4" spans="1:16" ht="5.25" customHeight="1" hidden="1" thickBot="1">
      <c r="A4" s="227"/>
      <c r="B4" s="227"/>
      <c r="C4" s="227"/>
      <c r="D4" s="1212"/>
      <c r="E4" s="1212"/>
      <c r="F4" s="227"/>
      <c r="G4" s="227"/>
      <c r="H4" s="227"/>
      <c r="I4" s="1212"/>
      <c r="J4" s="227"/>
      <c r="K4" s="1212"/>
      <c r="L4" s="1212"/>
      <c r="M4" s="1136"/>
      <c r="N4" s="1136"/>
      <c r="O4" s="1136"/>
      <c r="P4" s="1136"/>
    </row>
    <row r="5" spans="1:11" ht="12.75" customHeight="1" hidden="1">
      <c r="A5" s="1587" t="s">
        <v>364</v>
      </c>
      <c r="B5" s="1587"/>
      <c r="C5" s="1587"/>
      <c r="D5" s="1587"/>
      <c r="E5" s="1587"/>
      <c r="F5" s="1587"/>
      <c r="G5" s="1587"/>
      <c r="H5" s="1587"/>
      <c r="I5" s="1587"/>
      <c r="K5" s="76"/>
    </row>
    <row r="6" spans="1:11" ht="12.75" customHeight="1" hidden="1">
      <c r="A6" s="1587" t="s">
        <v>765</v>
      </c>
      <c r="B6" s="1587"/>
      <c r="C6" s="1587"/>
      <c r="D6" s="1587"/>
      <c r="E6" s="1587"/>
      <c r="F6" s="1587"/>
      <c r="G6" s="1587"/>
      <c r="H6" s="1587"/>
      <c r="I6" s="1587"/>
      <c r="K6" s="76"/>
    </row>
    <row r="7" spans="1:16" ht="5.25" customHeight="1" hidden="1">
      <c r="A7" s="13"/>
      <c r="B7" s="13"/>
      <c r="C7" s="13"/>
      <c r="D7" s="66"/>
      <c r="E7" s="66"/>
      <c r="F7" s="13"/>
      <c r="G7" s="13"/>
      <c r="H7" s="13"/>
      <c r="I7" s="66"/>
      <c r="J7" s="13"/>
      <c r="K7" s="66"/>
      <c r="L7" s="66"/>
      <c r="M7" s="54"/>
      <c r="N7" s="54"/>
      <c r="O7" s="54"/>
      <c r="P7" s="54"/>
    </row>
    <row r="8" spans="1:23" s="1215" customFormat="1" ht="12.75" customHeight="1" hidden="1">
      <c r="A8" s="1623" t="s">
        <v>365</v>
      </c>
      <c r="B8" s="1624"/>
      <c r="C8" s="1625"/>
      <c r="D8" s="1213">
        <v>2004</v>
      </c>
      <c r="E8" s="1213">
        <v>2004</v>
      </c>
      <c r="F8" s="1214">
        <v>2004</v>
      </c>
      <c r="G8" s="1214">
        <v>2004</v>
      </c>
      <c r="H8" s="1214">
        <v>2004</v>
      </c>
      <c r="I8" s="1213">
        <v>2004</v>
      </c>
      <c r="J8" s="1214">
        <v>2004</v>
      </c>
      <c r="K8" s="1213">
        <v>2004</v>
      </c>
      <c r="L8" s="247">
        <v>2004</v>
      </c>
      <c r="M8" s="124">
        <v>2004</v>
      </c>
      <c r="N8" s="124">
        <v>2004</v>
      </c>
      <c r="O8" s="248">
        <v>2004</v>
      </c>
      <c r="P8" s="248">
        <v>2004</v>
      </c>
      <c r="V8" s="305"/>
      <c r="W8" s="305"/>
    </row>
    <row r="9" spans="1:23" s="1215" customFormat="1" ht="12.75" customHeight="1" hidden="1">
      <c r="A9" s="1620" t="s">
        <v>766</v>
      </c>
      <c r="B9" s="1621"/>
      <c r="C9" s="1622"/>
      <c r="D9" s="1162" t="s">
        <v>1469</v>
      </c>
      <c r="E9" s="1162" t="s">
        <v>1469</v>
      </c>
      <c r="F9" s="1216" t="s">
        <v>1469</v>
      </c>
      <c r="G9" s="1216" t="s">
        <v>1047</v>
      </c>
      <c r="H9" s="1216" t="s">
        <v>767</v>
      </c>
      <c r="I9" s="1162" t="s">
        <v>767</v>
      </c>
      <c r="J9" s="1216" t="s">
        <v>767</v>
      </c>
      <c r="K9" s="1162" t="s">
        <v>767</v>
      </c>
      <c r="L9" s="249" t="s">
        <v>767</v>
      </c>
      <c r="M9" s="125" t="s">
        <v>767</v>
      </c>
      <c r="N9" s="125" t="s">
        <v>767</v>
      </c>
      <c r="O9" s="250" t="s">
        <v>767</v>
      </c>
      <c r="P9" s="250" t="s">
        <v>767</v>
      </c>
      <c r="V9" s="305"/>
      <c r="W9" s="305"/>
    </row>
    <row r="10" spans="1:16" ht="12.75" hidden="1">
      <c r="A10" s="1217" t="s">
        <v>768</v>
      </c>
      <c r="B10" s="1218"/>
      <c r="C10" s="202"/>
      <c r="D10" s="1164"/>
      <c r="E10" s="1164"/>
      <c r="F10" s="64"/>
      <c r="G10" s="64"/>
      <c r="H10" s="64"/>
      <c r="I10" s="1164"/>
      <c r="J10" s="64"/>
      <c r="K10" s="1164"/>
      <c r="L10" s="251"/>
      <c r="M10" s="54"/>
      <c r="N10" s="54"/>
      <c r="O10" s="214"/>
      <c r="P10" s="214"/>
    </row>
    <row r="11" spans="1:16" ht="12.75" hidden="1">
      <c r="A11" s="252"/>
      <c r="B11" s="32" t="s">
        <v>769</v>
      </c>
      <c r="C11" s="77"/>
      <c r="D11" s="1219">
        <v>1.820083870967742</v>
      </c>
      <c r="E11" s="1219">
        <v>1.820083870967742</v>
      </c>
      <c r="F11" s="1219">
        <v>1.820083870967742</v>
      </c>
      <c r="G11" s="1219">
        <v>0</v>
      </c>
      <c r="H11" s="1219">
        <v>0.3454</v>
      </c>
      <c r="I11" s="1219">
        <v>0.3454</v>
      </c>
      <c r="J11" s="1219">
        <v>0.3454</v>
      </c>
      <c r="K11" s="1219">
        <v>0.3454</v>
      </c>
      <c r="L11" s="253">
        <v>0.3454</v>
      </c>
      <c r="M11" s="44">
        <v>0.3454</v>
      </c>
      <c r="N11" s="44">
        <v>0.3454</v>
      </c>
      <c r="O11" s="254">
        <v>0.3454</v>
      </c>
      <c r="P11" s="254">
        <v>0.3454</v>
      </c>
    </row>
    <row r="12" spans="1:16" ht="12.75" hidden="1">
      <c r="A12" s="255"/>
      <c r="B12" s="32" t="s">
        <v>770</v>
      </c>
      <c r="C12" s="77"/>
      <c r="D12" s="1219">
        <v>1.4706548192771083</v>
      </c>
      <c r="E12" s="1219">
        <v>1.4706548192771083</v>
      </c>
      <c r="F12" s="1219">
        <v>1.4706548192771083</v>
      </c>
      <c r="G12" s="1219">
        <v>0.6176727272727273</v>
      </c>
      <c r="H12" s="1219">
        <v>0.629863076923077</v>
      </c>
      <c r="I12" s="1219">
        <v>0.629863076923077</v>
      </c>
      <c r="J12" s="1219">
        <v>0.629863076923077</v>
      </c>
      <c r="K12" s="1219">
        <v>0.629863076923077</v>
      </c>
      <c r="L12" s="253">
        <v>0.629863076923077</v>
      </c>
      <c r="M12" s="44">
        <v>0.629863076923077</v>
      </c>
      <c r="N12" s="44">
        <v>0.629863076923077</v>
      </c>
      <c r="O12" s="254">
        <v>0.629863076923077</v>
      </c>
      <c r="P12" s="254">
        <v>0.629863076923077</v>
      </c>
    </row>
    <row r="13" spans="1:16" ht="12.75" hidden="1">
      <c r="A13" s="255"/>
      <c r="B13" s="32" t="s">
        <v>771</v>
      </c>
      <c r="C13" s="77"/>
      <c r="D13" s="1220">
        <v>0</v>
      </c>
      <c r="E13" s="1220">
        <v>0</v>
      </c>
      <c r="F13" s="1221">
        <v>0</v>
      </c>
      <c r="G13" s="1220">
        <v>0</v>
      </c>
      <c r="H13" s="1219">
        <v>1</v>
      </c>
      <c r="I13" s="1219">
        <v>1</v>
      </c>
      <c r="J13" s="1219">
        <v>1</v>
      </c>
      <c r="K13" s="1219">
        <v>1</v>
      </c>
      <c r="L13" s="253">
        <v>1</v>
      </c>
      <c r="M13" s="44">
        <v>1</v>
      </c>
      <c r="N13" s="44">
        <v>1</v>
      </c>
      <c r="O13" s="254">
        <v>1</v>
      </c>
      <c r="P13" s="254">
        <v>1</v>
      </c>
    </row>
    <row r="14" spans="1:16" ht="12.75" hidden="1">
      <c r="A14" s="255"/>
      <c r="B14" s="32" t="s">
        <v>772</v>
      </c>
      <c r="C14" s="77"/>
      <c r="D14" s="1219">
        <v>3.8123749843660346</v>
      </c>
      <c r="E14" s="1219">
        <v>3.8123749843660346</v>
      </c>
      <c r="F14" s="1222">
        <v>3.8123749843660346</v>
      </c>
      <c r="G14" s="1219" t="s">
        <v>171</v>
      </c>
      <c r="H14" s="1219" t="s">
        <v>171</v>
      </c>
      <c r="I14" s="1219" t="s">
        <v>171</v>
      </c>
      <c r="J14" s="1219" t="s">
        <v>171</v>
      </c>
      <c r="K14" s="1219" t="s">
        <v>171</v>
      </c>
      <c r="L14" s="253" t="s">
        <v>171</v>
      </c>
      <c r="M14" s="44" t="s">
        <v>171</v>
      </c>
      <c r="N14" s="44" t="s">
        <v>171</v>
      </c>
      <c r="O14" s="254" t="s">
        <v>171</v>
      </c>
      <c r="P14" s="254" t="s">
        <v>171</v>
      </c>
    </row>
    <row r="15" spans="1:16" ht="12.75" hidden="1">
      <c r="A15" s="255"/>
      <c r="B15" s="15" t="s">
        <v>773</v>
      </c>
      <c r="C15" s="77"/>
      <c r="D15" s="256" t="s">
        <v>367</v>
      </c>
      <c r="E15" s="256" t="s">
        <v>367</v>
      </c>
      <c r="F15" s="33" t="s">
        <v>367</v>
      </c>
      <c r="G15" s="33" t="s">
        <v>367</v>
      </c>
      <c r="H15" s="33" t="s">
        <v>367</v>
      </c>
      <c r="I15" s="256" t="s">
        <v>367</v>
      </c>
      <c r="J15" s="33" t="s">
        <v>367</v>
      </c>
      <c r="K15" s="256" t="s">
        <v>367</v>
      </c>
      <c r="L15" s="126" t="s">
        <v>367</v>
      </c>
      <c r="M15" s="127" t="s">
        <v>367</v>
      </c>
      <c r="N15" s="127" t="s">
        <v>367</v>
      </c>
      <c r="O15" s="257" t="s">
        <v>367</v>
      </c>
      <c r="P15" s="257" t="s">
        <v>367</v>
      </c>
    </row>
    <row r="16" spans="1:16" ht="12.75" hidden="1">
      <c r="A16" s="255"/>
      <c r="B16" s="15" t="s">
        <v>368</v>
      </c>
      <c r="C16" s="77"/>
      <c r="D16" s="256" t="s">
        <v>369</v>
      </c>
      <c r="E16" s="256" t="s">
        <v>369</v>
      </c>
      <c r="F16" s="33" t="s">
        <v>369</v>
      </c>
      <c r="G16" s="33" t="s">
        <v>369</v>
      </c>
      <c r="H16" s="33" t="s">
        <v>369</v>
      </c>
      <c r="I16" s="256" t="s">
        <v>369</v>
      </c>
      <c r="J16" s="33" t="s">
        <v>369</v>
      </c>
      <c r="K16" s="256" t="s">
        <v>369</v>
      </c>
      <c r="L16" s="126" t="s">
        <v>369</v>
      </c>
      <c r="M16" s="127" t="s">
        <v>369</v>
      </c>
      <c r="N16" s="127" t="s">
        <v>369</v>
      </c>
      <c r="O16" s="257" t="s">
        <v>369</v>
      </c>
      <c r="P16" s="257" t="s">
        <v>369</v>
      </c>
    </row>
    <row r="17" spans="1:16" ht="7.5" customHeight="1" hidden="1">
      <c r="A17" s="258"/>
      <c r="B17" s="37"/>
      <c r="C17" s="78"/>
      <c r="D17" s="256"/>
      <c r="E17" s="256"/>
      <c r="F17" s="33"/>
      <c r="G17" s="33"/>
      <c r="H17" s="33"/>
      <c r="I17" s="256"/>
      <c r="J17" s="33"/>
      <c r="K17" s="256"/>
      <c r="L17" s="126"/>
      <c r="M17" s="127"/>
      <c r="N17" s="127"/>
      <c r="O17" s="257"/>
      <c r="P17" s="257"/>
    </row>
    <row r="18" spans="1:16" ht="12.75" hidden="1">
      <c r="A18" s="252" t="s">
        <v>774</v>
      </c>
      <c r="B18" s="15"/>
      <c r="C18" s="77"/>
      <c r="D18" s="1213"/>
      <c r="E18" s="1213"/>
      <c r="F18" s="1214"/>
      <c r="G18" s="1214"/>
      <c r="H18" s="1214"/>
      <c r="I18" s="1213"/>
      <c r="J18" s="1214"/>
      <c r="K18" s="1213"/>
      <c r="L18" s="247"/>
      <c r="M18" s="124"/>
      <c r="N18" s="124"/>
      <c r="O18" s="248"/>
      <c r="P18" s="248"/>
    </row>
    <row r="19" spans="1:16" ht="12.75" hidden="1">
      <c r="A19" s="252"/>
      <c r="B19" s="15" t="s">
        <v>370</v>
      </c>
      <c r="C19" s="77"/>
      <c r="D19" s="1223">
        <v>6</v>
      </c>
      <c r="E19" s="1223">
        <v>6</v>
      </c>
      <c r="F19" s="1224">
        <v>6</v>
      </c>
      <c r="G19" s="1224">
        <v>5</v>
      </c>
      <c r="H19" s="1224">
        <v>5</v>
      </c>
      <c r="I19" s="1223">
        <v>5</v>
      </c>
      <c r="J19" s="1224">
        <v>5</v>
      </c>
      <c r="K19" s="1223">
        <v>5</v>
      </c>
      <c r="L19" s="259">
        <v>5</v>
      </c>
      <c r="M19" s="128">
        <v>5</v>
      </c>
      <c r="N19" s="128">
        <v>5</v>
      </c>
      <c r="O19" s="260">
        <v>5</v>
      </c>
      <c r="P19" s="260">
        <v>5</v>
      </c>
    </row>
    <row r="20" spans="1:16" ht="12.75" hidden="1">
      <c r="A20" s="255"/>
      <c r="B20" s="15" t="s">
        <v>775</v>
      </c>
      <c r="C20" s="77"/>
      <c r="D20" s="1162" t="s">
        <v>776</v>
      </c>
      <c r="E20" s="1162" t="s">
        <v>776</v>
      </c>
      <c r="F20" s="1216" t="s">
        <v>776</v>
      </c>
      <c r="G20" s="1216" t="s">
        <v>776</v>
      </c>
      <c r="H20" s="1216" t="s">
        <v>776</v>
      </c>
      <c r="I20" s="1162" t="s">
        <v>776</v>
      </c>
      <c r="J20" s="1216" t="s">
        <v>776</v>
      </c>
      <c r="K20" s="1162" t="s">
        <v>776</v>
      </c>
      <c r="L20" s="249" t="s">
        <v>776</v>
      </c>
      <c r="M20" s="125" t="s">
        <v>776</v>
      </c>
      <c r="N20" s="125" t="s">
        <v>776</v>
      </c>
      <c r="O20" s="250" t="s">
        <v>776</v>
      </c>
      <c r="P20" s="250" t="s">
        <v>776</v>
      </c>
    </row>
    <row r="21" spans="1:16" ht="12.75" hidden="1">
      <c r="A21" s="255"/>
      <c r="B21" s="32" t="s">
        <v>371</v>
      </c>
      <c r="C21" s="77"/>
      <c r="D21" s="256"/>
      <c r="E21" s="256"/>
      <c r="F21" s="33"/>
      <c r="G21" s="33"/>
      <c r="H21" s="33"/>
      <c r="I21" s="256"/>
      <c r="J21" s="33"/>
      <c r="K21" s="256"/>
      <c r="L21" s="126"/>
      <c r="M21" s="127"/>
      <c r="N21" s="127"/>
      <c r="O21" s="257"/>
      <c r="P21" s="257"/>
    </row>
    <row r="22" spans="1:16" ht="12.75" hidden="1">
      <c r="A22" s="1225" t="s">
        <v>777</v>
      </c>
      <c r="B22" s="1226"/>
      <c r="C22" s="1227"/>
      <c r="D22" s="1228">
        <v>0.711</v>
      </c>
      <c r="E22" s="1228">
        <v>0.711</v>
      </c>
      <c r="F22" s="1228">
        <v>0.711</v>
      </c>
      <c r="G22" s="1228">
        <v>1.016</v>
      </c>
      <c r="H22" s="1228">
        <v>0.387</v>
      </c>
      <c r="I22" s="1228">
        <v>0.387</v>
      </c>
      <c r="J22" s="1228">
        <v>0.387</v>
      </c>
      <c r="K22" s="1228">
        <v>0.387</v>
      </c>
      <c r="L22" s="1229">
        <v>0.387</v>
      </c>
      <c r="M22" s="1230">
        <v>0.387</v>
      </c>
      <c r="N22" s="1230">
        <v>0.387</v>
      </c>
      <c r="O22" s="1231">
        <v>0.387</v>
      </c>
      <c r="P22" s="1231">
        <v>0.387</v>
      </c>
    </row>
    <row r="23" spans="1:16" ht="12.75" hidden="1">
      <c r="A23" s="252" t="s">
        <v>375</v>
      </c>
      <c r="B23" s="15"/>
      <c r="C23" s="77"/>
      <c r="D23" s="256"/>
      <c r="E23" s="256"/>
      <c r="F23" s="33"/>
      <c r="G23" s="33"/>
      <c r="H23" s="33"/>
      <c r="I23" s="256"/>
      <c r="J23" s="33"/>
      <c r="K23" s="256"/>
      <c r="L23" s="126"/>
      <c r="M23" s="127"/>
      <c r="N23" s="127"/>
      <c r="O23" s="257"/>
      <c r="P23" s="257"/>
    </row>
    <row r="24" spans="1:16" ht="12.75" hidden="1">
      <c r="A24" s="255"/>
      <c r="B24" s="50" t="s">
        <v>376</v>
      </c>
      <c r="C24" s="77"/>
      <c r="D24" s="256"/>
      <c r="E24" s="256"/>
      <c r="F24" s="33"/>
      <c r="G24" s="33"/>
      <c r="H24" s="33"/>
      <c r="I24" s="256"/>
      <c r="J24" s="33"/>
      <c r="K24" s="256"/>
      <c r="L24" s="126"/>
      <c r="M24" s="127"/>
      <c r="N24" s="127"/>
      <c r="O24" s="257"/>
      <c r="P24" s="257"/>
    </row>
    <row r="25" spans="1:16" ht="12.75" hidden="1">
      <c r="A25" s="255"/>
      <c r="B25" s="15" t="s">
        <v>377</v>
      </c>
      <c r="C25" s="77"/>
      <c r="D25" s="256" t="s">
        <v>378</v>
      </c>
      <c r="E25" s="256" t="s">
        <v>378</v>
      </c>
      <c r="F25" s="33" t="s">
        <v>378</v>
      </c>
      <c r="G25" s="33" t="s">
        <v>379</v>
      </c>
      <c r="H25" s="33" t="s">
        <v>379</v>
      </c>
      <c r="I25" s="256" t="s">
        <v>379</v>
      </c>
      <c r="J25" s="33" t="s">
        <v>379</v>
      </c>
      <c r="K25" s="256" t="s">
        <v>379</v>
      </c>
      <c r="L25" s="126" t="s">
        <v>379</v>
      </c>
      <c r="M25" s="127" t="s">
        <v>379</v>
      </c>
      <c r="N25" s="127" t="s">
        <v>379</v>
      </c>
      <c r="O25" s="257" t="s">
        <v>379</v>
      </c>
      <c r="P25" s="257" t="s">
        <v>379</v>
      </c>
    </row>
    <row r="26" spans="1:16" ht="12.75" hidden="1">
      <c r="A26" s="255"/>
      <c r="B26" s="15" t="s">
        <v>380</v>
      </c>
      <c r="C26" s="77"/>
      <c r="D26" s="256"/>
      <c r="E26" s="256"/>
      <c r="F26" s="33"/>
      <c r="G26" s="33"/>
      <c r="H26" s="33"/>
      <c r="I26" s="256"/>
      <c r="J26" s="33"/>
      <c r="K26" s="256"/>
      <c r="L26" s="126"/>
      <c r="M26" s="127"/>
      <c r="N26" s="127"/>
      <c r="O26" s="257"/>
      <c r="P26" s="257"/>
    </row>
    <row r="27" spans="1:16" ht="12.75" hidden="1">
      <c r="A27" s="255"/>
      <c r="B27" s="15"/>
      <c r="C27" s="77" t="s">
        <v>381</v>
      </c>
      <c r="D27" s="256" t="s">
        <v>382</v>
      </c>
      <c r="E27" s="256" t="s">
        <v>382</v>
      </c>
      <c r="F27" s="33" t="s">
        <v>382</v>
      </c>
      <c r="G27" s="33" t="s">
        <v>383</v>
      </c>
      <c r="H27" s="33" t="s">
        <v>383</v>
      </c>
      <c r="I27" s="256" t="s">
        <v>383</v>
      </c>
      <c r="J27" s="33" t="s">
        <v>383</v>
      </c>
      <c r="K27" s="256" t="s">
        <v>383</v>
      </c>
      <c r="L27" s="126" t="s">
        <v>383</v>
      </c>
      <c r="M27" s="127" t="s">
        <v>383</v>
      </c>
      <c r="N27" s="127" t="s">
        <v>383</v>
      </c>
      <c r="O27" s="257" t="s">
        <v>383</v>
      </c>
      <c r="P27" s="257" t="s">
        <v>383</v>
      </c>
    </row>
    <row r="28" spans="1:16" ht="12.75" hidden="1">
      <c r="A28" s="255"/>
      <c r="B28" s="15"/>
      <c r="C28" s="77" t="s">
        <v>384</v>
      </c>
      <c r="D28" s="256" t="s">
        <v>385</v>
      </c>
      <c r="E28" s="256" t="s">
        <v>385</v>
      </c>
      <c r="F28" s="256" t="s">
        <v>385</v>
      </c>
      <c r="G28" s="256" t="s">
        <v>386</v>
      </c>
      <c r="H28" s="256" t="s">
        <v>386</v>
      </c>
      <c r="I28" s="256" t="s">
        <v>386</v>
      </c>
      <c r="J28" s="256" t="s">
        <v>386</v>
      </c>
      <c r="K28" s="256" t="s">
        <v>386</v>
      </c>
      <c r="L28" s="126" t="s">
        <v>386</v>
      </c>
      <c r="M28" s="127" t="s">
        <v>386</v>
      </c>
      <c r="N28" s="127" t="s">
        <v>386</v>
      </c>
      <c r="O28" s="257" t="s">
        <v>386</v>
      </c>
      <c r="P28" s="257" t="s">
        <v>386</v>
      </c>
    </row>
    <row r="29" spans="1:16" ht="12.75" hidden="1">
      <c r="A29" s="255"/>
      <c r="B29" s="15"/>
      <c r="C29" s="77" t="s">
        <v>387</v>
      </c>
      <c r="D29" s="256" t="s">
        <v>379</v>
      </c>
      <c r="E29" s="256" t="s">
        <v>379</v>
      </c>
      <c r="F29" s="256" t="s">
        <v>379</v>
      </c>
      <c r="G29" s="256" t="s">
        <v>388</v>
      </c>
      <c r="H29" s="256" t="s">
        <v>388</v>
      </c>
      <c r="I29" s="256" t="s">
        <v>388</v>
      </c>
      <c r="J29" s="256" t="s">
        <v>388</v>
      </c>
      <c r="K29" s="256" t="s">
        <v>388</v>
      </c>
      <c r="L29" s="126" t="s">
        <v>388</v>
      </c>
      <c r="M29" s="127" t="s">
        <v>388</v>
      </c>
      <c r="N29" s="127" t="s">
        <v>388</v>
      </c>
      <c r="O29" s="257" t="s">
        <v>388</v>
      </c>
      <c r="P29" s="257" t="s">
        <v>388</v>
      </c>
    </row>
    <row r="30" spans="1:16" ht="12.75" hidden="1">
      <c r="A30" s="255"/>
      <c r="B30" s="15"/>
      <c r="C30" s="77" t="s">
        <v>389</v>
      </c>
      <c r="D30" s="256" t="s">
        <v>391</v>
      </c>
      <c r="E30" s="256" t="s">
        <v>391</v>
      </c>
      <c r="F30" s="256" t="s">
        <v>391</v>
      </c>
      <c r="G30" s="33" t="s">
        <v>778</v>
      </c>
      <c r="H30" s="256" t="s">
        <v>392</v>
      </c>
      <c r="I30" s="256" t="s">
        <v>392</v>
      </c>
      <c r="J30" s="256" t="s">
        <v>392</v>
      </c>
      <c r="K30" s="256" t="s">
        <v>392</v>
      </c>
      <c r="L30" s="126" t="s">
        <v>392</v>
      </c>
      <c r="M30" s="127" t="s">
        <v>392</v>
      </c>
      <c r="N30" s="127" t="s">
        <v>392</v>
      </c>
      <c r="O30" s="257" t="s">
        <v>392</v>
      </c>
      <c r="P30" s="257" t="s">
        <v>392</v>
      </c>
    </row>
    <row r="31" spans="1:16" ht="12.75" hidden="1">
      <c r="A31" s="255"/>
      <c r="B31" s="15"/>
      <c r="C31" s="77" t="s">
        <v>393</v>
      </c>
      <c r="D31" s="256" t="s">
        <v>779</v>
      </c>
      <c r="E31" s="256" t="s">
        <v>779</v>
      </c>
      <c r="F31" s="256" t="s">
        <v>779</v>
      </c>
      <c r="G31" s="33" t="s">
        <v>780</v>
      </c>
      <c r="H31" s="256" t="s">
        <v>781</v>
      </c>
      <c r="I31" s="256" t="s">
        <v>781</v>
      </c>
      <c r="J31" s="256" t="s">
        <v>781</v>
      </c>
      <c r="K31" s="256" t="s">
        <v>781</v>
      </c>
      <c r="L31" s="126" t="s">
        <v>781</v>
      </c>
      <c r="M31" s="127" t="s">
        <v>781</v>
      </c>
      <c r="N31" s="127" t="s">
        <v>781</v>
      </c>
      <c r="O31" s="257" t="s">
        <v>781</v>
      </c>
      <c r="P31" s="257" t="s">
        <v>781</v>
      </c>
    </row>
    <row r="32" spans="1:16" ht="7.5" customHeight="1" hidden="1">
      <c r="A32" s="255"/>
      <c r="B32" s="15"/>
      <c r="C32" s="77"/>
      <c r="D32" s="256"/>
      <c r="E32" s="256"/>
      <c r="F32" s="33"/>
      <c r="G32" s="33"/>
      <c r="H32" s="33"/>
      <c r="I32" s="256"/>
      <c r="J32" s="33"/>
      <c r="K32" s="256"/>
      <c r="L32" s="126"/>
      <c r="M32" s="127"/>
      <c r="N32" s="127"/>
      <c r="O32" s="257"/>
      <c r="P32" s="257"/>
    </row>
    <row r="33" spans="1:16" ht="12.75" hidden="1">
      <c r="A33" s="255"/>
      <c r="B33" s="50" t="s">
        <v>394</v>
      </c>
      <c r="C33" s="77"/>
      <c r="D33" s="256"/>
      <c r="E33" s="256"/>
      <c r="F33" s="33"/>
      <c r="G33" s="33"/>
      <c r="H33" s="33"/>
      <c r="I33" s="256"/>
      <c r="J33" s="33"/>
      <c r="K33" s="256"/>
      <c r="L33" s="126"/>
      <c r="M33" s="127"/>
      <c r="N33" s="127"/>
      <c r="O33" s="257"/>
      <c r="P33" s="257"/>
    </row>
    <row r="34" spans="1:16" ht="12.75" hidden="1">
      <c r="A34" s="255"/>
      <c r="B34" s="15" t="s">
        <v>395</v>
      </c>
      <c r="C34" s="77"/>
      <c r="D34" s="256" t="s">
        <v>396</v>
      </c>
      <c r="E34" s="256" t="s">
        <v>396</v>
      </c>
      <c r="F34" s="33" t="s">
        <v>396</v>
      </c>
      <c r="G34" s="33" t="s">
        <v>396</v>
      </c>
      <c r="H34" s="33" t="s">
        <v>396</v>
      </c>
      <c r="I34" s="256" t="s">
        <v>396</v>
      </c>
      <c r="J34" s="33" t="s">
        <v>396</v>
      </c>
      <c r="K34" s="256" t="s">
        <v>396</v>
      </c>
      <c r="L34" s="126" t="s">
        <v>396</v>
      </c>
      <c r="M34" s="127" t="s">
        <v>396</v>
      </c>
      <c r="N34" s="127" t="s">
        <v>396</v>
      </c>
      <c r="O34" s="257" t="s">
        <v>396</v>
      </c>
      <c r="P34" s="257" t="s">
        <v>396</v>
      </c>
    </row>
    <row r="35" spans="1:16" ht="12.75" hidden="1">
      <c r="A35" s="255"/>
      <c r="B35" s="32" t="s">
        <v>397</v>
      </c>
      <c r="C35" s="77"/>
      <c r="D35" s="256" t="s">
        <v>398</v>
      </c>
      <c r="E35" s="256" t="s">
        <v>398</v>
      </c>
      <c r="F35" s="33" t="s">
        <v>398</v>
      </c>
      <c r="G35" s="33" t="s">
        <v>399</v>
      </c>
      <c r="H35" s="33" t="s">
        <v>399</v>
      </c>
      <c r="I35" s="256" t="s">
        <v>399</v>
      </c>
      <c r="J35" s="33" t="s">
        <v>399</v>
      </c>
      <c r="K35" s="256" t="s">
        <v>399</v>
      </c>
      <c r="L35" s="126" t="s">
        <v>399</v>
      </c>
      <c r="M35" s="127" t="s">
        <v>399</v>
      </c>
      <c r="N35" s="127" t="s">
        <v>399</v>
      </c>
      <c r="O35" s="257" t="s">
        <v>399</v>
      </c>
      <c r="P35" s="257" t="s">
        <v>399</v>
      </c>
    </row>
    <row r="36" spans="1:16" ht="12.75" hidden="1">
      <c r="A36" s="255"/>
      <c r="B36" s="32" t="s">
        <v>400</v>
      </c>
      <c r="C36" s="77"/>
      <c r="D36" s="256" t="s">
        <v>401</v>
      </c>
      <c r="E36" s="256" t="s">
        <v>401</v>
      </c>
      <c r="F36" s="33" t="s">
        <v>401</v>
      </c>
      <c r="G36" s="33" t="s">
        <v>782</v>
      </c>
      <c r="H36" s="33" t="s">
        <v>782</v>
      </c>
      <c r="I36" s="256" t="s">
        <v>782</v>
      </c>
      <c r="J36" s="33" t="s">
        <v>782</v>
      </c>
      <c r="K36" s="256" t="s">
        <v>782</v>
      </c>
      <c r="L36" s="126" t="s">
        <v>782</v>
      </c>
      <c r="M36" s="127" t="s">
        <v>782</v>
      </c>
      <c r="N36" s="127" t="s">
        <v>782</v>
      </c>
      <c r="O36" s="257" t="s">
        <v>782</v>
      </c>
      <c r="P36" s="257" t="s">
        <v>782</v>
      </c>
    </row>
    <row r="37" spans="1:16" ht="12.75" hidden="1">
      <c r="A37" s="255"/>
      <c r="B37" s="32" t="s">
        <v>402</v>
      </c>
      <c r="C37" s="77"/>
      <c r="D37" s="256" t="s">
        <v>403</v>
      </c>
      <c r="E37" s="256" t="s">
        <v>403</v>
      </c>
      <c r="F37" s="33" t="s">
        <v>403</v>
      </c>
      <c r="G37" s="33" t="s">
        <v>783</v>
      </c>
      <c r="H37" s="33" t="s">
        <v>783</v>
      </c>
      <c r="I37" s="256" t="s">
        <v>783</v>
      </c>
      <c r="J37" s="33" t="s">
        <v>783</v>
      </c>
      <c r="K37" s="256" t="s">
        <v>783</v>
      </c>
      <c r="L37" s="126" t="s">
        <v>783</v>
      </c>
      <c r="M37" s="127" t="s">
        <v>783</v>
      </c>
      <c r="N37" s="127" t="s">
        <v>783</v>
      </c>
      <c r="O37" s="257" t="s">
        <v>783</v>
      </c>
      <c r="P37" s="257" t="s">
        <v>783</v>
      </c>
    </row>
    <row r="38" spans="1:16" ht="12.75" hidden="1">
      <c r="A38" s="255"/>
      <c r="B38" s="32" t="s">
        <v>404</v>
      </c>
      <c r="C38" s="77"/>
      <c r="D38" s="256" t="s">
        <v>405</v>
      </c>
      <c r="E38" s="256" t="s">
        <v>405</v>
      </c>
      <c r="F38" s="33" t="s">
        <v>405</v>
      </c>
      <c r="G38" s="33" t="s">
        <v>784</v>
      </c>
      <c r="H38" s="33" t="s">
        <v>785</v>
      </c>
      <c r="I38" s="256" t="s">
        <v>785</v>
      </c>
      <c r="J38" s="33" t="s">
        <v>785</v>
      </c>
      <c r="K38" s="256" t="s">
        <v>785</v>
      </c>
      <c r="L38" s="126" t="s">
        <v>785</v>
      </c>
      <c r="M38" s="127" t="s">
        <v>785</v>
      </c>
      <c r="N38" s="127" t="s">
        <v>785</v>
      </c>
      <c r="O38" s="257" t="s">
        <v>785</v>
      </c>
      <c r="P38" s="257" t="s">
        <v>785</v>
      </c>
    </row>
    <row r="39" spans="1:16" ht="7.5" customHeight="1" hidden="1" thickBot="1">
      <c r="A39" s="258"/>
      <c r="B39" s="129"/>
      <c r="C39" s="78"/>
      <c r="D39" s="256"/>
      <c r="E39" s="256"/>
      <c r="F39" s="33"/>
      <c r="G39" s="33"/>
      <c r="H39" s="33"/>
      <c r="I39" s="256"/>
      <c r="J39" s="33"/>
      <c r="K39" s="256"/>
      <c r="L39" s="126"/>
      <c r="M39" s="127"/>
      <c r="N39" s="127"/>
      <c r="O39" s="257"/>
      <c r="P39" s="257"/>
    </row>
    <row r="40" spans="1:23" s="1237" customFormat="1" ht="12.75" hidden="1">
      <c r="A40" s="1232"/>
      <c r="B40" s="1233" t="s">
        <v>406</v>
      </c>
      <c r="C40" s="1234"/>
      <c r="D40" s="222">
        <v>4</v>
      </c>
      <c r="E40" s="222">
        <v>4</v>
      </c>
      <c r="F40" s="130">
        <v>4</v>
      </c>
      <c r="G40" s="130"/>
      <c r="H40" s="130"/>
      <c r="I40" s="222"/>
      <c r="J40" s="130"/>
      <c r="K40" s="222"/>
      <c r="L40" s="1235"/>
      <c r="M40" s="1236"/>
      <c r="N40" s="1236"/>
      <c r="O40" s="223"/>
      <c r="P40" s="223"/>
      <c r="V40" s="1212"/>
      <c r="W40" s="1212"/>
    </row>
    <row r="41" spans="1:16" ht="12.75" hidden="1">
      <c r="A41" s="13" t="s">
        <v>786</v>
      </c>
      <c r="B41" s="15"/>
      <c r="C41" s="15"/>
      <c r="D41" s="66"/>
      <c r="E41" s="66"/>
      <c r="F41" s="13"/>
      <c r="G41" s="13"/>
      <c r="H41" s="13"/>
      <c r="I41" s="66"/>
      <c r="J41" s="13"/>
      <c r="K41" s="66"/>
      <c r="L41" s="66"/>
      <c r="M41" s="54"/>
      <c r="N41" s="54"/>
      <c r="O41" s="54"/>
      <c r="P41" s="54"/>
    </row>
    <row r="42" spans="1:16" ht="12.75" hidden="1">
      <c r="A42" s="13"/>
      <c r="B42" s="15" t="s">
        <v>787</v>
      </c>
      <c r="C42" s="15"/>
      <c r="D42" s="66"/>
      <c r="E42" s="66"/>
      <c r="F42" s="13"/>
      <c r="G42" s="13"/>
      <c r="H42" s="13"/>
      <c r="I42" s="66"/>
      <c r="J42" s="13"/>
      <c r="K42" s="66"/>
      <c r="L42" s="66"/>
      <c r="M42" s="54"/>
      <c r="N42" s="54"/>
      <c r="O42" s="54"/>
      <c r="P42" s="54"/>
    </row>
    <row r="43" spans="1:16" ht="12.75" hidden="1">
      <c r="A43" s="13"/>
      <c r="B43" s="15" t="s">
        <v>788</v>
      </c>
      <c r="C43" s="15"/>
      <c r="D43" s="66"/>
      <c r="E43" s="66"/>
      <c r="F43" s="13"/>
      <c r="G43" s="13"/>
      <c r="H43" s="13"/>
      <c r="I43" s="66"/>
      <c r="J43" s="13"/>
      <c r="K43" s="66"/>
      <c r="L43" s="66"/>
      <c r="M43" s="54"/>
      <c r="N43" s="54"/>
      <c r="O43" s="54"/>
      <c r="P43" s="54"/>
    </row>
    <row r="44" spans="1:16" ht="12.75" hidden="1">
      <c r="A44" s="13"/>
      <c r="B44" s="15" t="s">
        <v>789</v>
      </c>
      <c r="C44" s="15"/>
      <c r="D44" s="66"/>
      <c r="E44" s="66"/>
      <c r="F44" s="13"/>
      <c r="G44" s="13"/>
      <c r="H44" s="13"/>
      <c r="I44" s="66"/>
      <c r="J44" s="13"/>
      <c r="K44" s="66"/>
      <c r="L44" s="66"/>
      <c r="M44" s="54"/>
      <c r="N44" s="54"/>
      <c r="O44" s="54"/>
      <c r="P44" s="54"/>
    </row>
    <row r="45" spans="1:16" ht="12.75" hidden="1">
      <c r="A45" s="13"/>
      <c r="B45" s="15" t="s">
        <v>790</v>
      </c>
      <c r="C45" s="15"/>
      <c r="D45" s="66"/>
      <c r="E45" s="66"/>
      <c r="F45" s="13"/>
      <c r="G45" s="13"/>
      <c r="H45" s="13"/>
      <c r="I45" s="66"/>
      <c r="J45" s="13"/>
      <c r="K45" s="66"/>
      <c r="L45" s="66"/>
      <c r="M45" s="54"/>
      <c r="N45" s="54"/>
      <c r="O45" s="54"/>
      <c r="P45" s="54"/>
    </row>
    <row r="46" spans="1:16" ht="12.75" hidden="1">
      <c r="A46" s="13"/>
      <c r="B46" s="15"/>
      <c r="C46" s="15"/>
      <c r="D46" s="66"/>
      <c r="E46" s="66"/>
      <c r="F46" s="13"/>
      <c r="G46" s="13"/>
      <c r="H46" s="13"/>
      <c r="I46" s="66"/>
      <c r="J46" s="13"/>
      <c r="K46" s="66"/>
      <c r="L46" s="66"/>
      <c r="M46" s="54"/>
      <c r="N46" s="54"/>
      <c r="O46" s="54"/>
      <c r="P46" s="54"/>
    </row>
    <row r="47" spans="1:16" ht="12.75" hidden="1">
      <c r="A47" s="13" t="s">
        <v>791</v>
      </c>
      <c r="B47" s="15" t="s">
        <v>792</v>
      </c>
      <c r="C47" s="15"/>
      <c r="D47" s="66"/>
      <c r="E47" s="66"/>
      <c r="F47" s="13"/>
      <c r="G47" s="13"/>
      <c r="H47" s="13"/>
      <c r="I47" s="66"/>
      <c r="J47" s="13"/>
      <c r="K47" s="66"/>
      <c r="L47" s="66"/>
      <c r="M47" s="54"/>
      <c r="N47" s="54"/>
      <c r="O47" s="54"/>
      <c r="P47" s="54"/>
    </row>
    <row r="48" spans="1:16" ht="12.75" hidden="1">
      <c r="A48" s="13"/>
      <c r="B48" s="15"/>
      <c r="C48" s="15" t="s">
        <v>376</v>
      </c>
      <c r="D48" s="66"/>
      <c r="E48" s="66"/>
      <c r="F48" s="13"/>
      <c r="G48" s="13"/>
      <c r="H48" s="13"/>
      <c r="I48" s="66"/>
      <c r="J48" s="13"/>
      <c r="K48" s="66"/>
      <c r="L48" s="66"/>
      <c r="M48" s="54"/>
      <c r="N48" s="54"/>
      <c r="O48" s="54"/>
      <c r="P48" s="54"/>
    </row>
    <row r="49" spans="1:16" ht="12.75" hidden="1">
      <c r="A49" s="13"/>
      <c r="B49" s="15"/>
      <c r="C49" s="15" t="s">
        <v>380</v>
      </c>
      <c r="D49" s="66"/>
      <c r="E49" s="66"/>
      <c r="F49" s="13"/>
      <c r="G49" s="13"/>
      <c r="H49" s="13"/>
      <c r="I49" s="66"/>
      <c r="J49" s="13"/>
      <c r="K49" s="66"/>
      <c r="L49" s="66"/>
      <c r="M49" s="54"/>
      <c r="N49" s="54"/>
      <c r="O49" s="54"/>
      <c r="P49" s="54"/>
    </row>
    <row r="50" spans="1:16" ht="12.75" hidden="1">
      <c r="A50" s="13"/>
      <c r="B50" s="15"/>
      <c r="C50" s="1238" t="s">
        <v>384</v>
      </c>
      <c r="D50" s="66"/>
      <c r="E50" s="66"/>
      <c r="F50" s="13"/>
      <c r="G50" s="13"/>
      <c r="H50" s="13"/>
      <c r="I50" s="66"/>
      <c r="J50" s="13"/>
      <c r="K50" s="66"/>
      <c r="L50" s="66"/>
      <c r="M50" s="54"/>
      <c r="N50" s="54"/>
      <c r="O50" s="54"/>
      <c r="P50" s="54"/>
    </row>
    <row r="51" spans="1:16" ht="12.75" hidden="1">
      <c r="A51" s="13"/>
      <c r="B51" s="15"/>
      <c r="C51" s="1238" t="s">
        <v>387</v>
      </c>
      <c r="D51" s="66"/>
      <c r="E51" s="66"/>
      <c r="F51" s="13"/>
      <c r="G51" s="13"/>
      <c r="H51" s="13"/>
      <c r="I51" s="66"/>
      <c r="J51" s="13"/>
      <c r="K51" s="66"/>
      <c r="L51" s="66"/>
      <c r="M51" s="54"/>
      <c r="N51" s="54"/>
      <c r="O51" s="54"/>
      <c r="P51" s="54"/>
    </row>
    <row r="52" spans="1:16" ht="12.75" hidden="1">
      <c r="A52" s="13"/>
      <c r="B52" s="15"/>
      <c r="C52" s="1238" t="s">
        <v>389</v>
      </c>
      <c r="D52" s="66"/>
      <c r="E52" s="66"/>
      <c r="F52" s="13"/>
      <c r="G52" s="13"/>
      <c r="H52" s="13"/>
      <c r="I52" s="66"/>
      <c r="J52" s="13"/>
      <c r="K52" s="66"/>
      <c r="L52" s="66"/>
      <c r="M52" s="54"/>
      <c r="N52" s="54"/>
      <c r="O52" s="54"/>
      <c r="P52" s="54"/>
    </row>
    <row r="53" spans="1:16" ht="12.75" hidden="1">
      <c r="A53" s="13"/>
      <c r="B53" s="15"/>
      <c r="C53" s="1238" t="s">
        <v>793</v>
      </c>
      <c r="D53" s="66"/>
      <c r="E53" s="66"/>
      <c r="F53" s="13"/>
      <c r="G53" s="13"/>
      <c r="H53" s="13"/>
      <c r="I53" s="66"/>
      <c r="J53" s="13"/>
      <c r="K53" s="66"/>
      <c r="L53" s="66"/>
      <c r="M53" s="54"/>
      <c r="N53" s="54"/>
      <c r="O53" s="54"/>
      <c r="P53" s="54"/>
    </row>
    <row r="54" spans="1:16" ht="12.75" hidden="1">
      <c r="A54" s="13"/>
      <c r="B54" s="15"/>
      <c r="C54" s="1238" t="s">
        <v>794</v>
      </c>
      <c r="D54" s="66"/>
      <c r="E54" s="66"/>
      <c r="F54" s="13"/>
      <c r="G54" s="13"/>
      <c r="H54" s="13"/>
      <c r="I54" s="66"/>
      <c r="J54" s="13"/>
      <c r="K54" s="66"/>
      <c r="L54" s="66"/>
      <c r="M54" s="54"/>
      <c r="N54" s="54"/>
      <c r="O54" s="54"/>
      <c r="P54" s="54"/>
    </row>
    <row r="55" spans="1:16" ht="12.75" hidden="1">
      <c r="A55" s="13"/>
      <c r="B55" s="15"/>
      <c r="C55" s="1238" t="s">
        <v>795</v>
      </c>
      <c r="D55" s="66"/>
      <c r="E55" s="66"/>
      <c r="F55" s="13"/>
      <c r="G55" s="13"/>
      <c r="H55" s="13"/>
      <c r="I55" s="66"/>
      <c r="J55" s="13"/>
      <c r="K55" s="66"/>
      <c r="L55" s="66"/>
      <c r="M55" s="54"/>
      <c r="N55" s="54"/>
      <c r="O55" s="54"/>
      <c r="P55" s="54"/>
    </row>
    <row r="56" spans="1:16" ht="12.75" hidden="1">
      <c r="A56" s="13"/>
      <c r="B56" s="15"/>
      <c r="C56" s="1238" t="s">
        <v>796</v>
      </c>
      <c r="D56" s="66"/>
      <c r="E56" s="66"/>
      <c r="F56" s="13"/>
      <c r="G56" s="13"/>
      <c r="H56" s="13"/>
      <c r="I56" s="66"/>
      <c r="J56" s="13"/>
      <c r="K56" s="66"/>
      <c r="L56" s="66"/>
      <c r="M56" s="54"/>
      <c r="N56" s="54"/>
      <c r="O56" s="54"/>
      <c r="P56" s="54"/>
    </row>
    <row r="57" spans="1:16" ht="12.75" hidden="1">
      <c r="A57" s="13"/>
      <c r="B57" s="15"/>
      <c r="C57" s="15" t="s">
        <v>394</v>
      </c>
      <c r="D57" s="66"/>
      <c r="E57" s="66"/>
      <c r="F57" s="13"/>
      <c r="G57" s="13"/>
      <c r="H57" s="13"/>
      <c r="I57" s="66"/>
      <c r="J57" s="13"/>
      <c r="K57" s="66"/>
      <c r="L57" s="66"/>
      <c r="M57" s="54"/>
      <c r="N57" s="54"/>
      <c r="O57" s="54"/>
      <c r="P57" s="54"/>
    </row>
    <row r="58" spans="1:16" ht="12.75" hidden="1">
      <c r="A58" s="13"/>
      <c r="B58" s="15"/>
      <c r="C58" s="15" t="s">
        <v>395</v>
      </c>
      <c r="D58" s="66"/>
      <c r="E58" s="66"/>
      <c r="F58" s="13"/>
      <c r="G58" s="13"/>
      <c r="H58" s="13"/>
      <c r="I58" s="66"/>
      <c r="J58" s="13"/>
      <c r="K58" s="66"/>
      <c r="L58" s="66"/>
      <c r="M58" s="54"/>
      <c r="N58" s="54"/>
      <c r="O58" s="54"/>
      <c r="P58" s="54"/>
    </row>
    <row r="59" spans="1:16" ht="12.75" hidden="1">
      <c r="A59" s="13"/>
      <c r="B59" s="15"/>
      <c r="C59" s="18" t="s">
        <v>797</v>
      </c>
      <c r="D59" s="66"/>
      <c r="E59" s="66"/>
      <c r="F59" s="13"/>
      <c r="G59" s="13"/>
      <c r="H59" s="13"/>
      <c r="I59" s="66"/>
      <c r="J59" s="13"/>
      <c r="K59" s="66"/>
      <c r="L59" s="66"/>
      <c r="M59" s="54"/>
      <c r="N59" s="54"/>
      <c r="O59" s="54"/>
      <c r="P59" s="54"/>
    </row>
    <row r="60" spans="1:16" ht="12.75" hidden="1">
      <c r="A60" s="13"/>
      <c r="B60" s="15"/>
      <c r="C60" s="18" t="s">
        <v>798</v>
      </c>
      <c r="D60" s="66"/>
      <c r="E60" s="66"/>
      <c r="F60" s="13"/>
      <c r="G60" s="13"/>
      <c r="H60" s="13"/>
      <c r="I60" s="66"/>
      <c r="J60" s="13"/>
      <c r="K60" s="66"/>
      <c r="L60" s="66"/>
      <c r="M60" s="54"/>
      <c r="N60" s="54"/>
      <c r="O60" s="54"/>
      <c r="P60" s="54"/>
    </row>
    <row r="61" spans="1:16" ht="12.75" hidden="1">
      <c r="A61" s="13"/>
      <c r="B61" s="15"/>
      <c r="C61" s="32" t="s">
        <v>402</v>
      </c>
      <c r="D61" s="66"/>
      <c r="E61" s="66"/>
      <c r="F61" s="13"/>
      <c r="G61" s="13"/>
      <c r="H61" s="13"/>
      <c r="I61" s="66"/>
      <c r="J61" s="13"/>
      <c r="K61" s="66"/>
      <c r="L61" s="66"/>
      <c r="M61" s="54"/>
      <c r="N61" s="54"/>
      <c r="O61" s="54"/>
      <c r="P61" s="54"/>
    </row>
    <row r="62" spans="1:16" ht="12.75" hidden="1">
      <c r="A62" s="13"/>
      <c r="B62" s="15"/>
      <c r="C62" s="32"/>
      <c r="D62" s="66"/>
      <c r="E62" s="66"/>
      <c r="F62" s="13"/>
      <c r="G62" s="13"/>
      <c r="H62" s="13"/>
      <c r="I62" s="66"/>
      <c r="J62" s="13"/>
      <c r="K62" s="66"/>
      <c r="L62" s="66"/>
      <c r="M62" s="54"/>
      <c r="N62" s="54"/>
      <c r="O62" s="54"/>
      <c r="P62" s="54"/>
    </row>
    <row r="63" spans="1:16" ht="12.75" hidden="1">
      <c r="A63" s="31" t="s">
        <v>418</v>
      </c>
      <c r="B63" s="15"/>
      <c r="C63" s="15"/>
      <c r="D63" s="66"/>
      <c r="E63" s="66"/>
      <c r="F63" s="13"/>
      <c r="G63" s="13"/>
      <c r="H63" s="13"/>
      <c r="I63" s="66"/>
      <c r="J63" s="13"/>
      <c r="K63" s="66"/>
      <c r="L63" s="66"/>
      <c r="M63" s="54"/>
      <c r="N63" s="54"/>
      <c r="O63" s="54"/>
      <c r="P63" s="54"/>
    </row>
    <row r="64" spans="1:16" ht="12.75" hidden="1">
      <c r="A64" s="31" t="s">
        <v>419</v>
      </c>
      <c r="B64" s="15"/>
      <c r="C64" s="15"/>
      <c r="D64" s="66"/>
      <c r="E64" s="66"/>
      <c r="F64" s="13"/>
      <c r="G64" s="13"/>
      <c r="H64" s="13"/>
      <c r="I64" s="66"/>
      <c r="J64" s="13"/>
      <c r="K64" s="66"/>
      <c r="L64" s="66"/>
      <c r="M64" s="54"/>
      <c r="N64" s="54"/>
      <c r="O64" s="54"/>
      <c r="P64" s="54"/>
    </row>
    <row r="65" spans="2:3" ht="12.75" hidden="1">
      <c r="B65" s="131"/>
      <c r="C65" s="131"/>
    </row>
    <row r="66" spans="1:27" s="79" customFormat="1" ht="12.75">
      <c r="A66" s="1520" t="s">
        <v>46</v>
      </c>
      <c r="B66" s="1520"/>
      <c r="C66" s="1520"/>
      <c r="D66" s="1520"/>
      <c r="E66" s="1520"/>
      <c r="F66" s="1520"/>
      <c r="G66" s="1520"/>
      <c r="H66" s="1520"/>
      <c r="I66" s="1520"/>
      <c r="J66" s="1520"/>
      <c r="K66" s="1520"/>
      <c r="L66" s="1520"/>
      <c r="M66" s="1520"/>
      <c r="N66" s="1520"/>
      <c r="O66" s="1520"/>
      <c r="P66" s="1520"/>
      <c r="Q66" s="1520"/>
      <c r="R66" s="1520"/>
      <c r="S66" s="1520"/>
      <c r="T66" s="1520"/>
      <c r="U66" s="1520"/>
      <c r="V66" s="1520"/>
      <c r="W66" s="1520"/>
      <c r="X66" s="1520"/>
      <c r="Y66" s="1520"/>
      <c r="Z66" s="1520"/>
      <c r="AA66" s="1520"/>
    </row>
    <row r="67" spans="1:27" ht="15.75">
      <c r="A67" s="1531" t="s">
        <v>364</v>
      </c>
      <c r="B67" s="1531"/>
      <c r="C67" s="1531"/>
      <c r="D67" s="1531"/>
      <c r="E67" s="1531"/>
      <c r="F67" s="1531"/>
      <c r="G67" s="1531"/>
      <c r="H67" s="1531"/>
      <c r="I67" s="1531"/>
      <c r="J67" s="1531"/>
      <c r="K67" s="1531"/>
      <c r="L67" s="1531"/>
      <c r="M67" s="1531"/>
      <c r="N67" s="1531"/>
      <c r="O67" s="1531"/>
      <c r="P67" s="1531"/>
      <c r="Q67" s="1531"/>
      <c r="R67" s="1531"/>
      <c r="S67" s="1531"/>
      <c r="T67" s="1531"/>
      <c r="U67" s="1531"/>
      <c r="V67" s="1531"/>
      <c r="W67" s="1531"/>
      <c r="X67" s="1531"/>
      <c r="Y67" s="1531"/>
      <c r="Z67" s="1531"/>
      <c r="AA67" s="1531"/>
    </row>
    <row r="68" spans="1:27" ht="12.75">
      <c r="A68" s="1587" t="s">
        <v>420</v>
      </c>
      <c r="B68" s="1587"/>
      <c r="C68" s="1587"/>
      <c r="D68" s="1587"/>
      <c r="E68" s="1587"/>
      <c r="F68" s="1587"/>
      <c r="G68" s="1587"/>
      <c r="H68" s="1587"/>
      <c r="I68" s="1587"/>
      <c r="J68" s="1587"/>
      <c r="K68" s="1587"/>
      <c r="L68" s="1587"/>
      <c r="M68" s="1587"/>
      <c r="N68" s="1587"/>
      <c r="O68" s="1587"/>
      <c r="P68" s="1587"/>
      <c r="Q68" s="1587"/>
      <c r="R68" s="1587"/>
      <c r="S68" s="1587"/>
      <c r="T68" s="1587"/>
      <c r="U68" s="1587"/>
      <c r="V68" s="1587"/>
      <c r="W68" s="1587"/>
      <c r="X68" s="1587"/>
      <c r="Y68" s="1587"/>
      <c r="Z68" s="1587"/>
      <c r="AA68" s="1587"/>
    </row>
    <row r="69" spans="1:23" ht="13.5" thickBot="1">
      <c r="A69" s="13"/>
      <c r="B69" s="13"/>
      <c r="C69" s="13"/>
      <c r="D69" s="66"/>
      <c r="E69" s="66"/>
      <c r="F69" s="13"/>
      <c r="G69" s="13"/>
      <c r="H69" s="13"/>
      <c r="I69" s="66"/>
      <c r="J69" s="13"/>
      <c r="K69" s="66"/>
      <c r="L69" s="66"/>
      <c r="M69" s="54"/>
      <c r="N69" s="54"/>
      <c r="O69" s="54"/>
      <c r="P69" s="54"/>
      <c r="V69" s="127"/>
      <c r="W69" s="127"/>
    </row>
    <row r="70" spans="1:27" ht="12.75" customHeight="1">
      <c r="A70" s="1613" t="s">
        <v>365</v>
      </c>
      <c r="B70" s="1614"/>
      <c r="C70" s="1615"/>
      <c r="D70" s="379">
        <v>2003</v>
      </c>
      <c r="E70" s="379">
        <v>2004</v>
      </c>
      <c r="F70" s="379">
        <v>2005</v>
      </c>
      <c r="G70" s="982">
        <v>2005</v>
      </c>
      <c r="H70" s="379">
        <v>2006</v>
      </c>
      <c r="I70" s="379">
        <v>2006</v>
      </c>
      <c r="J70" s="983">
        <v>2006</v>
      </c>
      <c r="K70" s="982">
        <v>2006</v>
      </c>
      <c r="L70" s="379">
        <v>2007</v>
      </c>
      <c r="M70" s="379">
        <v>2007</v>
      </c>
      <c r="N70" s="983">
        <v>2007</v>
      </c>
      <c r="O70" s="982">
        <v>2007</v>
      </c>
      <c r="P70" s="379">
        <v>2008</v>
      </c>
      <c r="Q70" s="379">
        <v>2008</v>
      </c>
      <c r="R70" s="983">
        <v>2008</v>
      </c>
      <c r="S70" s="379">
        <v>2008</v>
      </c>
      <c r="T70" s="379">
        <v>2009</v>
      </c>
      <c r="U70" s="379">
        <v>2009</v>
      </c>
      <c r="V70" s="1616" t="s">
        <v>982</v>
      </c>
      <c r="W70" s="1618" t="s">
        <v>983</v>
      </c>
      <c r="X70" s="1618" t="s">
        <v>975</v>
      </c>
      <c r="Y70" s="1618" t="s">
        <v>302</v>
      </c>
      <c r="Z70" s="1626" t="s">
        <v>976</v>
      </c>
      <c r="AA70" s="1377">
        <v>2009</v>
      </c>
    </row>
    <row r="71" spans="1:27" ht="12.75">
      <c r="A71" s="1610" t="s">
        <v>421</v>
      </c>
      <c r="B71" s="1611"/>
      <c r="C71" s="1612"/>
      <c r="D71" s="380" t="s">
        <v>69</v>
      </c>
      <c r="E71" s="380" t="s">
        <v>69</v>
      </c>
      <c r="F71" s="380" t="s">
        <v>69</v>
      </c>
      <c r="G71" s="958" t="s">
        <v>1460</v>
      </c>
      <c r="H71" s="380" t="s">
        <v>1463</v>
      </c>
      <c r="I71" s="380" t="s">
        <v>1466</v>
      </c>
      <c r="J71" s="941" t="s">
        <v>69</v>
      </c>
      <c r="K71" s="958" t="s">
        <v>1460</v>
      </c>
      <c r="L71" s="380" t="s">
        <v>1463</v>
      </c>
      <c r="M71" s="380" t="s">
        <v>1466</v>
      </c>
      <c r="N71" s="941" t="s">
        <v>69</v>
      </c>
      <c r="O71" s="958" t="s">
        <v>1460</v>
      </c>
      <c r="P71" s="380" t="s">
        <v>1463</v>
      </c>
      <c r="Q71" s="380" t="s">
        <v>1466</v>
      </c>
      <c r="R71" s="941" t="s">
        <v>69</v>
      </c>
      <c r="S71" s="380" t="s">
        <v>1460</v>
      </c>
      <c r="T71" s="380" t="s">
        <v>1463</v>
      </c>
      <c r="U71" s="380" t="s">
        <v>1466</v>
      </c>
      <c r="V71" s="1617"/>
      <c r="W71" s="1619"/>
      <c r="X71" s="1619"/>
      <c r="Y71" s="1619"/>
      <c r="Z71" s="1627"/>
      <c r="AA71" s="1378" t="s">
        <v>1462</v>
      </c>
    </row>
    <row r="72" spans="1:27" ht="12.75">
      <c r="A72" s="59" t="s">
        <v>422</v>
      </c>
      <c r="B72" s="15"/>
      <c r="C72" s="77"/>
      <c r="D72" s="127"/>
      <c r="E72" s="127"/>
      <c r="F72" s="319"/>
      <c r="G72" s="959"/>
      <c r="H72" s="319"/>
      <c r="I72" s="127"/>
      <c r="J72" s="257"/>
      <c r="K72" s="126"/>
      <c r="L72" s="127"/>
      <c r="M72" s="127"/>
      <c r="N72" s="248"/>
      <c r="O72" s="247"/>
      <c r="P72" s="124"/>
      <c r="Q72" s="124"/>
      <c r="R72" s="960"/>
      <c r="S72" s="131"/>
      <c r="T72" s="131"/>
      <c r="U72" s="131"/>
      <c r="V72" s="247"/>
      <c r="W72" s="124"/>
      <c r="X72" s="961"/>
      <c r="Y72" s="961"/>
      <c r="Z72" s="984"/>
      <c r="AA72" s="1379"/>
    </row>
    <row r="73" spans="1:27" ht="12.75">
      <c r="A73" s="59"/>
      <c r="B73" s="15" t="s">
        <v>370</v>
      </c>
      <c r="C73" s="77"/>
      <c r="D73" s="128">
        <v>6</v>
      </c>
      <c r="E73" s="128">
        <v>6</v>
      </c>
      <c r="F73" s="381">
        <v>5</v>
      </c>
      <c r="G73" s="962">
        <v>5</v>
      </c>
      <c r="H73" s="381">
        <v>5</v>
      </c>
      <c r="I73" s="128">
        <v>5</v>
      </c>
      <c r="J73" s="260">
        <v>5</v>
      </c>
      <c r="K73" s="259">
        <v>5</v>
      </c>
      <c r="L73" s="128">
        <v>5</v>
      </c>
      <c r="M73" s="128">
        <v>5</v>
      </c>
      <c r="N73" s="260">
        <v>5</v>
      </c>
      <c r="O73" s="259">
        <v>5</v>
      </c>
      <c r="P73" s="128">
        <v>5</v>
      </c>
      <c r="Q73" s="128">
        <v>5</v>
      </c>
      <c r="R73" s="260">
        <v>5</v>
      </c>
      <c r="S73" s="128">
        <v>5</v>
      </c>
      <c r="T73" s="128">
        <v>5.5</v>
      </c>
      <c r="U73" s="128">
        <v>5.5</v>
      </c>
      <c r="V73" s="126">
        <v>5.5</v>
      </c>
      <c r="W73" s="127">
        <v>5.5</v>
      </c>
      <c r="X73" s="127">
        <v>5.5</v>
      </c>
      <c r="Y73" s="127">
        <v>5.5</v>
      </c>
      <c r="Z73" s="257">
        <v>5.5</v>
      </c>
      <c r="AA73" s="1380">
        <v>5.5</v>
      </c>
    </row>
    <row r="74" spans="1:27" ht="12.75">
      <c r="A74" s="27"/>
      <c r="B74" s="15" t="s">
        <v>423</v>
      </c>
      <c r="C74" s="77"/>
      <c r="D74" s="127">
        <v>5.5</v>
      </c>
      <c r="E74" s="127">
        <v>5.5</v>
      </c>
      <c r="F74" s="319">
        <v>5.5</v>
      </c>
      <c r="G74" s="962">
        <v>6</v>
      </c>
      <c r="H74" s="381">
        <v>6</v>
      </c>
      <c r="I74" s="127">
        <v>6.25</v>
      </c>
      <c r="J74" s="257">
        <v>6.25</v>
      </c>
      <c r="K74" s="126">
        <v>6.25</v>
      </c>
      <c r="L74" s="127">
        <v>6.25</v>
      </c>
      <c r="M74" s="127">
        <v>6.25</v>
      </c>
      <c r="N74" s="257">
        <v>6.25</v>
      </c>
      <c r="O74" s="126">
        <v>6.25</v>
      </c>
      <c r="P74" s="127">
        <v>6.25</v>
      </c>
      <c r="Q74" s="127">
        <v>6.25</v>
      </c>
      <c r="R74" s="257">
        <v>6.25</v>
      </c>
      <c r="S74" s="127">
        <v>6.5</v>
      </c>
      <c r="T74" s="127">
        <v>6.5</v>
      </c>
      <c r="U74" s="127">
        <v>6.5</v>
      </c>
      <c r="V74" s="126">
        <v>6.5</v>
      </c>
      <c r="W74" s="127">
        <v>6.5</v>
      </c>
      <c r="X74" s="127">
        <v>6.5</v>
      </c>
      <c r="Y74" s="127">
        <v>6.5</v>
      </c>
      <c r="Z74" s="257">
        <v>6.5</v>
      </c>
      <c r="AA74" s="1380">
        <v>6.5</v>
      </c>
    </row>
    <row r="75" spans="1:27" ht="12.75" hidden="1">
      <c r="A75" s="55"/>
      <c r="B75" s="129" t="s">
        <v>371</v>
      </c>
      <c r="C75" s="78"/>
      <c r="D75" s="125"/>
      <c r="E75" s="125"/>
      <c r="F75" s="327"/>
      <c r="G75" s="939"/>
      <c r="H75" s="327"/>
      <c r="I75" s="125"/>
      <c r="J75" s="250"/>
      <c r="K75" s="249"/>
      <c r="L75" s="125"/>
      <c r="M75" s="125"/>
      <c r="N75" s="250"/>
      <c r="O75" s="249"/>
      <c r="P75" s="125"/>
      <c r="Q75" s="125"/>
      <c r="R75" s="960"/>
      <c r="S75" s="131"/>
      <c r="T75" s="131"/>
      <c r="U75" s="131"/>
      <c r="V75" s="126"/>
      <c r="W75" s="127"/>
      <c r="X75" s="131"/>
      <c r="Y75" s="131"/>
      <c r="Z75" s="960"/>
      <c r="AA75" s="1379"/>
    </row>
    <row r="76" spans="1:27" s="131" customFormat="1" ht="12.75">
      <c r="A76" s="27"/>
      <c r="B76" s="15" t="s">
        <v>424</v>
      </c>
      <c r="C76" s="77"/>
      <c r="D76" s="126"/>
      <c r="E76" s="127"/>
      <c r="F76" s="319"/>
      <c r="G76" s="959"/>
      <c r="H76" s="319"/>
      <c r="I76" s="319"/>
      <c r="J76" s="963"/>
      <c r="K76" s="959"/>
      <c r="L76" s="319"/>
      <c r="M76" s="319"/>
      <c r="N76" s="257"/>
      <c r="O76" s="126"/>
      <c r="P76" s="127"/>
      <c r="Q76" s="127"/>
      <c r="R76" s="960"/>
      <c r="V76" s="126"/>
      <c r="W76" s="127"/>
      <c r="Z76" s="960"/>
      <c r="AA76" s="1379"/>
    </row>
    <row r="77" spans="1:27" s="131" customFormat="1" ht="12.75">
      <c r="A77" s="27"/>
      <c r="B77" s="15"/>
      <c r="C77" s="77" t="s">
        <v>425</v>
      </c>
      <c r="D77" s="128">
        <v>3</v>
      </c>
      <c r="E77" s="128">
        <v>2</v>
      </c>
      <c r="F77" s="319">
        <v>1.5</v>
      </c>
      <c r="G77" s="959">
        <v>1.5</v>
      </c>
      <c r="H77" s="319">
        <v>1.5</v>
      </c>
      <c r="I77" s="319">
        <v>1.5</v>
      </c>
      <c r="J77" s="963">
        <v>1.5</v>
      </c>
      <c r="K77" s="959">
        <v>1.5</v>
      </c>
      <c r="L77" s="319">
        <v>1.5</v>
      </c>
      <c r="M77" s="319">
        <v>1.5</v>
      </c>
      <c r="N77" s="963">
        <v>1.5</v>
      </c>
      <c r="O77" s="126">
        <v>1.5</v>
      </c>
      <c r="P77" s="127">
        <v>1.5</v>
      </c>
      <c r="Q77" s="127">
        <v>1.5</v>
      </c>
      <c r="R77" s="257">
        <v>1.5</v>
      </c>
      <c r="S77" s="127">
        <v>1.5</v>
      </c>
      <c r="T77" s="127">
        <v>1.5</v>
      </c>
      <c r="U77" s="127">
        <v>1.5</v>
      </c>
      <c r="V77" s="259">
        <v>1.5</v>
      </c>
      <c r="W77" s="128">
        <v>1.5</v>
      </c>
      <c r="X77" s="127">
        <v>1.5</v>
      </c>
      <c r="Y77" s="127">
        <v>1.5</v>
      </c>
      <c r="Z77" s="257">
        <v>1.5</v>
      </c>
      <c r="AA77" s="1380">
        <v>1.5</v>
      </c>
    </row>
    <row r="78" spans="1:27" s="131" customFormat="1" ht="12.75">
      <c r="A78" s="27"/>
      <c r="B78" s="15"/>
      <c r="C78" s="77" t="s">
        <v>427</v>
      </c>
      <c r="D78" s="127">
        <v>4.5</v>
      </c>
      <c r="E78" s="127">
        <v>4.5</v>
      </c>
      <c r="F78" s="381">
        <v>3</v>
      </c>
      <c r="G78" s="959">
        <v>3.5</v>
      </c>
      <c r="H78" s="319">
        <v>3.5</v>
      </c>
      <c r="I78" s="319">
        <v>3.5</v>
      </c>
      <c r="J78" s="963">
        <v>3.5</v>
      </c>
      <c r="K78" s="959">
        <v>3.5</v>
      </c>
      <c r="L78" s="319">
        <v>3.5</v>
      </c>
      <c r="M78" s="319">
        <v>3.5</v>
      </c>
      <c r="N78" s="963">
        <v>3.5</v>
      </c>
      <c r="O78" s="964">
        <v>2.5</v>
      </c>
      <c r="P78" s="127">
        <v>2.5</v>
      </c>
      <c r="Q78" s="127">
        <v>2.5</v>
      </c>
      <c r="R78" s="257">
        <v>2.5</v>
      </c>
      <c r="S78" s="128">
        <v>2</v>
      </c>
      <c r="T78" s="128">
        <v>2</v>
      </c>
      <c r="U78" s="128">
        <v>2</v>
      </c>
      <c r="V78" s="259">
        <v>3.5</v>
      </c>
      <c r="W78" s="128">
        <v>3.5</v>
      </c>
      <c r="X78" s="128">
        <v>2</v>
      </c>
      <c r="Y78" s="127">
        <v>2</v>
      </c>
      <c r="Z78" s="257">
        <v>2</v>
      </c>
      <c r="AA78" s="1380">
        <v>2</v>
      </c>
    </row>
    <row r="79" spans="1:27" s="131" customFormat="1" ht="12.75">
      <c r="A79" s="27"/>
      <c r="B79" s="15"/>
      <c r="C79" s="77" t="s">
        <v>426</v>
      </c>
      <c r="D79" s="382">
        <v>4.5</v>
      </c>
      <c r="E79" s="382">
        <v>4.5</v>
      </c>
      <c r="F79" s="383">
        <v>3</v>
      </c>
      <c r="G79" s="965">
        <v>3.5</v>
      </c>
      <c r="H79" s="384">
        <v>3.5</v>
      </c>
      <c r="I79" s="384">
        <v>3.5</v>
      </c>
      <c r="J79" s="966">
        <v>3.5</v>
      </c>
      <c r="K79" s="965">
        <v>3.5</v>
      </c>
      <c r="L79" s="384">
        <v>3.5</v>
      </c>
      <c r="M79" s="384">
        <v>3.5</v>
      </c>
      <c r="N79" s="966">
        <v>3.5</v>
      </c>
      <c r="O79" s="126">
        <v>3.5</v>
      </c>
      <c r="P79" s="127">
        <v>3.5</v>
      </c>
      <c r="Q79" s="127">
        <v>3.5</v>
      </c>
      <c r="R79" s="257">
        <v>3.5</v>
      </c>
      <c r="S79" s="127">
        <v>3.5</v>
      </c>
      <c r="T79" s="127">
        <v>3.5</v>
      </c>
      <c r="U79" s="127">
        <v>3.5</v>
      </c>
      <c r="V79" s="259">
        <v>2</v>
      </c>
      <c r="W79" s="128">
        <v>2</v>
      </c>
      <c r="X79" s="127">
        <v>3.5</v>
      </c>
      <c r="Y79" s="127">
        <v>3.5</v>
      </c>
      <c r="Z79" s="257">
        <v>3.5</v>
      </c>
      <c r="AA79" s="1380">
        <v>3.5</v>
      </c>
    </row>
    <row r="80" spans="1:27" s="131" customFormat="1" ht="12.75">
      <c r="A80" s="27"/>
      <c r="B80" s="15"/>
      <c r="C80" s="77" t="s">
        <v>428</v>
      </c>
      <c r="D80" s="128">
        <v>2</v>
      </c>
      <c r="E80" s="128">
        <v>2</v>
      </c>
      <c r="F80" s="381">
        <v>2</v>
      </c>
      <c r="G80" s="959">
        <v>3.25</v>
      </c>
      <c r="H80" s="319">
        <v>3.25</v>
      </c>
      <c r="I80" s="319">
        <v>3.25</v>
      </c>
      <c r="J80" s="963">
        <v>3.25</v>
      </c>
      <c r="K80" s="959">
        <v>3.25</v>
      </c>
      <c r="L80" s="319">
        <v>3.25</v>
      </c>
      <c r="M80" s="319">
        <v>3.25</v>
      </c>
      <c r="N80" s="963">
        <v>3.25</v>
      </c>
      <c r="O80" s="126">
        <v>3.25</v>
      </c>
      <c r="P80" s="127">
        <v>3.25</v>
      </c>
      <c r="Q80" s="127">
        <v>3.25</v>
      </c>
      <c r="R80" s="257">
        <v>3.25</v>
      </c>
      <c r="S80" s="127" t="s">
        <v>823</v>
      </c>
      <c r="T80" s="127" t="s">
        <v>823</v>
      </c>
      <c r="U80" s="127" t="s">
        <v>823</v>
      </c>
      <c r="V80" s="259" t="s">
        <v>823</v>
      </c>
      <c r="W80" s="128" t="s">
        <v>823</v>
      </c>
      <c r="X80" s="967" t="s">
        <v>638</v>
      </c>
      <c r="Y80" s="967" t="s">
        <v>638</v>
      </c>
      <c r="Z80" s="1245" t="s">
        <v>638</v>
      </c>
      <c r="AA80" s="1381" t="s">
        <v>799</v>
      </c>
    </row>
    <row r="81" spans="1:27" ht="15.75">
      <c r="A81" s="55"/>
      <c r="B81" s="37" t="s">
        <v>800</v>
      </c>
      <c r="C81" s="78"/>
      <c r="D81" s="385">
        <v>0</v>
      </c>
      <c r="E81" s="385">
        <v>0</v>
      </c>
      <c r="F81" s="327">
        <v>1.5</v>
      </c>
      <c r="G81" s="939">
        <v>1.5</v>
      </c>
      <c r="H81" s="327">
        <v>1.5</v>
      </c>
      <c r="I81" s="327">
        <v>1.5</v>
      </c>
      <c r="J81" s="940">
        <v>1.5</v>
      </c>
      <c r="K81" s="939">
        <v>1.5</v>
      </c>
      <c r="L81" s="327">
        <v>1.5</v>
      </c>
      <c r="M81" s="327">
        <v>1.5</v>
      </c>
      <c r="N81" s="940">
        <v>1.5</v>
      </c>
      <c r="O81" s="968">
        <v>2</v>
      </c>
      <c r="P81" s="386">
        <v>2</v>
      </c>
      <c r="Q81" s="386">
        <v>2</v>
      </c>
      <c r="R81" s="969">
        <v>2</v>
      </c>
      <c r="S81" s="386">
        <v>3</v>
      </c>
      <c r="T81" s="386">
        <v>3</v>
      </c>
      <c r="U81" s="386">
        <v>3</v>
      </c>
      <c r="V81" s="970">
        <v>3</v>
      </c>
      <c r="W81" s="386">
        <v>3</v>
      </c>
      <c r="X81" s="971">
        <v>3</v>
      </c>
      <c r="Y81" s="386">
        <v>3</v>
      </c>
      <c r="Z81" s="969">
        <v>3</v>
      </c>
      <c r="AA81" s="1382">
        <v>3</v>
      </c>
    </row>
    <row r="82" spans="1:27" ht="12.75">
      <c r="A82" s="59" t="s">
        <v>429</v>
      </c>
      <c r="B82" s="15"/>
      <c r="C82" s="77"/>
      <c r="D82" s="54"/>
      <c r="E82" s="54"/>
      <c r="F82" s="15"/>
      <c r="G82" s="255"/>
      <c r="H82" s="15"/>
      <c r="I82" s="54"/>
      <c r="J82" s="214"/>
      <c r="K82" s="251"/>
      <c r="L82" s="54"/>
      <c r="M82" s="54"/>
      <c r="N82" s="214"/>
      <c r="O82" s="251"/>
      <c r="P82" s="54"/>
      <c r="Q82" s="54"/>
      <c r="R82" s="960"/>
      <c r="S82" s="131"/>
      <c r="T82" s="131"/>
      <c r="U82" s="131"/>
      <c r="V82" s="126"/>
      <c r="W82" s="127"/>
      <c r="X82" s="131"/>
      <c r="Y82" s="131"/>
      <c r="Z82" s="960"/>
      <c r="AA82" s="1379"/>
    </row>
    <row r="83" spans="1:27" ht="12.75">
      <c r="A83" s="59"/>
      <c r="B83" s="32" t="s">
        <v>430</v>
      </c>
      <c r="C83" s="77"/>
      <c r="D83" s="44" t="s">
        <v>171</v>
      </c>
      <c r="E83" s="44">
        <v>1.820083870967742</v>
      </c>
      <c r="F83" s="44" t="s">
        <v>171</v>
      </c>
      <c r="G83" s="253">
        <v>2.62</v>
      </c>
      <c r="H83" s="44">
        <v>1.5925</v>
      </c>
      <c r="I83" s="44">
        <v>2.54</v>
      </c>
      <c r="J83" s="254">
        <v>2.3997</v>
      </c>
      <c r="K83" s="253">
        <v>2.01</v>
      </c>
      <c r="L83" s="44">
        <v>2.3749</v>
      </c>
      <c r="M83" s="44">
        <v>1.5013</v>
      </c>
      <c r="N83" s="254">
        <v>2.1337</v>
      </c>
      <c r="O83" s="253">
        <v>2.9733</v>
      </c>
      <c r="P83" s="44">
        <v>4.3458</v>
      </c>
      <c r="Q83" s="44">
        <v>3.17</v>
      </c>
      <c r="R83" s="257">
        <v>5.16</v>
      </c>
      <c r="S83" s="128" t="s">
        <v>1276</v>
      </c>
      <c r="T83" s="44">
        <v>4.16</v>
      </c>
      <c r="U83" s="44">
        <v>5.9</v>
      </c>
      <c r="V83" s="126">
        <v>4.94</v>
      </c>
      <c r="W83" s="127">
        <v>1.51</v>
      </c>
      <c r="X83" s="44">
        <v>1.7511</v>
      </c>
      <c r="Y83" s="44">
        <v>2.0092</v>
      </c>
      <c r="Z83" s="254">
        <v>6.9099</v>
      </c>
      <c r="AA83" s="1383">
        <v>8.6729</v>
      </c>
    </row>
    <row r="84" spans="1:27" ht="12.75">
      <c r="A84" s="27"/>
      <c r="B84" s="32" t="s">
        <v>431</v>
      </c>
      <c r="C84" s="77"/>
      <c r="D84" s="387">
        <v>2.9805422437758247</v>
      </c>
      <c r="E84" s="387">
        <v>1.4706548192771083</v>
      </c>
      <c r="F84" s="387">
        <v>3.9398</v>
      </c>
      <c r="G84" s="253">
        <v>3.1</v>
      </c>
      <c r="H84" s="44">
        <v>2.4648049469964666</v>
      </c>
      <c r="I84" s="44">
        <v>2.89</v>
      </c>
      <c r="J84" s="254">
        <v>3.2485</v>
      </c>
      <c r="K84" s="253">
        <v>2.54</v>
      </c>
      <c r="L84" s="44">
        <v>2.6702572438162546</v>
      </c>
      <c r="M84" s="44">
        <v>1.8496</v>
      </c>
      <c r="N84" s="254">
        <v>2.7651</v>
      </c>
      <c r="O84" s="253">
        <v>2.3486</v>
      </c>
      <c r="P84" s="44">
        <v>3.8637</v>
      </c>
      <c r="Q84" s="44">
        <v>4.0699</v>
      </c>
      <c r="R84" s="257">
        <v>5.13</v>
      </c>
      <c r="S84" s="44">
        <v>6.08</v>
      </c>
      <c r="T84" s="44">
        <v>4.32</v>
      </c>
      <c r="U84" s="44">
        <v>5.98</v>
      </c>
      <c r="V84" s="126">
        <v>6.8</v>
      </c>
      <c r="W84" s="127">
        <v>1.77</v>
      </c>
      <c r="X84" s="44">
        <v>2.4136</v>
      </c>
      <c r="Y84" s="44">
        <v>2.7298</v>
      </c>
      <c r="Z84" s="254">
        <v>4.6669</v>
      </c>
      <c r="AA84" s="1383">
        <v>6.3535</v>
      </c>
    </row>
    <row r="85" spans="1:27" ht="12.75">
      <c r="A85" s="27"/>
      <c r="B85" s="32" t="s">
        <v>432</v>
      </c>
      <c r="C85" s="77"/>
      <c r="D85" s="44" t="s">
        <v>171</v>
      </c>
      <c r="E85" s="44" t="s">
        <v>171</v>
      </c>
      <c r="F85" s="388">
        <v>4.420184745762712</v>
      </c>
      <c r="G85" s="972">
        <v>3.7</v>
      </c>
      <c r="H85" s="44">
        <v>2.5683</v>
      </c>
      <c r="I85" s="44">
        <v>3.77</v>
      </c>
      <c r="J85" s="254">
        <v>3.8641</v>
      </c>
      <c r="K85" s="253">
        <v>2.7782</v>
      </c>
      <c r="L85" s="389">
        <v>3.2519</v>
      </c>
      <c r="M85" s="389">
        <v>2.6727</v>
      </c>
      <c r="N85" s="973">
        <v>3.51395</v>
      </c>
      <c r="O85" s="253">
        <v>2.6605</v>
      </c>
      <c r="P85" s="44">
        <v>4.325</v>
      </c>
      <c r="Q85" s="390">
        <v>4.39</v>
      </c>
      <c r="R85" s="257">
        <v>5.16</v>
      </c>
      <c r="S85" s="44">
        <v>5.64</v>
      </c>
      <c r="T85" s="44">
        <v>5.17</v>
      </c>
      <c r="U85" s="44">
        <v>5.77</v>
      </c>
      <c r="V85" s="126">
        <v>5.91</v>
      </c>
      <c r="W85" s="127">
        <v>0</v>
      </c>
      <c r="X85" s="44">
        <v>2.6771</v>
      </c>
      <c r="Y85" s="44">
        <v>0</v>
      </c>
      <c r="Z85" s="254">
        <v>0</v>
      </c>
      <c r="AA85" s="1383">
        <v>5.8226</v>
      </c>
    </row>
    <row r="86" spans="1:27" ht="12.75">
      <c r="A86" s="27"/>
      <c r="B86" s="32" t="s">
        <v>433</v>
      </c>
      <c r="C86" s="77"/>
      <c r="D86" s="44">
        <v>4.928079080914116</v>
      </c>
      <c r="E86" s="44">
        <v>3.8123749843660346</v>
      </c>
      <c r="F86" s="392">
        <v>4.78535242830253</v>
      </c>
      <c r="G86" s="253">
        <v>3.8745670329670325</v>
      </c>
      <c r="H86" s="44">
        <v>3.4186746835443036</v>
      </c>
      <c r="I86" s="44">
        <v>4.31</v>
      </c>
      <c r="J86" s="254">
        <v>4.04</v>
      </c>
      <c r="K86" s="253">
        <v>3.78</v>
      </c>
      <c r="L86" s="44">
        <v>3.1393493670886072</v>
      </c>
      <c r="M86" s="44">
        <v>3.0861</v>
      </c>
      <c r="N86" s="254">
        <v>3.9996456840042054</v>
      </c>
      <c r="O86" s="253">
        <v>3.0448</v>
      </c>
      <c r="P86" s="44">
        <v>4.6724</v>
      </c>
      <c r="Q86" s="44">
        <v>4.8222</v>
      </c>
      <c r="R86" s="257">
        <v>6.47</v>
      </c>
      <c r="S86" s="44">
        <v>5.57</v>
      </c>
      <c r="T86" s="44">
        <v>5.2</v>
      </c>
      <c r="U86" s="44">
        <v>5.96</v>
      </c>
      <c r="V86" s="126">
        <v>6.55</v>
      </c>
      <c r="W86" s="127">
        <v>0</v>
      </c>
      <c r="X86" s="44">
        <v>3.3858</v>
      </c>
      <c r="Y86" s="44">
        <v>0</v>
      </c>
      <c r="Z86" s="254">
        <v>6.0352</v>
      </c>
      <c r="AA86" s="1383">
        <v>5.4338</v>
      </c>
    </row>
    <row r="87" spans="1:27" s="131" customFormat="1" ht="12.75">
      <c r="A87" s="27"/>
      <c r="B87" s="15" t="s">
        <v>368</v>
      </c>
      <c r="C87" s="77"/>
      <c r="D87" s="127" t="s">
        <v>369</v>
      </c>
      <c r="E87" s="127" t="s">
        <v>369</v>
      </c>
      <c r="F87" s="319" t="s">
        <v>369</v>
      </c>
      <c r="G87" s="959" t="s">
        <v>369</v>
      </c>
      <c r="H87" s="319" t="s">
        <v>369</v>
      </c>
      <c r="I87" s="127" t="s">
        <v>440</v>
      </c>
      <c r="J87" s="257" t="s">
        <v>440</v>
      </c>
      <c r="K87" s="126" t="s">
        <v>440</v>
      </c>
      <c r="L87" s="127" t="s">
        <v>440</v>
      </c>
      <c r="M87" s="127" t="s">
        <v>440</v>
      </c>
      <c r="N87" s="257" t="s">
        <v>440</v>
      </c>
      <c r="O87" s="126" t="s">
        <v>440</v>
      </c>
      <c r="P87" s="127" t="s">
        <v>441</v>
      </c>
      <c r="Q87" s="127" t="s">
        <v>441</v>
      </c>
      <c r="R87" s="257" t="s">
        <v>807</v>
      </c>
      <c r="S87" s="127" t="s">
        <v>807</v>
      </c>
      <c r="T87" s="127" t="s">
        <v>807</v>
      </c>
      <c r="U87" s="127" t="s">
        <v>807</v>
      </c>
      <c r="V87" s="974" t="s">
        <v>984</v>
      </c>
      <c r="W87" s="261" t="s">
        <v>984</v>
      </c>
      <c r="X87" s="261" t="s">
        <v>984</v>
      </c>
      <c r="Y87" s="44" t="s">
        <v>984</v>
      </c>
      <c r="Z87" s="254" t="s">
        <v>984</v>
      </c>
      <c r="AA87" s="1379"/>
    </row>
    <row r="88" spans="1:27" ht="12.75">
      <c r="A88" s="55"/>
      <c r="B88" s="37" t="s">
        <v>442</v>
      </c>
      <c r="C88" s="78"/>
      <c r="D88" s="125" t="s">
        <v>443</v>
      </c>
      <c r="E88" s="125" t="s">
        <v>367</v>
      </c>
      <c r="F88" s="327" t="s">
        <v>367</v>
      </c>
      <c r="G88" s="939" t="s">
        <v>367</v>
      </c>
      <c r="H88" s="327" t="s">
        <v>367</v>
      </c>
      <c r="I88" s="125" t="s">
        <v>444</v>
      </c>
      <c r="J88" s="250" t="s">
        <v>445</v>
      </c>
      <c r="K88" s="249" t="s">
        <v>445</v>
      </c>
      <c r="L88" s="125" t="s">
        <v>445</v>
      </c>
      <c r="M88" s="125" t="s">
        <v>445</v>
      </c>
      <c r="N88" s="250" t="s">
        <v>445</v>
      </c>
      <c r="O88" s="249" t="s">
        <v>446</v>
      </c>
      <c r="P88" s="125" t="s">
        <v>447</v>
      </c>
      <c r="Q88" s="125" t="s">
        <v>447</v>
      </c>
      <c r="R88" s="257" t="s">
        <v>808</v>
      </c>
      <c r="S88" s="127" t="s">
        <v>808</v>
      </c>
      <c r="T88" s="127" t="s">
        <v>446</v>
      </c>
      <c r="U88" s="127" t="s">
        <v>446</v>
      </c>
      <c r="V88" s="126" t="s">
        <v>446</v>
      </c>
      <c r="W88" s="127" t="s">
        <v>985</v>
      </c>
      <c r="X88" s="127" t="s">
        <v>985</v>
      </c>
      <c r="Y88" s="44" t="s">
        <v>985</v>
      </c>
      <c r="Z88" s="254" t="s">
        <v>985</v>
      </c>
      <c r="AA88" s="1384"/>
    </row>
    <row r="89" spans="1:27" s="132" customFormat="1" ht="12.75">
      <c r="A89" s="393" t="s">
        <v>448</v>
      </c>
      <c r="B89" s="394"/>
      <c r="C89" s="395"/>
      <c r="D89" s="396">
        <v>4.5</v>
      </c>
      <c r="E89" s="396">
        <v>0.711</v>
      </c>
      <c r="F89" s="396">
        <v>4.712</v>
      </c>
      <c r="G89" s="975">
        <v>3.177</v>
      </c>
      <c r="H89" s="396">
        <v>1.222</v>
      </c>
      <c r="I89" s="396">
        <v>1.965</v>
      </c>
      <c r="J89" s="976">
        <v>2.133</v>
      </c>
      <c r="K89" s="975">
        <v>2.111</v>
      </c>
      <c r="L89" s="396">
        <v>3.029</v>
      </c>
      <c r="M89" s="396">
        <v>1.688</v>
      </c>
      <c r="N89" s="976">
        <v>3.0342345624701954</v>
      </c>
      <c r="O89" s="977">
        <v>3.3517</v>
      </c>
      <c r="P89" s="397">
        <v>4.9267</v>
      </c>
      <c r="Q89" s="397">
        <v>2.69</v>
      </c>
      <c r="R89" s="978">
        <v>3.61</v>
      </c>
      <c r="S89" s="397">
        <v>5.16</v>
      </c>
      <c r="T89" s="397">
        <v>3.37</v>
      </c>
      <c r="U89" s="397">
        <v>5.06</v>
      </c>
      <c r="V89" s="979">
        <v>3.66</v>
      </c>
      <c r="W89" s="980">
        <v>1.41</v>
      </c>
      <c r="X89" s="981">
        <v>2</v>
      </c>
      <c r="Y89" s="981">
        <v>5.1</v>
      </c>
      <c r="Z89" s="1246">
        <v>9.22</v>
      </c>
      <c r="AA89" s="1385">
        <v>9.93</v>
      </c>
    </row>
    <row r="90" spans="1:27" ht="12.75">
      <c r="A90" s="59" t="s">
        <v>375</v>
      </c>
      <c r="B90" s="15"/>
      <c r="C90" s="77"/>
      <c r="D90" s="127"/>
      <c r="E90" s="127"/>
      <c r="F90" s="319"/>
      <c r="G90" s="959"/>
      <c r="H90" s="319"/>
      <c r="I90" s="127"/>
      <c r="J90" s="257"/>
      <c r="K90" s="126"/>
      <c r="L90" s="127"/>
      <c r="M90" s="127"/>
      <c r="N90" s="257"/>
      <c r="O90" s="126"/>
      <c r="P90" s="127"/>
      <c r="Q90" s="127"/>
      <c r="R90" s="960"/>
      <c r="S90" s="131"/>
      <c r="T90" s="131"/>
      <c r="U90" s="192"/>
      <c r="V90" s="126"/>
      <c r="W90" s="127"/>
      <c r="X90" s="131"/>
      <c r="Y90" s="44"/>
      <c r="Z90" s="254"/>
      <c r="AA90" s="1379"/>
    </row>
    <row r="91" spans="1:27" ht="12.75">
      <c r="A91" s="27"/>
      <c r="B91" s="50" t="s">
        <v>376</v>
      </c>
      <c r="C91" s="77"/>
      <c r="D91" s="127"/>
      <c r="E91" s="127"/>
      <c r="F91" s="319"/>
      <c r="G91" s="959"/>
      <c r="H91" s="319"/>
      <c r="I91" s="127"/>
      <c r="J91" s="257"/>
      <c r="K91" s="126"/>
      <c r="L91" s="127"/>
      <c r="M91" s="127"/>
      <c r="N91" s="257"/>
      <c r="O91" s="126"/>
      <c r="P91" s="127"/>
      <c r="Q91" s="127"/>
      <c r="R91" s="960"/>
      <c r="S91" s="131"/>
      <c r="T91" s="131"/>
      <c r="U91" s="192"/>
      <c r="V91" s="126"/>
      <c r="W91" s="127"/>
      <c r="X91" s="131"/>
      <c r="Y91" s="131"/>
      <c r="Z91" s="960"/>
      <c r="AA91" s="1379"/>
    </row>
    <row r="92" spans="1:27" ht="12.75">
      <c r="A92" s="27"/>
      <c r="B92" s="15" t="s">
        <v>377</v>
      </c>
      <c r="C92" s="77"/>
      <c r="D92" s="127" t="s">
        <v>449</v>
      </c>
      <c r="E92" s="127" t="s">
        <v>378</v>
      </c>
      <c r="F92" s="319" t="s">
        <v>450</v>
      </c>
      <c r="G92" s="959" t="s">
        <v>378</v>
      </c>
      <c r="H92" s="319" t="s">
        <v>378</v>
      </c>
      <c r="I92" s="127" t="s">
        <v>378</v>
      </c>
      <c r="J92" s="257" t="s">
        <v>378</v>
      </c>
      <c r="K92" s="126" t="s">
        <v>378</v>
      </c>
      <c r="L92" s="127" t="s">
        <v>378</v>
      </c>
      <c r="M92" s="127" t="s">
        <v>378</v>
      </c>
      <c r="N92" s="257" t="s">
        <v>378</v>
      </c>
      <c r="O92" s="126" t="s">
        <v>378</v>
      </c>
      <c r="P92" s="127" t="s">
        <v>378</v>
      </c>
      <c r="Q92" s="127" t="s">
        <v>537</v>
      </c>
      <c r="R92" s="257" t="s">
        <v>537</v>
      </c>
      <c r="S92" s="127" t="s">
        <v>824</v>
      </c>
      <c r="T92" s="127" t="s">
        <v>755</v>
      </c>
      <c r="U92" s="127" t="s">
        <v>755</v>
      </c>
      <c r="V92" s="126" t="s">
        <v>1019</v>
      </c>
      <c r="W92" s="127" t="s">
        <v>1019</v>
      </c>
      <c r="X92" s="127" t="s">
        <v>1019</v>
      </c>
      <c r="Y92" s="127" t="s">
        <v>1019</v>
      </c>
      <c r="Z92" s="257" t="s">
        <v>1019</v>
      </c>
      <c r="AA92" s="1380" t="s">
        <v>801</v>
      </c>
    </row>
    <row r="93" spans="1:27" ht="12.75">
      <c r="A93" s="27"/>
      <c r="B93" s="15" t="s">
        <v>380</v>
      </c>
      <c r="C93" s="77"/>
      <c r="D93" s="127"/>
      <c r="E93" s="127"/>
      <c r="F93" s="319"/>
      <c r="G93" s="959"/>
      <c r="H93" s="319"/>
      <c r="I93" s="127"/>
      <c r="J93" s="257"/>
      <c r="K93" s="126"/>
      <c r="L93" s="127"/>
      <c r="M93" s="127"/>
      <c r="N93" s="257"/>
      <c r="O93" s="126"/>
      <c r="P93" s="127"/>
      <c r="Q93" s="127"/>
      <c r="R93" s="960"/>
      <c r="S93" s="131"/>
      <c r="T93" s="131"/>
      <c r="U93" s="192"/>
      <c r="V93" s="126"/>
      <c r="W93" s="127"/>
      <c r="X93" s="131"/>
      <c r="Y93" s="131"/>
      <c r="Z93" s="960"/>
      <c r="AA93" s="1379"/>
    </row>
    <row r="94" spans="1:27" ht="12.75">
      <c r="A94" s="27"/>
      <c r="B94" s="15"/>
      <c r="C94" s="77" t="s">
        <v>381</v>
      </c>
      <c r="D94" s="391">
        <v>0</v>
      </c>
      <c r="E94" s="127" t="s">
        <v>382</v>
      </c>
      <c r="F94" s="319" t="s">
        <v>451</v>
      </c>
      <c r="G94" s="959" t="s">
        <v>383</v>
      </c>
      <c r="H94" s="319" t="s">
        <v>383</v>
      </c>
      <c r="I94" s="127" t="s">
        <v>383</v>
      </c>
      <c r="J94" s="257" t="s">
        <v>383</v>
      </c>
      <c r="K94" s="126" t="s">
        <v>383</v>
      </c>
      <c r="L94" s="127" t="s">
        <v>383</v>
      </c>
      <c r="M94" s="127" t="s">
        <v>383</v>
      </c>
      <c r="N94" s="257" t="s">
        <v>383</v>
      </c>
      <c r="O94" s="126" t="s">
        <v>383</v>
      </c>
      <c r="P94" s="127" t="s">
        <v>383</v>
      </c>
      <c r="Q94" s="127" t="s">
        <v>534</v>
      </c>
      <c r="R94" s="257" t="s">
        <v>534</v>
      </c>
      <c r="S94" s="127" t="s">
        <v>487</v>
      </c>
      <c r="T94" s="127" t="s">
        <v>487</v>
      </c>
      <c r="U94" s="127" t="s">
        <v>487</v>
      </c>
      <c r="V94" s="126" t="s">
        <v>487</v>
      </c>
      <c r="W94" s="127" t="s">
        <v>986</v>
      </c>
      <c r="X94" s="127" t="s">
        <v>1202</v>
      </c>
      <c r="Y94" s="127" t="s">
        <v>1202</v>
      </c>
      <c r="Z94" s="257" t="s">
        <v>1202</v>
      </c>
      <c r="AA94" s="1380" t="s">
        <v>986</v>
      </c>
    </row>
    <row r="95" spans="1:27" ht="12.75">
      <c r="A95" s="27"/>
      <c r="B95" s="15"/>
      <c r="C95" s="77" t="s">
        <v>384</v>
      </c>
      <c r="D95" s="127" t="s">
        <v>378</v>
      </c>
      <c r="E95" s="127" t="s">
        <v>385</v>
      </c>
      <c r="F95" s="127" t="s">
        <v>386</v>
      </c>
      <c r="G95" s="126" t="s">
        <v>383</v>
      </c>
      <c r="H95" s="127" t="s">
        <v>386</v>
      </c>
      <c r="I95" s="127" t="s">
        <v>386</v>
      </c>
      <c r="J95" s="257" t="s">
        <v>386</v>
      </c>
      <c r="K95" s="126" t="s">
        <v>386</v>
      </c>
      <c r="L95" s="127" t="s">
        <v>452</v>
      </c>
      <c r="M95" s="127" t="s">
        <v>452</v>
      </c>
      <c r="N95" s="257" t="s">
        <v>452</v>
      </c>
      <c r="O95" s="126" t="s">
        <v>452</v>
      </c>
      <c r="P95" s="127" t="s">
        <v>452</v>
      </c>
      <c r="Q95" s="127" t="s">
        <v>501</v>
      </c>
      <c r="R95" s="257" t="s">
        <v>501</v>
      </c>
      <c r="S95" s="127" t="s">
        <v>488</v>
      </c>
      <c r="T95" s="127" t="s">
        <v>488</v>
      </c>
      <c r="U95" s="127" t="s">
        <v>1202</v>
      </c>
      <c r="V95" s="126" t="s">
        <v>1020</v>
      </c>
      <c r="W95" s="127" t="s">
        <v>987</v>
      </c>
      <c r="X95" s="127" t="s">
        <v>987</v>
      </c>
      <c r="Y95" s="127" t="s">
        <v>987</v>
      </c>
      <c r="Z95" s="257" t="s">
        <v>987</v>
      </c>
      <c r="AA95" s="1380" t="s">
        <v>802</v>
      </c>
    </row>
    <row r="96" spans="1:27" ht="12.75">
      <c r="A96" s="27"/>
      <c r="B96" s="15"/>
      <c r="C96" s="77" t="s">
        <v>387</v>
      </c>
      <c r="D96" s="127" t="s">
        <v>449</v>
      </c>
      <c r="E96" s="127" t="s">
        <v>379</v>
      </c>
      <c r="F96" s="127" t="s">
        <v>453</v>
      </c>
      <c r="G96" s="126" t="s">
        <v>388</v>
      </c>
      <c r="H96" s="127" t="s">
        <v>388</v>
      </c>
      <c r="I96" s="127" t="s">
        <v>388</v>
      </c>
      <c r="J96" s="257" t="s">
        <v>388</v>
      </c>
      <c r="K96" s="126" t="s">
        <v>388</v>
      </c>
      <c r="L96" s="127" t="s">
        <v>388</v>
      </c>
      <c r="M96" s="127" t="s">
        <v>388</v>
      </c>
      <c r="N96" s="257" t="s">
        <v>388</v>
      </c>
      <c r="O96" s="126" t="s">
        <v>388</v>
      </c>
      <c r="P96" s="127" t="s">
        <v>388</v>
      </c>
      <c r="Q96" s="127" t="s">
        <v>502</v>
      </c>
      <c r="R96" s="257" t="s">
        <v>502</v>
      </c>
      <c r="S96" s="127" t="s">
        <v>761</v>
      </c>
      <c r="T96" s="127" t="s">
        <v>761</v>
      </c>
      <c r="U96" s="127" t="s">
        <v>1203</v>
      </c>
      <c r="V96" s="126" t="s">
        <v>1021</v>
      </c>
      <c r="W96" s="127" t="s">
        <v>1021</v>
      </c>
      <c r="X96" s="127" t="s">
        <v>1021</v>
      </c>
      <c r="Y96" s="127" t="s">
        <v>1021</v>
      </c>
      <c r="Z96" s="257" t="s">
        <v>1021</v>
      </c>
      <c r="AA96" s="1380" t="s">
        <v>1021</v>
      </c>
    </row>
    <row r="97" spans="1:27" ht="12.75">
      <c r="A97" s="27"/>
      <c r="B97" s="15"/>
      <c r="C97" s="77" t="s">
        <v>389</v>
      </c>
      <c r="D97" s="127" t="s">
        <v>454</v>
      </c>
      <c r="E97" s="127" t="s">
        <v>391</v>
      </c>
      <c r="F97" s="127" t="s">
        <v>392</v>
      </c>
      <c r="G97" s="959" t="s">
        <v>392</v>
      </c>
      <c r="H97" s="127" t="s">
        <v>392</v>
      </c>
      <c r="I97" s="127" t="s">
        <v>392</v>
      </c>
      <c r="J97" s="257" t="s">
        <v>392</v>
      </c>
      <c r="K97" s="126" t="s">
        <v>392</v>
      </c>
      <c r="L97" s="127" t="s">
        <v>392</v>
      </c>
      <c r="M97" s="127" t="s">
        <v>392</v>
      </c>
      <c r="N97" s="257" t="s">
        <v>392</v>
      </c>
      <c r="O97" s="126" t="s">
        <v>392</v>
      </c>
      <c r="P97" s="127" t="s">
        <v>392</v>
      </c>
      <c r="Q97" s="127" t="s">
        <v>538</v>
      </c>
      <c r="R97" s="257" t="s">
        <v>449</v>
      </c>
      <c r="S97" s="127" t="s">
        <v>489</v>
      </c>
      <c r="T97" s="127" t="s">
        <v>489</v>
      </c>
      <c r="U97" s="127" t="s">
        <v>1204</v>
      </c>
      <c r="V97" s="126" t="s">
        <v>1022</v>
      </c>
      <c r="W97" s="127" t="s">
        <v>1022</v>
      </c>
      <c r="X97" s="127" t="s">
        <v>639</v>
      </c>
      <c r="Y97" s="127" t="s">
        <v>1022</v>
      </c>
      <c r="Z97" s="257" t="s">
        <v>1022</v>
      </c>
      <c r="AA97" s="1380" t="s">
        <v>803</v>
      </c>
    </row>
    <row r="98" spans="1:27" ht="12.75">
      <c r="A98" s="27"/>
      <c r="B98" s="15"/>
      <c r="C98" s="77" t="s">
        <v>393</v>
      </c>
      <c r="D98" s="127" t="s">
        <v>455</v>
      </c>
      <c r="E98" s="127" t="s">
        <v>457</v>
      </c>
      <c r="F98" s="127" t="s">
        <v>458</v>
      </c>
      <c r="G98" s="959" t="s">
        <v>458</v>
      </c>
      <c r="H98" s="127" t="s">
        <v>459</v>
      </c>
      <c r="I98" s="127" t="s">
        <v>459</v>
      </c>
      <c r="J98" s="257" t="s">
        <v>459</v>
      </c>
      <c r="K98" s="126" t="s">
        <v>459</v>
      </c>
      <c r="L98" s="127" t="s">
        <v>460</v>
      </c>
      <c r="M98" s="127" t="s">
        <v>460</v>
      </c>
      <c r="N98" s="257" t="s">
        <v>460</v>
      </c>
      <c r="O98" s="126" t="s">
        <v>460</v>
      </c>
      <c r="P98" s="127" t="s">
        <v>460</v>
      </c>
      <c r="Q98" s="127" t="s">
        <v>503</v>
      </c>
      <c r="R98" s="257" t="s">
        <v>503</v>
      </c>
      <c r="S98" s="127" t="s">
        <v>490</v>
      </c>
      <c r="T98" s="127" t="s">
        <v>490</v>
      </c>
      <c r="U98" s="127" t="s">
        <v>1205</v>
      </c>
      <c r="V98" s="126" t="s">
        <v>1023</v>
      </c>
      <c r="W98" s="127" t="s">
        <v>1023</v>
      </c>
      <c r="X98" s="127" t="s">
        <v>303</v>
      </c>
      <c r="Y98" s="127" t="s">
        <v>1023</v>
      </c>
      <c r="Z98" s="257" t="s">
        <v>1023</v>
      </c>
      <c r="AA98" s="1380" t="s">
        <v>804</v>
      </c>
    </row>
    <row r="99" spans="1:27" ht="12.75">
      <c r="A99" s="27"/>
      <c r="B99" s="50" t="s">
        <v>394</v>
      </c>
      <c r="C99" s="77"/>
      <c r="D99" s="127"/>
      <c r="E99" s="127"/>
      <c r="F99" s="319"/>
      <c r="G99" s="959"/>
      <c r="H99" s="319"/>
      <c r="I99" s="127"/>
      <c r="J99" s="257"/>
      <c r="K99" s="126"/>
      <c r="L99" s="127"/>
      <c r="M99" s="127"/>
      <c r="N99" s="257"/>
      <c r="O99" s="126"/>
      <c r="P99" s="127"/>
      <c r="Q99" s="127"/>
      <c r="R99" s="960"/>
      <c r="S99" s="131"/>
      <c r="T99" s="131"/>
      <c r="U99" s="192"/>
      <c r="V99" s="126"/>
      <c r="W99" s="127"/>
      <c r="X99" s="131"/>
      <c r="Y99" s="131"/>
      <c r="Z99" s="960"/>
      <c r="AA99" s="1386"/>
    </row>
    <row r="100" spans="1:27" ht="12.75">
      <c r="A100" s="27"/>
      <c r="B100" s="15" t="s">
        <v>395</v>
      </c>
      <c r="C100" s="77"/>
      <c r="D100" s="127" t="s">
        <v>461</v>
      </c>
      <c r="E100" s="127" t="s">
        <v>396</v>
      </c>
      <c r="F100" s="319" t="s">
        <v>462</v>
      </c>
      <c r="G100" s="959" t="s">
        <v>463</v>
      </c>
      <c r="H100" s="319" t="s">
        <v>463</v>
      </c>
      <c r="I100" s="127" t="s">
        <v>463</v>
      </c>
      <c r="J100" s="257" t="s">
        <v>463</v>
      </c>
      <c r="K100" s="126" t="s">
        <v>463</v>
      </c>
      <c r="L100" s="127" t="s">
        <v>463</v>
      </c>
      <c r="M100" s="127" t="s">
        <v>463</v>
      </c>
      <c r="N100" s="257" t="s">
        <v>463</v>
      </c>
      <c r="O100" s="126" t="s">
        <v>463</v>
      </c>
      <c r="P100" s="127" t="s">
        <v>464</v>
      </c>
      <c r="Q100" s="127" t="s">
        <v>443</v>
      </c>
      <c r="R100" s="257" t="s">
        <v>443</v>
      </c>
      <c r="S100" s="127" t="s">
        <v>443</v>
      </c>
      <c r="T100" s="127" t="s">
        <v>443</v>
      </c>
      <c r="U100" s="127" t="s">
        <v>304</v>
      </c>
      <c r="V100" s="126" t="s">
        <v>304</v>
      </c>
      <c r="W100" s="127" t="s">
        <v>304</v>
      </c>
      <c r="X100" s="127" t="s">
        <v>304</v>
      </c>
      <c r="Y100" s="127" t="s">
        <v>464</v>
      </c>
      <c r="Z100" s="257" t="s">
        <v>464</v>
      </c>
      <c r="AA100" s="1380" t="s">
        <v>464</v>
      </c>
    </row>
    <row r="101" spans="1:27" ht="12.75">
      <c r="A101" s="27"/>
      <c r="B101" s="32" t="s">
        <v>397</v>
      </c>
      <c r="C101" s="77"/>
      <c r="D101" s="127" t="s">
        <v>465</v>
      </c>
      <c r="E101" s="127" t="s">
        <v>398</v>
      </c>
      <c r="F101" s="319" t="s">
        <v>468</v>
      </c>
      <c r="G101" s="959" t="s">
        <v>399</v>
      </c>
      <c r="H101" s="319" t="s">
        <v>399</v>
      </c>
      <c r="I101" s="319" t="s">
        <v>399</v>
      </c>
      <c r="J101" s="963" t="s">
        <v>399</v>
      </c>
      <c r="K101" s="959" t="s">
        <v>399</v>
      </c>
      <c r="L101" s="127" t="s">
        <v>399</v>
      </c>
      <c r="M101" s="127" t="s">
        <v>399</v>
      </c>
      <c r="N101" s="257" t="s">
        <v>399</v>
      </c>
      <c r="O101" s="126" t="s">
        <v>399</v>
      </c>
      <c r="P101" s="127" t="s">
        <v>399</v>
      </c>
      <c r="Q101" s="127" t="s">
        <v>535</v>
      </c>
      <c r="R101" s="257" t="s">
        <v>535</v>
      </c>
      <c r="S101" s="127" t="s">
        <v>825</v>
      </c>
      <c r="T101" s="127" t="s">
        <v>825</v>
      </c>
      <c r="U101" s="127" t="s">
        <v>1206</v>
      </c>
      <c r="V101" s="126" t="s">
        <v>825</v>
      </c>
      <c r="W101" s="127" t="s">
        <v>1206</v>
      </c>
      <c r="X101" s="127" t="s">
        <v>1206</v>
      </c>
      <c r="Y101" s="127" t="s">
        <v>1206</v>
      </c>
      <c r="Z101" s="257" t="s">
        <v>1206</v>
      </c>
      <c r="AA101" s="1380" t="s">
        <v>1206</v>
      </c>
    </row>
    <row r="102" spans="1:27" ht="12.75">
      <c r="A102" s="27"/>
      <c r="B102" s="32" t="s">
        <v>400</v>
      </c>
      <c r="C102" s="77"/>
      <c r="D102" s="127" t="s">
        <v>469</v>
      </c>
      <c r="E102" s="127" t="s">
        <v>401</v>
      </c>
      <c r="F102" s="319" t="s">
        <v>470</v>
      </c>
      <c r="G102" s="959" t="s">
        <v>470</v>
      </c>
      <c r="H102" s="319" t="s">
        <v>471</v>
      </c>
      <c r="I102" s="127" t="s">
        <v>471</v>
      </c>
      <c r="J102" s="257" t="s">
        <v>471</v>
      </c>
      <c r="K102" s="126" t="s">
        <v>471</v>
      </c>
      <c r="L102" s="127" t="s">
        <v>471</v>
      </c>
      <c r="M102" s="127" t="s">
        <v>471</v>
      </c>
      <c r="N102" s="257" t="s">
        <v>471</v>
      </c>
      <c r="O102" s="126" t="s">
        <v>401</v>
      </c>
      <c r="P102" s="127" t="s">
        <v>401</v>
      </c>
      <c r="Q102" s="127" t="s">
        <v>471</v>
      </c>
      <c r="R102" s="257" t="s">
        <v>471</v>
      </c>
      <c r="S102" s="127" t="s">
        <v>471</v>
      </c>
      <c r="T102" s="127" t="s">
        <v>471</v>
      </c>
      <c r="U102" s="127" t="s">
        <v>1207</v>
      </c>
      <c r="V102" s="126" t="s">
        <v>1024</v>
      </c>
      <c r="W102" s="127" t="s">
        <v>988</v>
      </c>
      <c r="X102" s="127" t="s">
        <v>640</v>
      </c>
      <c r="Y102" s="127" t="s">
        <v>640</v>
      </c>
      <c r="Z102" s="257" t="s">
        <v>640</v>
      </c>
      <c r="AA102" s="1380" t="s">
        <v>805</v>
      </c>
    </row>
    <row r="103" spans="1:27" ht="12.75">
      <c r="A103" s="27"/>
      <c r="B103" s="32" t="s">
        <v>402</v>
      </c>
      <c r="C103" s="77"/>
      <c r="D103" s="127" t="s">
        <v>472</v>
      </c>
      <c r="E103" s="127" t="s">
        <v>403</v>
      </c>
      <c r="F103" s="319" t="s">
        <v>473</v>
      </c>
      <c r="G103" s="959" t="s">
        <v>473</v>
      </c>
      <c r="H103" s="319" t="s">
        <v>473</v>
      </c>
      <c r="I103" s="127" t="s">
        <v>473</v>
      </c>
      <c r="J103" s="257" t="s">
        <v>473</v>
      </c>
      <c r="K103" s="126" t="s">
        <v>473</v>
      </c>
      <c r="L103" s="127" t="s">
        <v>474</v>
      </c>
      <c r="M103" s="127" t="s">
        <v>474</v>
      </c>
      <c r="N103" s="257" t="s">
        <v>474</v>
      </c>
      <c r="O103" s="126" t="s">
        <v>474</v>
      </c>
      <c r="P103" s="127" t="s">
        <v>474</v>
      </c>
      <c r="Q103" s="127" t="s">
        <v>463</v>
      </c>
      <c r="R103" s="257" t="s">
        <v>463</v>
      </c>
      <c r="S103" s="127" t="s">
        <v>463</v>
      </c>
      <c r="T103" s="127" t="s">
        <v>463</v>
      </c>
      <c r="U103" s="127" t="s">
        <v>474</v>
      </c>
      <c r="V103" s="126" t="s">
        <v>474</v>
      </c>
      <c r="W103" s="127" t="s">
        <v>474</v>
      </c>
      <c r="X103" s="127" t="s">
        <v>474</v>
      </c>
      <c r="Y103" s="127" t="s">
        <v>474</v>
      </c>
      <c r="Z103" s="257" t="s">
        <v>474</v>
      </c>
      <c r="AA103" s="1380" t="s">
        <v>474</v>
      </c>
    </row>
    <row r="104" spans="1:27" ht="12.75">
      <c r="A104" s="55"/>
      <c r="B104" s="129" t="s">
        <v>404</v>
      </c>
      <c r="C104" s="78"/>
      <c r="D104" s="125" t="s">
        <v>475</v>
      </c>
      <c r="E104" s="125" t="s">
        <v>405</v>
      </c>
      <c r="F104" s="327" t="s">
        <v>476</v>
      </c>
      <c r="G104" s="939" t="s">
        <v>477</v>
      </c>
      <c r="H104" s="327" t="s">
        <v>477</v>
      </c>
      <c r="I104" s="125" t="s">
        <v>477</v>
      </c>
      <c r="J104" s="250" t="s">
        <v>477</v>
      </c>
      <c r="K104" s="249" t="s">
        <v>477</v>
      </c>
      <c r="L104" s="125" t="s">
        <v>478</v>
      </c>
      <c r="M104" s="125" t="s">
        <v>478</v>
      </c>
      <c r="N104" s="250" t="s">
        <v>478</v>
      </c>
      <c r="O104" s="249" t="s">
        <v>478</v>
      </c>
      <c r="P104" s="125" t="s">
        <v>478</v>
      </c>
      <c r="Q104" s="125" t="s">
        <v>536</v>
      </c>
      <c r="R104" s="250" t="s">
        <v>536</v>
      </c>
      <c r="S104" s="125" t="s">
        <v>536</v>
      </c>
      <c r="T104" s="125" t="s">
        <v>536</v>
      </c>
      <c r="U104" s="125" t="s">
        <v>536</v>
      </c>
      <c r="V104" s="249" t="s">
        <v>536</v>
      </c>
      <c r="W104" s="125" t="s">
        <v>536</v>
      </c>
      <c r="X104" s="125" t="s">
        <v>305</v>
      </c>
      <c r="Y104" s="125" t="s">
        <v>477</v>
      </c>
      <c r="Z104" s="250" t="s">
        <v>477</v>
      </c>
      <c r="AA104" s="1387" t="s">
        <v>805</v>
      </c>
    </row>
    <row r="105" spans="1:27" s="1244" customFormat="1" ht="14.25" customHeight="1" thickBot="1">
      <c r="A105" s="1239" t="s">
        <v>406</v>
      </c>
      <c r="B105" s="1240"/>
      <c r="C105" s="1241"/>
      <c r="D105" s="1242">
        <v>4.8</v>
      </c>
      <c r="E105" s="1242">
        <v>4</v>
      </c>
      <c r="F105" s="1242">
        <v>4.5</v>
      </c>
      <c r="G105" s="1628">
        <v>8</v>
      </c>
      <c r="H105" s="1629"/>
      <c r="I105" s="1629"/>
      <c r="J105" s="1630"/>
      <c r="K105" s="1631">
        <v>6.4</v>
      </c>
      <c r="L105" s="1632"/>
      <c r="M105" s="1632"/>
      <c r="N105" s="1633"/>
      <c r="O105" s="1634">
        <v>7.7</v>
      </c>
      <c r="P105" s="1635"/>
      <c r="Q105" s="1635"/>
      <c r="R105" s="1636"/>
      <c r="S105" s="1243"/>
      <c r="T105" s="1243"/>
      <c r="U105" s="1243"/>
      <c r="V105" s="1637">
        <v>13.2</v>
      </c>
      <c r="W105" s="1638"/>
      <c r="X105" s="1638"/>
      <c r="Y105" s="1638"/>
      <c r="Z105" s="1638"/>
      <c r="AA105" s="1639"/>
    </row>
    <row r="106" spans="1:23" ht="15.75" customHeight="1" hidden="1">
      <c r="A106" s="31" t="s">
        <v>418</v>
      </c>
      <c r="B106" s="15"/>
      <c r="C106" s="15"/>
      <c r="D106" s="66"/>
      <c r="E106" s="66"/>
      <c r="F106" s="13"/>
      <c r="G106" s="13"/>
      <c r="H106" s="13"/>
      <c r="I106" s="66"/>
      <c r="J106" s="13"/>
      <c r="K106" s="66"/>
      <c r="L106" s="66"/>
      <c r="M106" s="54"/>
      <c r="N106" s="54"/>
      <c r="O106" s="54"/>
      <c r="P106" s="54"/>
      <c r="V106" s="305" t="s">
        <v>536</v>
      </c>
      <c r="W106" s="305" t="s">
        <v>536</v>
      </c>
    </row>
    <row r="107" spans="1:16" ht="12.75">
      <c r="A107" s="31" t="s">
        <v>419</v>
      </c>
      <c r="B107" s="15"/>
      <c r="C107" s="15"/>
      <c r="D107" s="66"/>
      <c r="E107" s="66"/>
      <c r="F107" s="13"/>
      <c r="G107" s="13"/>
      <c r="H107" s="13"/>
      <c r="I107" s="66"/>
      <c r="J107" s="13"/>
      <c r="K107" s="66"/>
      <c r="L107" s="66"/>
      <c r="M107" s="54"/>
      <c r="N107" s="54"/>
      <c r="O107" s="54"/>
      <c r="P107" s="54"/>
    </row>
    <row r="108" spans="1:16" ht="12.75">
      <c r="A108" s="68" t="s">
        <v>806</v>
      </c>
      <c r="B108" s="15"/>
      <c r="C108" s="15"/>
      <c r="D108" s="66"/>
      <c r="E108" s="66"/>
      <c r="F108" s="13"/>
      <c r="G108" s="13"/>
      <c r="H108" s="13"/>
      <c r="I108" s="66"/>
      <c r="J108" s="13"/>
      <c r="K108" s="66"/>
      <c r="L108" s="66"/>
      <c r="M108" s="54"/>
      <c r="N108" s="54"/>
      <c r="O108" s="54"/>
      <c r="P108" s="54"/>
    </row>
    <row r="109" spans="1:3" ht="12.75">
      <c r="A109" s="14"/>
      <c r="B109" s="131"/>
      <c r="C109" s="131"/>
    </row>
    <row r="110" spans="2:3" ht="12.75">
      <c r="B110" s="131"/>
      <c r="C110" s="131"/>
    </row>
    <row r="111" spans="2:3" ht="12.75">
      <c r="B111" s="131"/>
      <c r="C111" s="131"/>
    </row>
    <row r="112" spans="2:3" ht="12.75">
      <c r="B112" s="131"/>
      <c r="C112" s="131"/>
    </row>
    <row r="113" spans="2:3" ht="12.75">
      <c r="B113" s="131"/>
      <c r="C113" s="131"/>
    </row>
    <row r="114" spans="2:3" ht="12.75">
      <c r="B114" s="131"/>
      <c r="C114" s="131"/>
    </row>
    <row r="115" spans="2:3" ht="12.75">
      <c r="B115" s="131"/>
      <c r="C115" s="131"/>
    </row>
    <row r="116" spans="2:3" ht="12.75">
      <c r="B116" s="131"/>
      <c r="C116" s="131"/>
    </row>
    <row r="117" spans="2:3" ht="12.75">
      <c r="B117" s="131"/>
      <c r="C117" s="131"/>
    </row>
    <row r="118" spans="2:3" ht="12.75">
      <c r="B118" s="131"/>
      <c r="C118" s="131"/>
    </row>
    <row r="119" spans="2:3" ht="12.75">
      <c r="B119" s="131"/>
      <c r="C119" s="131"/>
    </row>
    <row r="120" spans="2:3" ht="12.75">
      <c r="B120" s="131"/>
      <c r="C120" s="131"/>
    </row>
    <row r="121" spans="2:3" ht="12.75">
      <c r="B121" s="131"/>
      <c r="C121" s="131"/>
    </row>
    <row r="122" spans="2:3" ht="12.75">
      <c r="B122" s="131"/>
      <c r="C122" s="131"/>
    </row>
    <row r="123" spans="2:3" ht="12.75">
      <c r="B123" s="131"/>
      <c r="C123" s="131"/>
    </row>
    <row r="124" spans="2:3" ht="12.75">
      <c r="B124" s="131"/>
      <c r="C124" s="131"/>
    </row>
    <row r="125" spans="2:3" ht="12.75">
      <c r="B125" s="131"/>
      <c r="C125" s="131"/>
    </row>
    <row r="126" spans="2:3" ht="12.75">
      <c r="B126" s="131"/>
      <c r="C126" s="131"/>
    </row>
    <row r="127" spans="2:3" ht="12.75">
      <c r="B127" s="131"/>
      <c r="C127" s="131"/>
    </row>
    <row r="128" spans="2:3" ht="12.75">
      <c r="B128" s="131"/>
      <c r="C128" s="131"/>
    </row>
    <row r="129" spans="2:3" ht="12.75">
      <c r="B129" s="131"/>
      <c r="C129" s="131"/>
    </row>
    <row r="130" spans="2:3" ht="12.75">
      <c r="B130" s="131"/>
      <c r="C130" s="131"/>
    </row>
    <row r="131" spans="2:3" ht="12.75">
      <c r="B131" s="131"/>
      <c r="C131" s="131"/>
    </row>
    <row r="132" spans="2:3" ht="12.75">
      <c r="B132" s="131"/>
      <c r="C132" s="131"/>
    </row>
  </sheetData>
  <mergeCells count="21">
    <mergeCell ref="Y70:Y71"/>
    <mergeCell ref="Z70:Z71"/>
    <mergeCell ref="G105:J105"/>
    <mergeCell ref="K105:N105"/>
    <mergeCell ref="O105:R105"/>
    <mergeCell ref="V105:AA105"/>
    <mergeCell ref="X70:X71"/>
    <mergeCell ref="A5:I5"/>
    <mergeCell ref="A6:I6"/>
    <mergeCell ref="A8:C8"/>
    <mergeCell ref="A1:I1"/>
    <mergeCell ref="A2:I2"/>
    <mergeCell ref="A3:I3"/>
    <mergeCell ref="A9:C9"/>
    <mergeCell ref="A66:AA66"/>
    <mergeCell ref="A67:AA67"/>
    <mergeCell ref="A68:AA68"/>
    <mergeCell ref="A71:C71"/>
    <mergeCell ref="A70:C70"/>
    <mergeCell ref="V70:V71"/>
    <mergeCell ref="W70:W71"/>
  </mergeCells>
  <printOptions/>
  <pageMargins left="0.75" right="0.75" top="1" bottom="1" header="0.5" footer="0.5"/>
  <pageSetup fitToHeight="1" fitToWidth="1" horizontalDpi="600" verticalDpi="600" orientation="portrait" scale="3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B1">
      <selection activeCell="H12" sqref="H12"/>
    </sheetView>
  </sheetViews>
  <sheetFormatPr defaultColWidth="9.8515625" defaultRowHeight="12.75"/>
  <cols>
    <col min="1" max="1" width="13.140625" style="34" hidden="1" customWidth="1"/>
    <col min="2" max="2" width="8.00390625" style="34" customWidth="1"/>
    <col min="3" max="14" width="6.28125" style="97" customWidth="1"/>
    <col min="15" max="15" width="7.421875" style="34" bestFit="1" customWidth="1"/>
    <col min="16" max="16384" width="9.421875" style="97" customWidth="1"/>
  </cols>
  <sheetData>
    <row r="1" spans="1:15" ht="12.75">
      <c r="A1" s="1520" t="s">
        <v>80</v>
      </c>
      <c r="B1" s="1520"/>
      <c r="C1" s="1520"/>
      <c r="D1" s="1520"/>
      <c r="E1" s="1520"/>
      <c r="F1" s="1520"/>
      <c r="G1" s="1520"/>
      <c r="H1" s="1520"/>
      <c r="I1" s="1520"/>
      <c r="J1" s="1520"/>
      <c r="K1" s="1520"/>
      <c r="L1" s="1520"/>
      <c r="M1" s="1520"/>
      <c r="N1" s="1520"/>
      <c r="O1" s="1520"/>
    </row>
    <row r="2" spans="1:16" ht="15.75">
      <c r="A2" s="1609" t="s">
        <v>479</v>
      </c>
      <c r="B2" s="1609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262"/>
    </row>
    <row r="3" spans="4:6" ht="12.75" hidden="1">
      <c r="D3" s="133"/>
      <c r="E3" s="133"/>
      <c r="F3" s="133"/>
    </row>
    <row r="4" spans="12:15" ht="13.5" thickBot="1">
      <c r="L4" s="133"/>
      <c r="O4" s="1351" t="s">
        <v>1026</v>
      </c>
    </row>
    <row r="5" spans="1:15" s="34" customFormat="1" ht="12.75">
      <c r="A5" s="1640" t="s">
        <v>480</v>
      </c>
      <c r="B5" s="1428"/>
      <c r="C5" s="1642" t="s">
        <v>62</v>
      </c>
      <c r="D5" s="1642"/>
      <c r="E5" s="1642"/>
      <c r="F5" s="1642"/>
      <c r="G5" s="1642"/>
      <c r="H5" s="1642"/>
      <c r="I5" s="1642"/>
      <c r="J5" s="1642"/>
      <c r="K5" s="1642"/>
      <c r="L5" s="1642"/>
      <c r="M5" s="1642"/>
      <c r="N5" s="1643"/>
      <c r="O5" s="400" t="s">
        <v>273</v>
      </c>
    </row>
    <row r="6" spans="1:15" s="34" customFormat="1" ht="12.75">
      <c r="A6" s="1641"/>
      <c r="B6" s="1429" t="s">
        <v>480</v>
      </c>
      <c r="C6" s="618" t="s">
        <v>1047</v>
      </c>
      <c r="D6" s="619" t="s">
        <v>1453</v>
      </c>
      <c r="E6" s="619" t="s">
        <v>1460</v>
      </c>
      <c r="F6" s="619" t="s">
        <v>1461</v>
      </c>
      <c r="G6" s="619" t="s">
        <v>1462</v>
      </c>
      <c r="H6" s="619" t="s">
        <v>1463</v>
      </c>
      <c r="I6" s="619" t="s">
        <v>1464</v>
      </c>
      <c r="J6" s="619" t="s">
        <v>1465</v>
      </c>
      <c r="K6" s="619" t="s">
        <v>1466</v>
      </c>
      <c r="L6" s="619" t="s">
        <v>1467</v>
      </c>
      <c r="M6" s="619" t="s">
        <v>68</v>
      </c>
      <c r="N6" s="620" t="s">
        <v>69</v>
      </c>
      <c r="O6" s="625" t="s">
        <v>1312</v>
      </c>
    </row>
    <row r="7" spans="1:15" ht="15" customHeight="1">
      <c r="A7" s="268" t="s">
        <v>1208</v>
      </c>
      <c r="B7" s="626" t="s">
        <v>481</v>
      </c>
      <c r="C7" s="398">
        <v>8.43</v>
      </c>
      <c r="D7" s="398">
        <v>8.78</v>
      </c>
      <c r="E7" s="398">
        <v>8.84</v>
      </c>
      <c r="F7" s="398">
        <v>8.7</v>
      </c>
      <c r="G7" s="398">
        <v>8.82</v>
      </c>
      <c r="H7" s="398">
        <v>8.93</v>
      </c>
      <c r="I7" s="398">
        <v>9.33</v>
      </c>
      <c r="J7" s="398">
        <v>9.56</v>
      </c>
      <c r="K7" s="398">
        <v>9.6</v>
      </c>
      <c r="L7" s="398">
        <v>9.64</v>
      </c>
      <c r="M7" s="398">
        <v>9.59</v>
      </c>
      <c r="N7" s="621">
        <v>9.64</v>
      </c>
      <c r="O7" s="1434">
        <v>9.24</v>
      </c>
    </row>
    <row r="8" spans="1:15" ht="15" customHeight="1">
      <c r="A8" s="268" t="s">
        <v>1209</v>
      </c>
      <c r="B8" s="626" t="s">
        <v>482</v>
      </c>
      <c r="C8" s="398">
        <v>10.17</v>
      </c>
      <c r="D8" s="398">
        <v>10.45</v>
      </c>
      <c r="E8" s="398">
        <v>12.17</v>
      </c>
      <c r="F8" s="398">
        <v>11.68</v>
      </c>
      <c r="G8" s="398">
        <v>12.03</v>
      </c>
      <c r="H8" s="398">
        <v>12.36</v>
      </c>
      <c r="I8" s="398">
        <v>12.57</v>
      </c>
      <c r="J8" s="398">
        <v>12.43</v>
      </c>
      <c r="K8" s="398">
        <v>11.3</v>
      </c>
      <c r="L8" s="398">
        <v>9.56</v>
      </c>
      <c r="M8" s="398">
        <v>11.28</v>
      </c>
      <c r="N8" s="621">
        <v>11.92</v>
      </c>
      <c r="O8" s="1435">
        <v>11.34</v>
      </c>
    </row>
    <row r="9" spans="1:15" ht="15" customHeight="1">
      <c r="A9" s="268" t="s">
        <v>1210</v>
      </c>
      <c r="B9" s="626" t="s">
        <v>483</v>
      </c>
      <c r="C9" s="398">
        <v>8.49</v>
      </c>
      <c r="D9" s="398">
        <v>5.94</v>
      </c>
      <c r="E9" s="398">
        <v>7.24</v>
      </c>
      <c r="F9" s="398">
        <v>8.74</v>
      </c>
      <c r="G9" s="398">
        <v>6.05</v>
      </c>
      <c r="H9" s="398">
        <v>3.93</v>
      </c>
      <c r="I9" s="398">
        <v>7.57</v>
      </c>
      <c r="J9" s="398">
        <v>7.56</v>
      </c>
      <c r="K9" s="398">
        <v>6.38</v>
      </c>
      <c r="L9" s="398">
        <v>4.93</v>
      </c>
      <c r="M9" s="398">
        <v>5.31</v>
      </c>
      <c r="N9" s="621">
        <v>6.01</v>
      </c>
      <c r="O9" s="1435">
        <v>6.5</v>
      </c>
    </row>
    <row r="10" spans="1:15" ht="15" customHeight="1">
      <c r="A10" s="268" t="s">
        <v>1211</v>
      </c>
      <c r="B10" s="626" t="s">
        <v>484</v>
      </c>
      <c r="C10" s="398">
        <v>6.36</v>
      </c>
      <c r="D10" s="398">
        <v>6.26</v>
      </c>
      <c r="E10" s="398">
        <v>6.54</v>
      </c>
      <c r="F10" s="398">
        <v>7.02</v>
      </c>
      <c r="G10" s="398">
        <v>6.91</v>
      </c>
      <c r="H10" s="398">
        <v>6.99</v>
      </c>
      <c r="I10" s="398">
        <v>7.38</v>
      </c>
      <c r="J10" s="398">
        <v>7.97</v>
      </c>
      <c r="K10" s="398">
        <v>8.12</v>
      </c>
      <c r="L10" s="398">
        <v>7.94</v>
      </c>
      <c r="M10" s="398">
        <v>7.89</v>
      </c>
      <c r="N10" s="621">
        <v>8.33</v>
      </c>
      <c r="O10" s="1435">
        <v>7.35</v>
      </c>
    </row>
    <row r="11" spans="1:15" ht="15" customHeight="1">
      <c r="A11" s="268" t="s">
        <v>1212</v>
      </c>
      <c r="B11" s="626" t="s">
        <v>485</v>
      </c>
      <c r="C11" s="398">
        <v>8.34</v>
      </c>
      <c r="D11" s="398">
        <v>8.61</v>
      </c>
      <c r="E11" s="398">
        <v>8.78</v>
      </c>
      <c r="F11" s="398">
        <v>9.14</v>
      </c>
      <c r="G11" s="398">
        <v>9.69</v>
      </c>
      <c r="H11" s="398">
        <v>11.83</v>
      </c>
      <c r="I11" s="398">
        <v>12.68</v>
      </c>
      <c r="J11" s="398">
        <v>12.21</v>
      </c>
      <c r="K11" s="398">
        <v>10.93</v>
      </c>
      <c r="L11" s="398">
        <v>12.7</v>
      </c>
      <c r="M11" s="398">
        <v>12.88</v>
      </c>
      <c r="N11" s="621">
        <v>12.66</v>
      </c>
      <c r="O11" s="1435">
        <v>10.93</v>
      </c>
    </row>
    <row r="12" spans="1:15" ht="15" customHeight="1">
      <c r="A12" s="268" t="s">
        <v>1213</v>
      </c>
      <c r="B12" s="626" t="s">
        <v>491</v>
      </c>
      <c r="C12" s="398">
        <v>12.180580266567938</v>
      </c>
      <c r="D12" s="398">
        <v>11.753995135135135</v>
      </c>
      <c r="E12" s="398">
        <v>11.43</v>
      </c>
      <c r="F12" s="398">
        <v>11.62647106257875</v>
      </c>
      <c r="G12" s="398">
        <v>11.507426486486487</v>
      </c>
      <c r="H12" s="398">
        <v>11.47</v>
      </c>
      <c r="I12" s="398">
        <v>11.624515713784637</v>
      </c>
      <c r="J12" s="398">
        <v>10.994226486486486</v>
      </c>
      <c r="K12" s="398">
        <v>9.76545743647647</v>
      </c>
      <c r="L12" s="398">
        <v>8.51255915744377</v>
      </c>
      <c r="M12" s="398">
        <v>6.032429189189189</v>
      </c>
      <c r="N12" s="621">
        <v>5.6191894558599635</v>
      </c>
      <c r="O12" s="1435">
        <v>10.22055196436712</v>
      </c>
    </row>
    <row r="13" spans="1:15" ht="15" customHeight="1">
      <c r="A13" s="268" t="s">
        <v>1214</v>
      </c>
      <c r="B13" s="626" t="s">
        <v>492</v>
      </c>
      <c r="C13" s="398">
        <v>4.868429567408652</v>
      </c>
      <c r="D13" s="398">
        <v>3.3598782967250815</v>
      </c>
      <c r="E13" s="398">
        <v>3.8128924099661266</v>
      </c>
      <c r="F13" s="398">
        <v>3.358146871062578</v>
      </c>
      <c r="G13" s="398">
        <v>2.630800540540541</v>
      </c>
      <c r="H13" s="398">
        <v>2.7138949166740067</v>
      </c>
      <c r="I13" s="398">
        <v>3.9024395212095753</v>
      </c>
      <c r="J13" s="398">
        <v>4.0046837837837845</v>
      </c>
      <c r="K13" s="398">
        <v>4.168231948270435</v>
      </c>
      <c r="L13" s="398">
        <v>3.4432686832740216</v>
      </c>
      <c r="M13" s="398">
        <v>3.2424281081081077</v>
      </c>
      <c r="N13" s="621">
        <v>2.8717697704892062</v>
      </c>
      <c r="O13" s="1435">
        <v>3.5174291324677225</v>
      </c>
    </row>
    <row r="14" spans="1:15" ht="15" customHeight="1">
      <c r="A14" s="268" t="s">
        <v>1215</v>
      </c>
      <c r="B14" s="626" t="s">
        <v>493</v>
      </c>
      <c r="C14" s="398">
        <v>1.6129035699286014</v>
      </c>
      <c r="D14" s="398">
        <v>0.89907419712949</v>
      </c>
      <c r="E14" s="398">
        <v>0.846207755463706</v>
      </c>
      <c r="F14" s="398">
        <v>2.879197306069458</v>
      </c>
      <c r="G14" s="398">
        <v>3.2362716517326144</v>
      </c>
      <c r="H14" s="398">
        <v>3.288953117353205</v>
      </c>
      <c r="I14" s="398">
        <v>1.6134097188476224</v>
      </c>
      <c r="J14" s="398">
        <v>1.2147113333333335</v>
      </c>
      <c r="K14" s="398">
        <v>2.1575733145895724</v>
      </c>
      <c r="L14" s="398">
        <v>3.090519992960225</v>
      </c>
      <c r="M14" s="398">
        <v>3.3535156756756757</v>
      </c>
      <c r="N14" s="621">
        <v>3.3197895928330032</v>
      </c>
      <c r="O14" s="1435">
        <v>2.3316103563160104</v>
      </c>
    </row>
    <row r="15" spans="1:15" ht="15" customHeight="1">
      <c r="A15" s="268" t="s">
        <v>1216</v>
      </c>
      <c r="B15" s="626" t="s">
        <v>494</v>
      </c>
      <c r="C15" s="398">
        <v>3.3968185352308224</v>
      </c>
      <c r="D15" s="398">
        <v>2.895359281579573</v>
      </c>
      <c r="E15" s="398">
        <v>3.4084731132075468</v>
      </c>
      <c r="F15" s="398">
        <v>4.093331220329517</v>
      </c>
      <c r="G15" s="398">
        <v>3.994682751045284</v>
      </c>
      <c r="H15" s="398">
        <v>4.440908264329805</v>
      </c>
      <c r="I15" s="398">
        <v>5.164051891704268</v>
      </c>
      <c r="J15" s="398">
        <v>5.596070322580646</v>
      </c>
      <c r="K15" s="398">
        <v>5.456351824840063</v>
      </c>
      <c r="L15" s="398">
        <v>5.726184461067665</v>
      </c>
      <c r="M15" s="398">
        <v>5.46250458618313</v>
      </c>
      <c r="N15" s="621">
        <v>5.360435168115558</v>
      </c>
      <c r="O15" s="1435">
        <v>4.662800140488818</v>
      </c>
    </row>
    <row r="16" spans="1:15" ht="15" customHeight="1">
      <c r="A16" s="268" t="s">
        <v>1217</v>
      </c>
      <c r="B16" s="626" t="s">
        <v>495</v>
      </c>
      <c r="C16" s="398">
        <v>5.425047309961818</v>
      </c>
      <c r="D16" s="398">
        <v>5.222550591166958</v>
      </c>
      <c r="E16" s="398">
        <v>4.872020754716981</v>
      </c>
      <c r="F16" s="398">
        <v>5.242749264705882</v>
      </c>
      <c r="G16" s="398">
        <v>5.304209852404553</v>
      </c>
      <c r="H16" s="398">
        <v>5.26434765889847</v>
      </c>
      <c r="I16" s="398">
        <v>5.170746858729607</v>
      </c>
      <c r="J16" s="398">
        <v>4.551349535702849</v>
      </c>
      <c r="K16" s="398">
        <v>3.871767249497724</v>
      </c>
      <c r="L16" s="398">
        <v>4.674502013189865</v>
      </c>
      <c r="M16" s="398">
        <v>4.940809824561403</v>
      </c>
      <c r="N16" s="621">
        <v>4.9510305534645385</v>
      </c>
      <c r="O16" s="1435">
        <v>4.9643167763801666</v>
      </c>
    </row>
    <row r="17" spans="1:15" ht="15" customHeight="1">
      <c r="A17" s="268" t="s">
        <v>1218</v>
      </c>
      <c r="B17" s="626" t="s">
        <v>496</v>
      </c>
      <c r="C17" s="398">
        <v>4.775216950572465</v>
      </c>
      <c r="D17" s="398">
        <v>3.77765162028212</v>
      </c>
      <c r="E17" s="398">
        <v>4.663893382237086</v>
      </c>
      <c r="F17" s="398">
        <v>4.9555454448777025</v>
      </c>
      <c r="G17" s="398">
        <v>4.953859860574043</v>
      </c>
      <c r="H17" s="398">
        <v>4.846119482616302</v>
      </c>
      <c r="I17" s="398">
        <v>5.187522395978776</v>
      </c>
      <c r="J17" s="398">
        <v>5.385691068024617</v>
      </c>
      <c r="K17" s="398">
        <v>5.052342023311288</v>
      </c>
      <c r="L17" s="398">
        <v>4.859117983803406</v>
      </c>
      <c r="M17" s="398">
        <v>4.519417635205055</v>
      </c>
      <c r="N17" s="621">
        <v>3.780621060673431</v>
      </c>
      <c r="O17" s="1435">
        <v>4.708875790310837</v>
      </c>
    </row>
    <row r="18" spans="1:16" ht="15" customHeight="1">
      <c r="A18" s="268" t="s">
        <v>1219</v>
      </c>
      <c r="B18" s="626" t="s">
        <v>497</v>
      </c>
      <c r="C18" s="398">
        <v>3.41748440269408</v>
      </c>
      <c r="D18" s="398">
        <v>3.4932778280050107</v>
      </c>
      <c r="E18" s="398">
        <v>3.5961985600462625</v>
      </c>
      <c r="F18" s="398">
        <v>4.02602993577213</v>
      </c>
      <c r="G18" s="398">
        <v>3.7520925058548005</v>
      </c>
      <c r="H18" s="398">
        <v>4.10236892545691</v>
      </c>
      <c r="I18" s="398">
        <v>4.0122495923431405</v>
      </c>
      <c r="J18" s="398">
        <v>3.906800049016938</v>
      </c>
      <c r="K18" s="398">
        <v>4.055525032860332</v>
      </c>
      <c r="L18" s="398">
        <v>2.911661630829377</v>
      </c>
      <c r="M18" s="398">
        <v>1.6678396383639233</v>
      </c>
      <c r="N18" s="621">
        <v>2.9805422437758247</v>
      </c>
      <c r="O18" s="1435">
        <v>3.4814174393084554</v>
      </c>
      <c r="P18" s="1350"/>
    </row>
    <row r="19" spans="1:15" ht="15" customHeight="1">
      <c r="A19" s="269" t="s">
        <v>1220</v>
      </c>
      <c r="B19" s="629" t="s">
        <v>351</v>
      </c>
      <c r="C19" s="398">
        <v>4.027662566465792</v>
      </c>
      <c r="D19" s="398">
        <v>3.6609049773755653</v>
      </c>
      <c r="E19" s="398">
        <v>3.701351713395639</v>
      </c>
      <c r="F19" s="398">
        <v>3.676631343283582</v>
      </c>
      <c r="G19" s="398">
        <v>3.850785333333333</v>
      </c>
      <c r="H19" s="398">
        <v>3.9490213213213217</v>
      </c>
      <c r="I19" s="398">
        <v>3.940556451612903</v>
      </c>
      <c r="J19" s="398">
        <v>3.8080159420289847</v>
      </c>
      <c r="K19" s="398">
        <v>1.6973710622710623</v>
      </c>
      <c r="L19" s="398">
        <v>0.7020408450704225</v>
      </c>
      <c r="M19" s="398">
        <v>0.8240442028985507</v>
      </c>
      <c r="N19" s="621">
        <v>1.4706548192771083</v>
      </c>
      <c r="O19" s="1435">
        <v>2.929587760230834</v>
      </c>
    </row>
    <row r="20" spans="1:16" ht="15" customHeight="1">
      <c r="A20" s="268" t="s">
        <v>1221</v>
      </c>
      <c r="B20" s="626" t="s">
        <v>328</v>
      </c>
      <c r="C20" s="398">
        <v>0.6176727272727273</v>
      </c>
      <c r="D20" s="398">
        <v>0.629863076923077</v>
      </c>
      <c r="E20" s="398">
        <v>1.3400342756183745</v>
      </c>
      <c r="F20" s="398">
        <v>1.9721844155844157</v>
      </c>
      <c r="G20" s="398">
        <v>2.401290153846154</v>
      </c>
      <c r="H20" s="398">
        <v>2.080350530035336</v>
      </c>
      <c r="I20" s="398">
        <v>2.3784652173913043</v>
      </c>
      <c r="J20" s="398">
        <v>2.9391873188405797</v>
      </c>
      <c r="K20" s="398">
        <v>3.109814156626506</v>
      </c>
      <c r="L20" s="398">
        <v>3.6963909090909097</v>
      </c>
      <c r="M20" s="398">
        <v>3.8208818461538465</v>
      </c>
      <c r="N20" s="621">
        <v>3.939815901060071</v>
      </c>
      <c r="O20" s="1435">
        <v>2.4576696244599545</v>
      </c>
      <c r="P20" s="1350"/>
    </row>
    <row r="21" spans="1:15" ht="15" customHeight="1">
      <c r="A21" s="270" t="s">
        <v>1222</v>
      </c>
      <c r="B21" s="630" t="s">
        <v>1044</v>
      </c>
      <c r="C21" s="398">
        <v>2.2590185714285718</v>
      </c>
      <c r="D21" s="398">
        <v>3.3845412060301507</v>
      </c>
      <c r="E21" s="398">
        <v>3.102005803571429</v>
      </c>
      <c r="F21" s="398">
        <v>2.687988475836431</v>
      </c>
      <c r="G21" s="398">
        <v>2.1998130653266332</v>
      </c>
      <c r="H21" s="398">
        <v>2.4648049469964666</v>
      </c>
      <c r="I21" s="398">
        <v>2.2032</v>
      </c>
      <c r="J21" s="398">
        <v>2.651</v>
      </c>
      <c r="K21" s="398">
        <v>2.8861</v>
      </c>
      <c r="L21" s="398">
        <v>3.6293</v>
      </c>
      <c r="M21" s="398">
        <v>3.3082</v>
      </c>
      <c r="N21" s="621">
        <v>3.2485</v>
      </c>
      <c r="O21" s="1435">
        <v>2.8427</v>
      </c>
    </row>
    <row r="22" spans="1:15" s="261" customFormat="1" ht="15" customHeight="1">
      <c r="A22" s="271" t="s">
        <v>1222</v>
      </c>
      <c r="B22" s="1358" t="s">
        <v>1045</v>
      </c>
      <c r="C22" s="622">
        <v>2.9887</v>
      </c>
      <c r="D22" s="398">
        <v>2.7829</v>
      </c>
      <c r="E22" s="398">
        <v>2.5369</v>
      </c>
      <c r="F22" s="398">
        <v>2.1101</v>
      </c>
      <c r="G22" s="398">
        <v>1.9827</v>
      </c>
      <c r="H22" s="398">
        <v>2.6703</v>
      </c>
      <c r="I22" s="398">
        <v>2.5963603174603174</v>
      </c>
      <c r="J22" s="398">
        <v>2.3605678095238094</v>
      </c>
      <c r="K22" s="398">
        <v>1.8496</v>
      </c>
      <c r="L22" s="398">
        <v>2.4269</v>
      </c>
      <c r="M22" s="398">
        <v>2.1681</v>
      </c>
      <c r="N22" s="623">
        <v>2.7651367875647668</v>
      </c>
      <c r="O22" s="1436">
        <v>2.4216334168057867</v>
      </c>
    </row>
    <row r="23" spans="1:15" s="262" customFormat="1" ht="15" customHeight="1">
      <c r="A23" s="272" t="s">
        <v>1222</v>
      </c>
      <c r="B23" s="1358" t="s">
        <v>82</v>
      </c>
      <c r="C23" s="622">
        <v>4.2514</v>
      </c>
      <c r="D23" s="398">
        <v>2.1419</v>
      </c>
      <c r="E23" s="399">
        <v>2.3486</v>
      </c>
      <c r="F23" s="399">
        <v>3.0267</v>
      </c>
      <c r="G23" s="399">
        <v>3.5927</v>
      </c>
      <c r="H23" s="399">
        <v>3.8637</v>
      </c>
      <c r="I23" s="398">
        <v>5.7924</v>
      </c>
      <c r="J23" s="398">
        <v>5.5404</v>
      </c>
      <c r="K23" s="398">
        <v>4.0699</v>
      </c>
      <c r="L23" s="398">
        <v>5.32</v>
      </c>
      <c r="M23" s="398">
        <v>5.41</v>
      </c>
      <c r="N23" s="623">
        <v>5.13</v>
      </c>
      <c r="O23" s="1436">
        <v>4.22</v>
      </c>
    </row>
    <row r="24" spans="2:15" ht="12.75">
      <c r="B24" s="1358" t="s">
        <v>762</v>
      </c>
      <c r="C24" s="398">
        <v>5.17</v>
      </c>
      <c r="D24" s="398">
        <v>3.73</v>
      </c>
      <c r="E24" s="35">
        <v>6.08</v>
      </c>
      <c r="F24" s="35">
        <v>5.55</v>
      </c>
      <c r="G24" s="35">
        <v>4.72</v>
      </c>
      <c r="H24" s="35">
        <v>4.32</v>
      </c>
      <c r="I24" s="35">
        <v>6.64</v>
      </c>
      <c r="J24" s="35">
        <v>6.83</v>
      </c>
      <c r="K24" s="35">
        <v>5.98</v>
      </c>
      <c r="L24" s="35">
        <v>6.73</v>
      </c>
      <c r="M24" s="321">
        <v>6</v>
      </c>
      <c r="N24" s="567">
        <v>6.8</v>
      </c>
      <c r="O24" s="1437">
        <v>5.83</v>
      </c>
    </row>
    <row r="25" spans="2:15" ht="13.5" thickBot="1">
      <c r="B25" s="1438" t="s">
        <v>203</v>
      </c>
      <c r="C25" s="1439">
        <v>1.77</v>
      </c>
      <c r="D25" s="1439">
        <v>2.4136</v>
      </c>
      <c r="E25" s="1439">
        <v>2.7298</v>
      </c>
      <c r="F25" s="1439">
        <v>4.6669</v>
      </c>
      <c r="G25" s="1439">
        <v>6.35</v>
      </c>
      <c r="H25" s="1439"/>
      <c r="I25" s="1439"/>
      <c r="J25" s="1439"/>
      <c r="K25" s="1439"/>
      <c r="L25" s="1439"/>
      <c r="M25" s="1439"/>
      <c r="N25" s="1440"/>
      <c r="O25" s="1441"/>
    </row>
  </sheetData>
  <mergeCells count="4">
    <mergeCell ref="A1:O1"/>
    <mergeCell ref="A2:O2"/>
    <mergeCell ref="A5:A6"/>
    <mergeCell ref="C5:N5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B1">
      <selection activeCell="A1" sqref="A1:O1"/>
    </sheetView>
  </sheetViews>
  <sheetFormatPr defaultColWidth="9.8515625" defaultRowHeight="12.75"/>
  <cols>
    <col min="1" max="1" width="9.28125" style="276" hidden="1" customWidth="1"/>
    <col min="2" max="2" width="7.8515625" style="276" customWidth="1"/>
    <col min="3" max="13" width="5.28125" style="263" customWidth="1"/>
    <col min="14" max="14" width="6.28125" style="263" customWidth="1"/>
    <col min="15" max="15" width="8.00390625" style="276" customWidth="1"/>
    <col min="16" max="16384" width="9.421875" style="263" customWidth="1"/>
  </cols>
  <sheetData>
    <row r="1" spans="1:15" ht="12.75">
      <c r="A1" s="1520" t="s">
        <v>60</v>
      </c>
      <c r="B1" s="1520"/>
      <c r="C1" s="1520"/>
      <c r="D1" s="1520"/>
      <c r="E1" s="1520"/>
      <c r="F1" s="1520"/>
      <c r="G1" s="1520"/>
      <c r="H1" s="1520"/>
      <c r="I1" s="1520"/>
      <c r="J1" s="1520"/>
      <c r="K1" s="1520"/>
      <c r="L1" s="1520"/>
      <c r="M1" s="1520"/>
      <c r="N1" s="1520"/>
      <c r="O1" s="1520"/>
    </row>
    <row r="2" spans="1:16" ht="15.75">
      <c r="A2" s="1609" t="s">
        <v>498</v>
      </c>
      <c r="B2" s="1609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352"/>
    </row>
    <row r="3" spans="1:15" ht="12.75" hidden="1">
      <c r="A3" s="34"/>
      <c r="B3" s="34"/>
      <c r="C3" s="97"/>
      <c r="D3" s="133"/>
      <c r="E3" s="133"/>
      <c r="F3" s="133"/>
      <c r="G3" s="97"/>
      <c r="H3" s="97"/>
      <c r="I3" s="97"/>
      <c r="J3" s="97"/>
      <c r="K3" s="97"/>
      <c r="L3" s="97"/>
      <c r="M3" s="97"/>
      <c r="N3" s="97"/>
      <c r="O3" s="34"/>
    </row>
    <row r="4" spans="1:15" ht="13.5" thickBot="1">
      <c r="A4" s="34"/>
      <c r="B4" s="34"/>
      <c r="C4" s="97"/>
      <c r="D4" s="97"/>
      <c r="E4" s="97"/>
      <c r="F4" s="97"/>
      <c r="G4" s="97"/>
      <c r="H4" s="97"/>
      <c r="I4" s="97"/>
      <c r="J4" s="97"/>
      <c r="K4" s="97"/>
      <c r="L4" s="133"/>
      <c r="M4" s="97"/>
      <c r="N4" s="97"/>
      <c r="O4" s="1351" t="s">
        <v>1026</v>
      </c>
    </row>
    <row r="5" spans="1:15" s="276" customFormat="1" ht="12.75">
      <c r="A5" s="1644" t="s">
        <v>480</v>
      </c>
      <c r="B5" s="1646" t="s">
        <v>480</v>
      </c>
      <c r="C5" s="1648" t="s">
        <v>62</v>
      </c>
      <c r="D5" s="1642"/>
      <c r="E5" s="1642"/>
      <c r="F5" s="1642"/>
      <c r="G5" s="1642"/>
      <c r="H5" s="1642"/>
      <c r="I5" s="1642"/>
      <c r="J5" s="1642"/>
      <c r="K5" s="1642"/>
      <c r="L5" s="1642"/>
      <c r="M5" s="1642"/>
      <c r="N5" s="1643"/>
      <c r="O5" s="400" t="s">
        <v>273</v>
      </c>
    </row>
    <row r="6" spans="1:15" s="276" customFormat="1" ht="12.75">
      <c r="A6" s="1645"/>
      <c r="B6" s="1647"/>
      <c r="C6" s="624" t="s">
        <v>1047</v>
      </c>
      <c r="D6" s="619" t="s">
        <v>1453</v>
      </c>
      <c r="E6" s="619" t="s">
        <v>1460</v>
      </c>
      <c r="F6" s="619" t="s">
        <v>1461</v>
      </c>
      <c r="G6" s="619" t="s">
        <v>1462</v>
      </c>
      <c r="H6" s="619" t="s">
        <v>1463</v>
      </c>
      <c r="I6" s="619" t="s">
        <v>1464</v>
      </c>
      <c r="J6" s="619" t="s">
        <v>1465</v>
      </c>
      <c r="K6" s="619" t="s">
        <v>1466</v>
      </c>
      <c r="L6" s="619" t="s">
        <v>1467</v>
      </c>
      <c r="M6" s="619" t="s">
        <v>68</v>
      </c>
      <c r="N6" s="620" t="s">
        <v>69</v>
      </c>
      <c r="O6" s="625" t="s">
        <v>1312</v>
      </c>
    </row>
    <row r="7" spans="1:15" ht="15.75" customHeight="1">
      <c r="A7" s="273" t="s">
        <v>1213</v>
      </c>
      <c r="B7" s="626" t="s">
        <v>491</v>
      </c>
      <c r="C7" s="627" t="s">
        <v>171</v>
      </c>
      <c r="D7" s="401" t="s">
        <v>171</v>
      </c>
      <c r="E7" s="401" t="s">
        <v>171</v>
      </c>
      <c r="F7" s="401" t="s">
        <v>171</v>
      </c>
      <c r="G7" s="401" t="s">
        <v>171</v>
      </c>
      <c r="H7" s="398">
        <v>11.9631</v>
      </c>
      <c r="I7" s="401" t="s">
        <v>171</v>
      </c>
      <c r="J7" s="401" t="s">
        <v>171</v>
      </c>
      <c r="K7" s="398">
        <v>10.5283</v>
      </c>
      <c r="L7" s="401" t="s">
        <v>171</v>
      </c>
      <c r="M7" s="398">
        <v>8.9766</v>
      </c>
      <c r="N7" s="628" t="s">
        <v>171</v>
      </c>
      <c r="O7" s="402">
        <v>10.344</v>
      </c>
    </row>
    <row r="8" spans="1:15" ht="15.75" customHeight="1">
      <c r="A8" s="273" t="s">
        <v>1214</v>
      </c>
      <c r="B8" s="626" t="s">
        <v>492</v>
      </c>
      <c r="C8" s="627" t="s">
        <v>171</v>
      </c>
      <c r="D8" s="401" t="s">
        <v>171</v>
      </c>
      <c r="E8" s="401" t="s">
        <v>171</v>
      </c>
      <c r="F8" s="401" t="s">
        <v>171</v>
      </c>
      <c r="G8" s="401" t="s">
        <v>171</v>
      </c>
      <c r="H8" s="398">
        <v>6.3049</v>
      </c>
      <c r="I8" s="401" t="s">
        <v>171</v>
      </c>
      <c r="J8" s="401" t="s">
        <v>171</v>
      </c>
      <c r="K8" s="398">
        <v>7.2517</v>
      </c>
      <c r="L8" s="401" t="s">
        <v>171</v>
      </c>
      <c r="M8" s="398">
        <v>6.9928</v>
      </c>
      <c r="N8" s="628" t="s">
        <v>171</v>
      </c>
      <c r="O8" s="402">
        <v>6.8624</v>
      </c>
    </row>
    <row r="9" spans="1:15" ht="15.75" customHeight="1">
      <c r="A9" s="273" t="s">
        <v>1215</v>
      </c>
      <c r="B9" s="626" t="s">
        <v>493</v>
      </c>
      <c r="C9" s="627" t="s">
        <v>171</v>
      </c>
      <c r="D9" s="401" t="s">
        <v>171</v>
      </c>
      <c r="E9" s="401" t="s">
        <v>171</v>
      </c>
      <c r="F9" s="401" t="s">
        <v>171</v>
      </c>
      <c r="G9" s="401" t="s">
        <v>171</v>
      </c>
      <c r="H9" s="401" t="s">
        <v>171</v>
      </c>
      <c r="I9" s="401" t="s">
        <v>171</v>
      </c>
      <c r="J9" s="401" t="s">
        <v>171</v>
      </c>
      <c r="K9" s="398">
        <v>4.9129</v>
      </c>
      <c r="L9" s="398">
        <v>5.424</v>
      </c>
      <c r="M9" s="398">
        <v>5.3116</v>
      </c>
      <c r="N9" s="628" t="s">
        <v>171</v>
      </c>
      <c r="O9" s="402">
        <v>5.1282</v>
      </c>
    </row>
    <row r="10" spans="1:15" ht="15.75" customHeight="1">
      <c r="A10" s="273" t="s">
        <v>1216</v>
      </c>
      <c r="B10" s="626" t="s">
        <v>494</v>
      </c>
      <c r="C10" s="627" t="s">
        <v>171</v>
      </c>
      <c r="D10" s="401" t="s">
        <v>171</v>
      </c>
      <c r="E10" s="401" t="s">
        <v>171</v>
      </c>
      <c r="F10" s="401" t="s">
        <v>171</v>
      </c>
      <c r="G10" s="398">
        <v>5.6721</v>
      </c>
      <c r="H10" s="398">
        <v>5.5712</v>
      </c>
      <c r="I10" s="398">
        <v>6.0824</v>
      </c>
      <c r="J10" s="398">
        <v>7.2849</v>
      </c>
      <c r="K10" s="398">
        <v>6.142</v>
      </c>
      <c r="L10" s="401" t="s">
        <v>171</v>
      </c>
      <c r="M10" s="401" t="s">
        <v>171</v>
      </c>
      <c r="N10" s="628" t="s">
        <v>171</v>
      </c>
      <c r="O10" s="402">
        <v>6.1565</v>
      </c>
    </row>
    <row r="11" spans="1:15" ht="15.75" customHeight="1">
      <c r="A11" s="273" t="s">
        <v>1217</v>
      </c>
      <c r="B11" s="626" t="s">
        <v>495</v>
      </c>
      <c r="C11" s="627" t="s">
        <v>171</v>
      </c>
      <c r="D11" s="401" t="s">
        <v>171</v>
      </c>
      <c r="E11" s="401" t="s">
        <v>171</v>
      </c>
      <c r="F11" s="401" t="s">
        <v>171</v>
      </c>
      <c r="G11" s="398">
        <v>5.731</v>
      </c>
      <c r="H11" s="398">
        <v>5.4412</v>
      </c>
      <c r="I11" s="398">
        <v>5.4568</v>
      </c>
      <c r="J11" s="398">
        <v>5.113</v>
      </c>
      <c r="K11" s="398">
        <v>4.921</v>
      </c>
      <c r="L11" s="398">
        <v>5.2675</v>
      </c>
      <c r="M11" s="398">
        <v>5.5204</v>
      </c>
      <c r="N11" s="621">
        <v>5.6215</v>
      </c>
      <c r="O11" s="402">
        <v>5.2623</v>
      </c>
    </row>
    <row r="12" spans="1:15" ht="15.75" customHeight="1">
      <c r="A12" s="273" t="s">
        <v>1218</v>
      </c>
      <c r="B12" s="626" t="s">
        <v>496</v>
      </c>
      <c r="C12" s="627" t="s">
        <v>171</v>
      </c>
      <c r="D12" s="401" t="s">
        <v>171</v>
      </c>
      <c r="E12" s="401" t="s">
        <v>171</v>
      </c>
      <c r="F12" s="401" t="s">
        <v>171</v>
      </c>
      <c r="G12" s="398">
        <v>5.5134</v>
      </c>
      <c r="H12" s="398">
        <v>5.1547</v>
      </c>
      <c r="I12" s="398">
        <v>5.6571</v>
      </c>
      <c r="J12" s="398">
        <v>5.5606</v>
      </c>
      <c r="K12" s="398">
        <v>5.1416</v>
      </c>
      <c r="L12" s="398">
        <v>5.04</v>
      </c>
      <c r="M12" s="398">
        <v>4.9911</v>
      </c>
      <c r="N12" s="621">
        <v>4.4332</v>
      </c>
      <c r="O12" s="402">
        <v>5.2011</v>
      </c>
    </row>
    <row r="13" spans="1:15" ht="15.75" customHeight="1">
      <c r="A13" s="273" t="s">
        <v>1219</v>
      </c>
      <c r="B13" s="626" t="s">
        <v>497</v>
      </c>
      <c r="C13" s="627" t="s">
        <v>171</v>
      </c>
      <c r="D13" s="401" t="s">
        <v>171</v>
      </c>
      <c r="E13" s="401" t="s">
        <v>171</v>
      </c>
      <c r="F13" s="401" t="s">
        <v>171</v>
      </c>
      <c r="G13" s="398">
        <v>4.0799</v>
      </c>
      <c r="H13" s="398">
        <v>4.4582</v>
      </c>
      <c r="I13" s="398">
        <v>4.2217</v>
      </c>
      <c r="J13" s="398">
        <v>4.940833333333333</v>
      </c>
      <c r="K13" s="398">
        <v>5.125140609689712</v>
      </c>
      <c r="L13" s="398">
        <v>4.6283</v>
      </c>
      <c r="M13" s="398">
        <v>3.313868815443266</v>
      </c>
      <c r="N13" s="621">
        <v>4.928079080914116</v>
      </c>
      <c r="O13" s="402">
        <v>4.7107238804707094</v>
      </c>
    </row>
    <row r="14" spans="1:15" ht="15.75" customHeight="1">
      <c r="A14" s="273" t="s">
        <v>1220</v>
      </c>
      <c r="B14" s="629" t="s">
        <v>351</v>
      </c>
      <c r="C14" s="622">
        <v>5.313810591133005</v>
      </c>
      <c r="D14" s="398">
        <v>5.181625</v>
      </c>
      <c r="E14" s="398">
        <v>5.297252284263959</v>
      </c>
      <c r="F14" s="398">
        <v>5.152060401853295</v>
      </c>
      <c r="G14" s="398">
        <v>5.120841242937853</v>
      </c>
      <c r="H14" s="398">
        <v>4.954478199052133</v>
      </c>
      <c r="I14" s="398">
        <v>4.7035</v>
      </c>
      <c r="J14" s="398">
        <v>4.042</v>
      </c>
      <c r="K14" s="398">
        <v>3.018677865612648</v>
      </c>
      <c r="L14" s="398">
        <v>2.652016149068323</v>
      </c>
      <c r="M14" s="398">
        <v>2.5699083938892775</v>
      </c>
      <c r="N14" s="621">
        <v>3.8123749843660346</v>
      </c>
      <c r="O14" s="402">
        <v>4.1462783631415165</v>
      </c>
    </row>
    <row r="15" spans="1:15" ht="15.75" customHeight="1">
      <c r="A15" s="273" t="s">
        <v>1221</v>
      </c>
      <c r="B15" s="626" t="s">
        <v>328</v>
      </c>
      <c r="C15" s="627" t="s">
        <v>171</v>
      </c>
      <c r="D15" s="401" t="s">
        <v>171</v>
      </c>
      <c r="E15" s="398">
        <v>3.5281</v>
      </c>
      <c r="F15" s="398" t="s">
        <v>171</v>
      </c>
      <c r="G15" s="398">
        <v>3.0617128712871287</v>
      </c>
      <c r="H15" s="398">
        <v>2.494175</v>
      </c>
      <c r="I15" s="398">
        <v>2.7779</v>
      </c>
      <c r="J15" s="398">
        <v>3.536573184786784</v>
      </c>
      <c r="K15" s="398">
        <v>3.9791776119402984</v>
      </c>
      <c r="L15" s="398">
        <v>4.841109933774834</v>
      </c>
      <c r="M15" s="398">
        <v>4.865694115697157</v>
      </c>
      <c r="N15" s="621">
        <v>4.78535242830253</v>
      </c>
      <c r="O15" s="402">
        <v>4.32219165363855</v>
      </c>
    </row>
    <row r="16" spans="1:15" ht="15.75" customHeight="1">
      <c r="A16" s="274" t="s">
        <v>1222</v>
      </c>
      <c r="B16" s="630" t="s">
        <v>1044</v>
      </c>
      <c r="C16" s="631" t="s">
        <v>171</v>
      </c>
      <c r="D16" s="403" t="s">
        <v>171</v>
      </c>
      <c r="E16" s="404">
        <v>3.8745670329670325</v>
      </c>
      <c r="F16" s="404">
        <v>3.9333</v>
      </c>
      <c r="G16" s="404">
        <v>3.0897297029702973</v>
      </c>
      <c r="H16" s="404">
        <v>3.4186746835443036</v>
      </c>
      <c r="I16" s="404">
        <v>3.5002</v>
      </c>
      <c r="J16" s="404">
        <v>3.7999</v>
      </c>
      <c r="K16" s="404">
        <v>4.3114</v>
      </c>
      <c r="L16" s="404">
        <v>4.2023</v>
      </c>
      <c r="M16" s="404">
        <v>3.7381</v>
      </c>
      <c r="N16" s="632">
        <v>4.04</v>
      </c>
      <c r="O16" s="633">
        <v>3.9504</v>
      </c>
    </row>
    <row r="17" spans="1:15" s="1353" customFormat="1" ht="15.75" customHeight="1">
      <c r="A17" s="274" t="s">
        <v>1222</v>
      </c>
      <c r="B17" s="630" t="s">
        <v>1045</v>
      </c>
      <c r="C17" s="631" t="s">
        <v>171</v>
      </c>
      <c r="D17" s="403" t="s">
        <v>171</v>
      </c>
      <c r="E17" s="404">
        <v>3.7822</v>
      </c>
      <c r="F17" s="404">
        <v>3.3252</v>
      </c>
      <c r="G17" s="404">
        <v>3.0398</v>
      </c>
      <c r="H17" s="404">
        <v>3.1393</v>
      </c>
      <c r="I17" s="405">
        <v>3.2068</v>
      </c>
      <c r="J17" s="405">
        <v>3.0105</v>
      </c>
      <c r="K17" s="404">
        <v>3.0861</v>
      </c>
      <c r="L17" s="404">
        <v>3.546</v>
      </c>
      <c r="M17" s="405">
        <v>3.187</v>
      </c>
      <c r="N17" s="632">
        <v>3.9996456840042054</v>
      </c>
      <c r="O17" s="633">
        <v>3.504522439769843</v>
      </c>
    </row>
    <row r="18" spans="1:15" s="1353" customFormat="1" ht="15.75" customHeight="1">
      <c r="A18" s="275" t="s">
        <v>1222</v>
      </c>
      <c r="B18" s="630" t="s">
        <v>82</v>
      </c>
      <c r="C18" s="631" t="s">
        <v>171</v>
      </c>
      <c r="D18" s="403">
        <v>3.0449</v>
      </c>
      <c r="E18" s="404">
        <v>3.0448</v>
      </c>
      <c r="F18" s="405">
        <v>3.2809</v>
      </c>
      <c r="G18" s="405">
        <v>3.3989</v>
      </c>
      <c r="H18" s="405">
        <v>4.6724</v>
      </c>
      <c r="I18" s="405">
        <v>6.44</v>
      </c>
      <c r="J18" s="405">
        <v>5.9542</v>
      </c>
      <c r="K18" s="404">
        <v>4.822</v>
      </c>
      <c r="L18" s="404">
        <v>5.3</v>
      </c>
      <c r="M18" s="405">
        <v>5.66</v>
      </c>
      <c r="N18" s="405">
        <v>6.47</v>
      </c>
      <c r="O18" s="633">
        <v>5.49</v>
      </c>
    </row>
    <row r="19" spans="2:15" ht="12.75">
      <c r="B19" s="1358" t="s">
        <v>762</v>
      </c>
      <c r="C19" s="269" t="s">
        <v>171</v>
      </c>
      <c r="D19" s="35">
        <v>3.56</v>
      </c>
      <c r="E19" s="35">
        <v>5.57</v>
      </c>
      <c r="F19" s="35">
        <v>5.65</v>
      </c>
      <c r="G19" s="35">
        <v>4.96</v>
      </c>
      <c r="H19" s="35">
        <v>5.2</v>
      </c>
      <c r="I19" s="35">
        <v>6.84</v>
      </c>
      <c r="J19" s="35">
        <v>6.19</v>
      </c>
      <c r="K19" s="35">
        <v>5.96</v>
      </c>
      <c r="L19" s="35">
        <v>6.53</v>
      </c>
      <c r="M19" s="35">
        <v>6.59</v>
      </c>
      <c r="N19" s="35">
        <v>6.55</v>
      </c>
      <c r="O19" s="1359">
        <v>6.06</v>
      </c>
    </row>
    <row r="20" spans="2:15" ht="12.75" thickBot="1">
      <c r="B20" s="1360" t="s">
        <v>203</v>
      </c>
      <c r="C20" s="1361">
        <v>0</v>
      </c>
      <c r="D20" s="1361">
        <v>3.3858</v>
      </c>
      <c r="E20" s="1361">
        <v>0</v>
      </c>
      <c r="F20" s="1361">
        <v>6.0352</v>
      </c>
      <c r="G20" s="1361">
        <v>5.43</v>
      </c>
      <c r="H20" s="1361"/>
      <c r="I20" s="1361"/>
      <c r="J20" s="1361"/>
      <c r="K20" s="1361"/>
      <c r="L20" s="1361"/>
      <c r="M20" s="1362"/>
      <c r="N20" s="1361"/>
      <c r="O20" s="1363"/>
    </row>
    <row r="21" spans="3:15" ht="12">
      <c r="C21" s="1354"/>
      <c r="D21" s="1354"/>
      <c r="E21" s="1354"/>
      <c r="F21" s="1354"/>
      <c r="G21" s="1354"/>
      <c r="H21" s="1354"/>
      <c r="I21" s="1354"/>
      <c r="J21" s="1354"/>
      <c r="K21" s="1354"/>
      <c r="L21" s="1354"/>
      <c r="M21" s="1355"/>
      <c r="N21" s="1354"/>
      <c r="O21" s="1356"/>
    </row>
    <row r="22" spans="3:15" ht="12">
      <c r="C22" s="1354"/>
      <c r="D22" s="1354"/>
      <c r="E22" s="1354"/>
      <c r="F22" s="1354"/>
      <c r="G22" s="1354"/>
      <c r="H22" s="1354"/>
      <c r="I22" s="1354"/>
      <c r="J22" s="1354"/>
      <c r="K22" s="1354"/>
      <c r="L22" s="1354"/>
      <c r="M22" s="1355"/>
      <c r="N22" s="1354"/>
      <c r="O22" s="1356"/>
    </row>
    <row r="23" spans="3:15" ht="12">
      <c r="C23" s="1354"/>
      <c r="D23" s="1354"/>
      <c r="E23" s="1354"/>
      <c r="F23" s="1354"/>
      <c r="G23" s="1354"/>
      <c r="H23" s="1354"/>
      <c r="I23" s="1354"/>
      <c r="J23" s="1354"/>
      <c r="K23" s="1354"/>
      <c r="L23" s="1354"/>
      <c r="M23" s="1357"/>
      <c r="N23" s="1354"/>
      <c r="O23" s="1356"/>
    </row>
    <row r="24" spans="3:15" ht="12">
      <c r="C24" s="1354"/>
      <c r="D24" s="1354"/>
      <c r="E24" s="1354"/>
      <c r="F24" s="1354"/>
      <c r="G24" s="1354"/>
      <c r="H24" s="1354"/>
      <c r="I24" s="1354"/>
      <c r="J24" s="1354"/>
      <c r="K24" s="1354"/>
      <c r="L24" s="1354"/>
      <c r="M24" s="1354"/>
      <c r="N24" s="1354"/>
      <c r="O24" s="1356"/>
    </row>
    <row r="25" spans="3:15" ht="12"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6"/>
    </row>
    <row r="26" spans="3:15" ht="12">
      <c r="C26" s="1354"/>
      <c r="D26" s="1354"/>
      <c r="E26" s="1354"/>
      <c r="F26" s="1354"/>
      <c r="G26" s="1354"/>
      <c r="H26" s="1354"/>
      <c r="I26" s="1354"/>
      <c r="J26" s="1354"/>
      <c r="K26" s="1354"/>
      <c r="L26" s="1354"/>
      <c r="M26" s="1354"/>
      <c r="N26" s="1354"/>
      <c r="O26" s="1356"/>
    </row>
    <row r="27" spans="3:15" ht="12">
      <c r="C27" s="1354"/>
      <c r="D27" s="1354"/>
      <c r="E27" s="1354"/>
      <c r="F27" s="1354"/>
      <c r="G27" s="1354"/>
      <c r="H27" s="1354"/>
      <c r="I27" s="1354"/>
      <c r="J27" s="1354"/>
      <c r="K27" s="1354"/>
      <c r="L27" s="1354"/>
      <c r="M27" s="1354"/>
      <c r="N27" s="1354"/>
      <c r="O27" s="1356"/>
    </row>
    <row r="28" spans="3:15" ht="12">
      <c r="C28" s="1354"/>
      <c r="D28" s="1354"/>
      <c r="E28" s="1354"/>
      <c r="F28" s="1354"/>
      <c r="G28" s="1354"/>
      <c r="H28" s="1354"/>
      <c r="I28" s="1354"/>
      <c r="J28" s="1354"/>
      <c r="K28" s="1354"/>
      <c r="L28" s="1354"/>
      <c r="M28" s="1354"/>
      <c r="N28" s="1354"/>
      <c r="O28" s="1356"/>
    </row>
  </sheetData>
  <mergeCells count="5">
    <mergeCell ref="A1:O1"/>
    <mergeCell ref="A2:O2"/>
    <mergeCell ref="A5:A6"/>
    <mergeCell ref="B5:B6"/>
    <mergeCell ref="C5:N5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8"/>
  <sheetViews>
    <sheetView workbookViewId="0" topLeftCell="A1">
      <selection activeCell="B1" sqref="B1:I1"/>
    </sheetView>
  </sheetViews>
  <sheetFormatPr defaultColWidth="11.00390625" defaultRowHeight="12.75"/>
  <cols>
    <col min="1" max="1" width="5.00390625" style="43" customWidth="1"/>
    <col min="2" max="2" width="15.8515625" style="43" customWidth="1"/>
    <col min="3" max="6" width="7.8515625" style="43" customWidth="1"/>
    <col min="7" max="8" width="7.8515625" style="1364" customWidth="1"/>
    <col min="9" max="9" width="8.140625" style="1364" customWidth="1"/>
    <col min="10" max="16384" width="11.00390625" style="43" customWidth="1"/>
  </cols>
  <sheetData>
    <row r="1" spans="2:9" ht="12.75">
      <c r="B1" s="1520" t="s">
        <v>164</v>
      </c>
      <c r="C1" s="1520"/>
      <c r="D1" s="1520"/>
      <c r="E1" s="1520"/>
      <c r="F1" s="1520"/>
      <c r="G1" s="1520"/>
      <c r="H1" s="1520"/>
      <c r="I1" s="1520"/>
    </row>
    <row r="2" spans="2:9" ht="15.75">
      <c r="B2" s="1649" t="s">
        <v>523</v>
      </c>
      <c r="C2" s="1649"/>
      <c r="D2" s="1649"/>
      <c r="E2" s="1649"/>
      <c r="F2" s="1649"/>
      <c r="G2" s="1649"/>
      <c r="H2" s="1649"/>
      <c r="I2" s="1649"/>
    </row>
    <row r="3" spans="2:9" ht="15.75">
      <c r="B3" s="1649"/>
      <c r="C3" s="1649"/>
      <c r="D3" s="1649"/>
      <c r="E3" s="1649"/>
      <c r="F3" s="1649"/>
      <c r="G3" s="1649"/>
      <c r="H3" s="1649"/>
      <c r="I3" s="1649"/>
    </row>
    <row r="4" spans="2:9" ht="13.5" thickBot="1">
      <c r="B4" s="97"/>
      <c r="H4" s="306"/>
      <c r="I4" s="1351" t="s">
        <v>1026</v>
      </c>
    </row>
    <row r="5" spans="2:9" ht="12.75">
      <c r="B5" s="868" t="s">
        <v>499</v>
      </c>
      <c r="C5" s="869" t="s">
        <v>351</v>
      </c>
      <c r="D5" s="869" t="s">
        <v>328</v>
      </c>
      <c r="E5" s="870" t="s">
        <v>1044</v>
      </c>
      <c r="F5" s="870" t="s">
        <v>1045</v>
      </c>
      <c r="G5" s="870" t="s">
        <v>82</v>
      </c>
      <c r="H5" s="871" t="s">
        <v>762</v>
      </c>
      <c r="I5" s="872" t="s">
        <v>203</v>
      </c>
    </row>
    <row r="6" spans="2:9" ht="15.75" customHeight="1">
      <c r="B6" s="406" t="s">
        <v>330</v>
      </c>
      <c r="C6" s="404">
        <v>4.151581108829569</v>
      </c>
      <c r="D6" s="404">
        <v>1.0163611046646555</v>
      </c>
      <c r="E6" s="404">
        <v>2.4683254436238493</v>
      </c>
      <c r="F6" s="404">
        <v>2.0735</v>
      </c>
      <c r="G6" s="404">
        <v>4.0988</v>
      </c>
      <c r="H6" s="407">
        <v>5.15</v>
      </c>
      <c r="I6" s="407">
        <v>1.41</v>
      </c>
    </row>
    <row r="7" spans="2:9" ht="15.75" customHeight="1">
      <c r="B7" s="406" t="s">
        <v>331</v>
      </c>
      <c r="C7" s="404">
        <v>2.6650996015936252</v>
      </c>
      <c r="D7" s="404">
        <v>0.38693505507026205</v>
      </c>
      <c r="E7" s="404">
        <v>3.8682395168318435</v>
      </c>
      <c r="F7" s="404">
        <v>1.8315</v>
      </c>
      <c r="G7" s="404">
        <v>2.1819</v>
      </c>
      <c r="H7" s="407">
        <v>2.33</v>
      </c>
      <c r="I7" s="407">
        <v>2</v>
      </c>
    </row>
    <row r="8" spans="2:9" ht="15.75" customHeight="1">
      <c r="B8" s="406" t="s">
        <v>332</v>
      </c>
      <c r="C8" s="404">
        <v>3.597813121272366</v>
      </c>
      <c r="D8" s="405">
        <v>0.8257719226018938</v>
      </c>
      <c r="E8" s="404">
        <v>3.1771517899231903</v>
      </c>
      <c r="F8" s="404">
        <v>2.1114</v>
      </c>
      <c r="G8" s="404">
        <v>3.3517</v>
      </c>
      <c r="H8" s="407">
        <v>5.16</v>
      </c>
      <c r="I8" s="407">
        <v>5.1</v>
      </c>
    </row>
    <row r="9" spans="2:9" ht="15.75" customHeight="1">
      <c r="B9" s="406" t="s">
        <v>333</v>
      </c>
      <c r="C9" s="404">
        <v>4.207682092282675</v>
      </c>
      <c r="D9" s="404">
        <v>2.2410335689045935</v>
      </c>
      <c r="E9" s="404">
        <v>2.358943324653615</v>
      </c>
      <c r="F9" s="404">
        <v>1.2029</v>
      </c>
      <c r="G9" s="405">
        <v>3.7336</v>
      </c>
      <c r="H9" s="408">
        <v>5.34</v>
      </c>
      <c r="I9" s="408">
        <v>9.22</v>
      </c>
    </row>
    <row r="10" spans="2:9" ht="15.75" customHeight="1">
      <c r="B10" s="406" t="s">
        <v>334</v>
      </c>
      <c r="C10" s="404">
        <v>4.629822784810126</v>
      </c>
      <c r="D10" s="404">
        <v>3.5449809402795425</v>
      </c>
      <c r="E10" s="404">
        <v>0.9606522028369707</v>
      </c>
      <c r="F10" s="404">
        <v>1.34</v>
      </c>
      <c r="G10" s="405">
        <v>4.7295</v>
      </c>
      <c r="H10" s="408">
        <v>2.38</v>
      </c>
      <c r="I10" s="408">
        <v>9.93</v>
      </c>
    </row>
    <row r="11" spans="2:9" ht="15.75" customHeight="1">
      <c r="B11" s="406" t="s">
        <v>335</v>
      </c>
      <c r="C11" s="404">
        <v>4.680861812778603</v>
      </c>
      <c r="D11" s="409">
        <v>3.4931097008159564</v>
      </c>
      <c r="E11" s="409">
        <v>1.222</v>
      </c>
      <c r="F11" s="410">
        <v>3.0295</v>
      </c>
      <c r="G11" s="410">
        <v>4.9269</v>
      </c>
      <c r="H11" s="411">
        <v>3.37</v>
      </c>
      <c r="I11" s="411"/>
    </row>
    <row r="12" spans="2:9" ht="15.75" customHeight="1">
      <c r="B12" s="406" t="s">
        <v>336</v>
      </c>
      <c r="C12" s="404">
        <v>4.819987623762376</v>
      </c>
      <c r="D12" s="409">
        <v>3.954523996852872</v>
      </c>
      <c r="E12" s="410">
        <v>2.483</v>
      </c>
      <c r="F12" s="410">
        <v>2.01308</v>
      </c>
      <c r="G12" s="410">
        <v>7.55</v>
      </c>
      <c r="H12" s="411">
        <v>8.32</v>
      </c>
      <c r="I12" s="411"/>
    </row>
    <row r="13" spans="2:9" ht="15.75" customHeight="1">
      <c r="B13" s="406" t="s">
        <v>337</v>
      </c>
      <c r="C13" s="404">
        <v>3.665607142857143</v>
      </c>
      <c r="D13" s="409">
        <v>4.332315789473684</v>
      </c>
      <c r="E13" s="410">
        <v>2.837</v>
      </c>
      <c r="F13" s="410">
        <v>1.3863</v>
      </c>
      <c r="G13" s="410">
        <v>5.066</v>
      </c>
      <c r="H13" s="411">
        <v>6.38</v>
      </c>
      <c r="I13" s="411"/>
    </row>
    <row r="14" spans="2:9" ht="15.75" customHeight="1">
      <c r="B14" s="406" t="s">
        <v>338</v>
      </c>
      <c r="C14" s="404">
        <v>0.8290443686006825</v>
      </c>
      <c r="D14" s="409">
        <v>4.502812465587491</v>
      </c>
      <c r="E14" s="410">
        <v>1.965</v>
      </c>
      <c r="F14" s="410">
        <v>1.6876</v>
      </c>
      <c r="G14" s="410">
        <v>2.69</v>
      </c>
      <c r="H14" s="411">
        <v>5.06</v>
      </c>
      <c r="I14" s="411"/>
    </row>
    <row r="15" spans="2:9" ht="15.75" customHeight="1">
      <c r="B15" s="406" t="s">
        <v>1467</v>
      </c>
      <c r="C15" s="404">
        <v>1.0105181918412347</v>
      </c>
      <c r="D15" s="409">
        <v>4.2827892720306515</v>
      </c>
      <c r="E15" s="410">
        <v>3.516</v>
      </c>
      <c r="F15" s="410">
        <v>3.3494</v>
      </c>
      <c r="G15" s="410">
        <v>6.48</v>
      </c>
      <c r="H15" s="411">
        <v>7.07</v>
      </c>
      <c r="I15" s="411"/>
    </row>
    <row r="16" spans="2:9" ht="15.75" customHeight="1">
      <c r="B16" s="406" t="s">
        <v>1468</v>
      </c>
      <c r="C16" s="404">
        <v>0.9897522123893804</v>
      </c>
      <c r="D16" s="409">
        <v>4.112680775052157</v>
      </c>
      <c r="E16" s="410">
        <v>1.769</v>
      </c>
      <c r="F16" s="410">
        <v>2.7218</v>
      </c>
      <c r="G16" s="410">
        <v>4.64</v>
      </c>
      <c r="H16" s="411">
        <v>5.02</v>
      </c>
      <c r="I16" s="411"/>
    </row>
    <row r="17" spans="2:9" ht="15.75" customHeight="1">
      <c r="B17" s="412" t="s">
        <v>1469</v>
      </c>
      <c r="C17" s="413">
        <v>0.7114005153562226</v>
      </c>
      <c r="D17" s="414">
        <v>4.71190657464941</v>
      </c>
      <c r="E17" s="415">
        <v>2.133</v>
      </c>
      <c r="F17" s="415">
        <v>3.0342345624701954</v>
      </c>
      <c r="G17" s="415">
        <v>3.61</v>
      </c>
      <c r="H17" s="416">
        <v>3.66</v>
      </c>
      <c r="I17" s="416"/>
    </row>
    <row r="18" spans="2:9" ht="15.75" customHeight="1" thickBot="1">
      <c r="B18" s="873" t="s">
        <v>500</v>
      </c>
      <c r="C18" s="874">
        <v>3.0301222744460543</v>
      </c>
      <c r="D18" s="134">
        <v>3.3879368644199483</v>
      </c>
      <c r="E18" s="875">
        <v>2.4746</v>
      </c>
      <c r="F18" s="875">
        <v>2.2572540566778705</v>
      </c>
      <c r="G18" s="875">
        <v>4.2</v>
      </c>
      <c r="H18" s="876">
        <v>5.07</v>
      </c>
      <c r="I18" s="876"/>
    </row>
  </sheetData>
  <mergeCells count="3">
    <mergeCell ref="B1:I1"/>
    <mergeCell ref="B2:I2"/>
    <mergeCell ref="B3:I3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1">
      <selection activeCell="A1" sqref="A1:K1"/>
    </sheetView>
  </sheetViews>
  <sheetFormatPr defaultColWidth="9.140625" defaultRowHeight="12.75"/>
  <cols>
    <col min="1" max="1" width="32.421875" style="1" customWidth="1"/>
    <col min="2" max="2" width="8.57421875" style="1" customWidth="1"/>
    <col min="3" max="3" width="8.28125" style="1" customWidth="1"/>
    <col min="4" max="4" width="8.00390625" style="1" customWidth="1"/>
    <col min="5" max="5" width="8.7109375" style="1" customWidth="1"/>
    <col min="6" max="6" width="8.140625" style="1" customWidth="1"/>
    <col min="7" max="7" width="2.57421875" style="1" customWidth="1"/>
    <col min="8" max="8" width="6.57421875" style="1" customWidth="1"/>
    <col min="9" max="9" width="8.00390625" style="1" bestFit="1" customWidth="1"/>
    <col min="10" max="10" width="2.421875" style="1" customWidth="1"/>
    <col min="11" max="11" width="9.28125" style="1" bestFit="1" customWidth="1"/>
    <col min="12" max="16384" width="16.28125" style="1" customWidth="1"/>
  </cols>
  <sheetData>
    <row r="1" spans="1:11" ht="12.75">
      <c r="A1" s="1579" t="s">
        <v>1243</v>
      </c>
      <c r="B1" s="1579"/>
      <c r="C1" s="1579"/>
      <c r="D1" s="1579"/>
      <c r="E1" s="1579"/>
      <c r="F1" s="1579"/>
      <c r="G1" s="1579"/>
      <c r="H1" s="1579"/>
      <c r="I1" s="1579"/>
      <c r="J1" s="1579"/>
      <c r="K1" s="1579"/>
    </row>
    <row r="2" spans="1:12" ht="15.75">
      <c r="A2" s="1580" t="s">
        <v>17</v>
      </c>
      <c r="B2" s="1580"/>
      <c r="C2" s="1580"/>
      <c r="D2" s="1580"/>
      <c r="E2" s="1580"/>
      <c r="F2" s="1580"/>
      <c r="G2" s="1580"/>
      <c r="H2" s="1580"/>
      <c r="I2" s="1580"/>
      <c r="J2" s="1580"/>
      <c r="K2" s="1580"/>
      <c r="L2" s="148"/>
    </row>
    <row r="3" spans="1:11" ht="13.5" thickBot="1">
      <c r="A3" s="19" t="s">
        <v>1043</v>
      </c>
      <c r="B3" s="19"/>
      <c r="C3" s="19"/>
      <c r="D3" s="19"/>
      <c r="E3" s="19"/>
      <c r="F3" s="19"/>
      <c r="G3" s="19"/>
      <c r="H3" s="19"/>
      <c r="J3" s="19"/>
      <c r="K3" s="1248" t="s">
        <v>78</v>
      </c>
    </row>
    <row r="4" spans="1:11" ht="12.75">
      <c r="A4" s="1250"/>
      <c r="B4" s="188"/>
      <c r="C4" s="188"/>
      <c r="D4" s="188"/>
      <c r="E4" s="649"/>
      <c r="F4" s="1577" t="s">
        <v>13</v>
      </c>
      <c r="G4" s="1577"/>
      <c r="H4" s="1577"/>
      <c r="I4" s="1577"/>
      <c r="J4" s="1577"/>
      <c r="K4" s="1578"/>
    </row>
    <row r="5" spans="1:11" ht="12.75">
      <c r="A5" s="1252" t="s">
        <v>1244</v>
      </c>
      <c r="B5" s="40">
        <v>2008</v>
      </c>
      <c r="C5" s="40">
        <v>2008</v>
      </c>
      <c r="D5" s="40">
        <v>2009</v>
      </c>
      <c r="E5" s="40">
        <v>2009</v>
      </c>
      <c r="F5" s="1581" t="s">
        <v>762</v>
      </c>
      <c r="G5" s="1582"/>
      <c r="H5" s="1582"/>
      <c r="I5" s="1581" t="s">
        <v>203</v>
      </c>
      <c r="J5" s="1582"/>
      <c r="K5" s="1583"/>
    </row>
    <row r="6" spans="1:11" ht="12.75">
      <c r="A6" s="1253" t="s">
        <v>1043</v>
      </c>
      <c r="B6" s="310" t="s">
        <v>69</v>
      </c>
      <c r="C6" s="310" t="s">
        <v>1462</v>
      </c>
      <c r="D6" s="310" t="s">
        <v>881</v>
      </c>
      <c r="E6" s="310" t="s">
        <v>882</v>
      </c>
      <c r="F6" s="309" t="s">
        <v>1049</v>
      </c>
      <c r="G6" s="290" t="s">
        <v>1043</v>
      </c>
      <c r="H6" s="311" t="s">
        <v>1143</v>
      </c>
      <c r="I6" s="309" t="s">
        <v>1049</v>
      </c>
      <c r="J6" s="290" t="s">
        <v>1043</v>
      </c>
      <c r="K6" s="1262" t="s">
        <v>1143</v>
      </c>
    </row>
    <row r="7" spans="1:11" ht="19.5" customHeight="1">
      <c r="A7" s="23" t="s">
        <v>1245</v>
      </c>
      <c r="B7" s="293">
        <v>171455.51005274398</v>
      </c>
      <c r="C7" s="293">
        <v>196088.79488550004</v>
      </c>
      <c r="D7" s="293">
        <v>221083.65148954</v>
      </c>
      <c r="E7" s="293">
        <v>197430.55316697998</v>
      </c>
      <c r="F7" s="19">
        <v>22773.454832756062</v>
      </c>
      <c r="G7" s="19" t="s">
        <v>995</v>
      </c>
      <c r="H7" s="4">
        <v>13.282428092133278</v>
      </c>
      <c r="I7" s="19">
        <v>-19599.888322560022</v>
      </c>
      <c r="J7" s="19" t="s">
        <v>996</v>
      </c>
      <c r="K7" s="60">
        <v>-8.865372084505914</v>
      </c>
    </row>
    <row r="8" spans="1:11" ht="19.5" customHeight="1">
      <c r="A8" s="23" t="s">
        <v>1246</v>
      </c>
      <c r="B8" s="294">
        <v>213254.123566394</v>
      </c>
      <c r="C8" s="294">
        <v>236204.41049278004</v>
      </c>
      <c r="D8" s="294">
        <v>280540.94436872</v>
      </c>
      <c r="E8" s="294">
        <v>252639.13127487997</v>
      </c>
      <c r="F8" s="19">
        <v>22950.286926386034</v>
      </c>
      <c r="G8" s="19"/>
      <c r="H8" s="4">
        <v>10.761942860739454</v>
      </c>
      <c r="I8" s="19">
        <v>-27901.813093840028</v>
      </c>
      <c r="J8" s="19"/>
      <c r="K8" s="60">
        <v>-9.945718674550468</v>
      </c>
    </row>
    <row r="9" spans="1:11" ht="19.5" customHeight="1">
      <c r="A9" s="23" t="s">
        <v>1247</v>
      </c>
      <c r="B9" s="294">
        <v>34229.060419650006</v>
      </c>
      <c r="C9" s="294">
        <v>33145.557</v>
      </c>
      <c r="D9" s="294">
        <v>51794.746999999996</v>
      </c>
      <c r="E9" s="294">
        <v>48732.599</v>
      </c>
      <c r="F9" s="19">
        <v>-1083.5034196500055</v>
      </c>
      <c r="G9" s="19"/>
      <c r="H9" s="4">
        <v>-3.1654489091029636</v>
      </c>
      <c r="I9" s="19">
        <v>-3062.1479999999938</v>
      </c>
      <c r="J9" s="19"/>
      <c r="K9" s="60">
        <v>-5.912082165397958</v>
      </c>
    </row>
    <row r="10" spans="1:11" ht="19.5" customHeight="1">
      <c r="A10" s="24" t="s">
        <v>1248</v>
      </c>
      <c r="B10" s="295">
        <v>7569.553094</v>
      </c>
      <c r="C10" s="295">
        <v>6970.05860728</v>
      </c>
      <c r="D10" s="295">
        <v>7662.545879179999</v>
      </c>
      <c r="E10" s="295">
        <v>6475.979107899999</v>
      </c>
      <c r="F10" s="2">
        <v>-599.4944867200002</v>
      </c>
      <c r="G10" s="2"/>
      <c r="H10" s="5">
        <v>-7.919813485358719</v>
      </c>
      <c r="I10" s="189">
        <v>-1186.5667712800005</v>
      </c>
      <c r="J10" s="2"/>
      <c r="K10" s="145">
        <v>-15.48528113226749</v>
      </c>
    </row>
    <row r="11" spans="1:11" ht="19.5" customHeight="1">
      <c r="A11" s="23" t="s">
        <v>1249</v>
      </c>
      <c r="B11" s="294">
        <v>323921.60730478604</v>
      </c>
      <c r="C11" s="294">
        <v>344150.91237275</v>
      </c>
      <c r="D11" s="294">
        <v>411661.65306656004</v>
      </c>
      <c r="E11" s="294">
        <v>472066.31344527996</v>
      </c>
      <c r="F11" s="19">
        <v>22089.135067963973</v>
      </c>
      <c r="G11" s="19" t="s">
        <v>995</v>
      </c>
      <c r="H11" s="4">
        <v>6.819284224895732</v>
      </c>
      <c r="I11" s="19">
        <v>56351.45037871994</v>
      </c>
      <c r="J11" s="19" t="s">
        <v>996</v>
      </c>
      <c r="K11" s="60">
        <v>13.68877814072439</v>
      </c>
    </row>
    <row r="12" spans="1:11" ht="19.5" customHeight="1">
      <c r="A12" s="23" t="s">
        <v>1250</v>
      </c>
      <c r="B12" s="294">
        <v>437269.78131113003</v>
      </c>
      <c r="C12" s="294">
        <v>465828.34797296</v>
      </c>
      <c r="D12" s="294">
        <v>553632.48853651</v>
      </c>
      <c r="E12" s="294">
        <v>603576.47525556</v>
      </c>
      <c r="F12" s="19">
        <v>28558.566661829944</v>
      </c>
      <c r="G12" s="19"/>
      <c r="H12" s="4">
        <v>6.53110914186629</v>
      </c>
      <c r="I12" s="19">
        <v>49943.98671904998</v>
      </c>
      <c r="J12" s="19"/>
      <c r="K12" s="60">
        <v>9.021144487216334</v>
      </c>
    </row>
    <row r="13" spans="1:11" ht="19.5" customHeight="1">
      <c r="A13" s="23" t="s">
        <v>1251</v>
      </c>
      <c r="B13" s="294">
        <v>87079.61926467002</v>
      </c>
      <c r="C13" s="294">
        <v>80252.25985905001</v>
      </c>
      <c r="D13" s="294">
        <v>104867.73781465</v>
      </c>
      <c r="E13" s="294">
        <v>96289.8550399</v>
      </c>
      <c r="F13" s="19">
        <v>-6827.359405620009</v>
      </c>
      <c r="G13" s="19"/>
      <c r="H13" s="4">
        <v>-7.8403643278100645</v>
      </c>
      <c r="I13" s="19">
        <v>-8577.882774750004</v>
      </c>
      <c r="J13" s="19"/>
      <c r="K13" s="60">
        <v>-8.179715662324199</v>
      </c>
    </row>
    <row r="14" spans="1:11" ht="19.5" customHeight="1">
      <c r="A14" s="23" t="s">
        <v>1252</v>
      </c>
      <c r="B14" s="294">
        <v>91026.00310252002</v>
      </c>
      <c r="C14" s="294">
        <v>88307.13894269001</v>
      </c>
      <c r="D14" s="294">
        <v>104867.73781465</v>
      </c>
      <c r="E14" s="294">
        <v>96643.1924748</v>
      </c>
      <c r="F14" s="19">
        <v>-2718.864159830002</v>
      </c>
      <c r="G14" s="19"/>
      <c r="H14" s="4">
        <v>-2.9869093085058585</v>
      </c>
      <c r="I14" s="19">
        <v>-8224.545339849996</v>
      </c>
      <c r="J14" s="19"/>
      <c r="K14" s="60">
        <v>-7.842779401217357</v>
      </c>
    </row>
    <row r="15" spans="1:11" ht="19.5" customHeight="1">
      <c r="A15" s="23" t="s">
        <v>1253</v>
      </c>
      <c r="B15" s="294">
        <v>3946.383837849993</v>
      </c>
      <c r="C15" s="294">
        <v>8054.879083640008</v>
      </c>
      <c r="D15" s="294">
        <v>0</v>
      </c>
      <c r="E15" s="294">
        <v>353.3374349000078</v>
      </c>
      <c r="F15" s="19">
        <v>4108.495245790014</v>
      </c>
      <c r="G15" s="19"/>
      <c r="H15" s="196">
        <v>104.1078469454796</v>
      </c>
      <c r="I15" s="19">
        <v>353.3374349000078</v>
      </c>
      <c r="J15" s="26"/>
      <c r="K15" s="1258" t="s">
        <v>171</v>
      </c>
    </row>
    <row r="16" spans="1:11" ht="19.5" customHeight="1">
      <c r="A16" s="23" t="s">
        <v>1254</v>
      </c>
      <c r="B16" s="294">
        <v>5646.474400000001</v>
      </c>
      <c r="C16" s="294">
        <v>6024.8589999999995</v>
      </c>
      <c r="D16" s="294">
        <v>5092.383994999999</v>
      </c>
      <c r="E16" s="294">
        <v>4780.064995</v>
      </c>
      <c r="F16" s="19">
        <v>378.3845999999985</v>
      </c>
      <c r="G16" s="19"/>
      <c r="H16" s="4">
        <v>6.701254148960604</v>
      </c>
      <c r="I16" s="19">
        <v>-312.3189999999995</v>
      </c>
      <c r="J16" s="19"/>
      <c r="K16" s="60">
        <v>-6.133060670732069</v>
      </c>
    </row>
    <row r="17" spans="1:11" ht="19.5" customHeight="1">
      <c r="A17" s="23" t="s">
        <v>1255</v>
      </c>
      <c r="B17" s="294">
        <v>4709.51501</v>
      </c>
      <c r="C17" s="294">
        <v>5478.69301</v>
      </c>
      <c r="D17" s="294">
        <v>7559.19787871</v>
      </c>
      <c r="E17" s="294">
        <v>8575.58387871</v>
      </c>
      <c r="F17" s="19">
        <v>769.1779999999999</v>
      </c>
      <c r="G17" s="19"/>
      <c r="H17" s="4">
        <v>16.3324248540828</v>
      </c>
      <c r="I17" s="19">
        <v>1016.3860000000004</v>
      </c>
      <c r="J17" s="19"/>
      <c r="K17" s="60">
        <v>13.445685855937004</v>
      </c>
    </row>
    <row r="18" spans="1:11" ht="19.5" customHeight="1">
      <c r="A18" s="23" t="s">
        <v>1256</v>
      </c>
      <c r="B18" s="294">
        <v>1670.4510100000002</v>
      </c>
      <c r="C18" s="294">
        <v>1509.12501</v>
      </c>
      <c r="D18" s="294">
        <v>1376.08987871</v>
      </c>
      <c r="E18" s="294">
        <v>1617.5158787100002</v>
      </c>
      <c r="F18" s="19">
        <v>-161.32600000000025</v>
      </c>
      <c r="G18" s="19"/>
      <c r="H18" s="4">
        <v>-9.657631324369113</v>
      </c>
      <c r="I18" s="19">
        <v>241.42600000000016</v>
      </c>
      <c r="J18" s="19"/>
      <c r="K18" s="60">
        <v>17.54434820974937</v>
      </c>
    </row>
    <row r="19" spans="1:11" ht="19.5" customHeight="1">
      <c r="A19" s="23" t="s">
        <v>1257</v>
      </c>
      <c r="B19" s="294">
        <v>3039.064</v>
      </c>
      <c r="C19" s="294">
        <v>3969.568</v>
      </c>
      <c r="D19" s="294">
        <v>6183.108</v>
      </c>
      <c r="E19" s="294">
        <v>6958.067999999999</v>
      </c>
      <c r="F19" s="19">
        <v>930.5040000000004</v>
      </c>
      <c r="G19" s="19"/>
      <c r="H19" s="4">
        <v>30.61811136586792</v>
      </c>
      <c r="I19" s="19">
        <v>774.9599999999991</v>
      </c>
      <c r="J19" s="19"/>
      <c r="K19" s="60">
        <v>12.53350256861111</v>
      </c>
    </row>
    <row r="20" spans="1:11" ht="19.5" customHeight="1">
      <c r="A20" s="23" t="s">
        <v>1258</v>
      </c>
      <c r="B20" s="294">
        <v>339834.17263646</v>
      </c>
      <c r="C20" s="294">
        <v>374072.53610390995</v>
      </c>
      <c r="D20" s="294">
        <v>436113.16884815</v>
      </c>
      <c r="E20" s="294">
        <v>493930.97134195</v>
      </c>
      <c r="F20" s="19">
        <v>34238.36346744996</v>
      </c>
      <c r="G20" s="19"/>
      <c r="H20" s="4">
        <v>10.075020767283664</v>
      </c>
      <c r="I20" s="19">
        <v>57817.8024938</v>
      </c>
      <c r="J20" s="19"/>
      <c r="K20" s="60">
        <v>13.257522731199971</v>
      </c>
    </row>
    <row r="21" spans="1:11" ht="19.5" customHeight="1">
      <c r="A21" s="24" t="s">
        <v>1259</v>
      </c>
      <c r="B21" s="295">
        <v>113348.17400634401</v>
      </c>
      <c r="C21" s="295">
        <v>121677.43560020998</v>
      </c>
      <c r="D21" s="295">
        <v>141970.83546995</v>
      </c>
      <c r="E21" s="295">
        <v>131510.16181028003</v>
      </c>
      <c r="F21" s="2">
        <v>6469.431593865973</v>
      </c>
      <c r="G21" s="2" t="s">
        <v>995</v>
      </c>
      <c r="H21" s="5">
        <v>5.707574604160702</v>
      </c>
      <c r="I21" s="189">
        <v>-6407.463659669963</v>
      </c>
      <c r="J21" s="2" t="s">
        <v>996</v>
      </c>
      <c r="K21" s="145">
        <v>-4.513225296209648</v>
      </c>
    </row>
    <row r="22" spans="1:11" ht="19.5" customHeight="1">
      <c r="A22" s="23" t="s">
        <v>1260</v>
      </c>
      <c r="B22" s="294">
        <v>495377.11735753005</v>
      </c>
      <c r="C22" s="294">
        <v>540239.7072582501</v>
      </c>
      <c r="D22" s="294">
        <v>632745.3045561</v>
      </c>
      <c r="E22" s="294">
        <v>669496.86661226</v>
      </c>
      <c r="F22" s="19">
        <v>44862.58990072005</v>
      </c>
      <c r="G22" s="19"/>
      <c r="H22" s="4">
        <v>9.056249941464541</v>
      </c>
      <c r="I22" s="19">
        <v>36751.56205615995</v>
      </c>
      <c r="J22" s="19"/>
      <c r="K22" s="60">
        <v>5.808271004388229</v>
      </c>
    </row>
    <row r="23" spans="1:11" ht="19.5" customHeight="1">
      <c r="A23" s="23" t="s">
        <v>1261</v>
      </c>
      <c r="B23" s="294">
        <v>154343.92536961008</v>
      </c>
      <c r="C23" s="294">
        <v>161646.57025825005</v>
      </c>
      <c r="D23" s="294">
        <v>196460.8435561001</v>
      </c>
      <c r="E23" s="294">
        <v>202443.20361226</v>
      </c>
      <c r="F23" s="19">
        <v>7302.644888639974</v>
      </c>
      <c r="G23" s="19"/>
      <c r="H23" s="4">
        <v>4.731410628019343</v>
      </c>
      <c r="I23" s="19">
        <v>5982.360056159901</v>
      </c>
      <c r="J23" s="19"/>
      <c r="K23" s="60">
        <v>3.0450648321947256</v>
      </c>
    </row>
    <row r="24" spans="1:11" ht="19.5" customHeight="1">
      <c r="A24" s="23" t="s">
        <v>1262</v>
      </c>
      <c r="B24" s="294">
        <v>100175.227928</v>
      </c>
      <c r="C24" s="294">
        <v>110483.8002</v>
      </c>
      <c r="D24" s="294">
        <v>125759.98538</v>
      </c>
      <c r="E24" s="294">
        <v>134358.345438</v>
      </c>
      <c r="F24" s="19">
        <v>10308.572272000005</v>
      </c>
      <c r="G24" s="19"/>
      <c r="H24" s="4">
        <v>10.290540371327324</v>
      </c>
      <c r="I24" s="19">
        <v>8598.360057999991</v>
      </c>
      <c r="J24" s="19"/>
      <c r="K24" s="60">
        <v>6.837119161567122</v>
      </c>
    </row>
    <row r="25" spans="1:11" ht="19.5" customHeight="1">
      <c r="A25" s="23" t="s">
        <v>1263</v>
      </c>
      <c r="B25" s="294">
        <v>54168.73175364</v>
      </c>
      <c r="C25" s="294">
        <v>51162.71612672</v>
      </c>
      <c r="D25" s="294">
        <v>70700.82617537</v>
      </c>
      <c r="E25" s="294">
        <v>68084.87695506</v>
      </c>
      <c r="F25" s="19">
        <v>-3006.0156269200015</v>
      </c>
      <c r="G25" s="19"/>
      <c r="H25" s="4">
        <v>-5.549355743810644</v>
      </c>
      <c r="I25" s="19">
        <v>-2615.949220310009</v>
      </c>
      <c r="J25" s="19"/>
      <c r="K25" s="60">
        <v>-3.7000263813343177</v>
      </c>
    </row>
    <row r="26" spans="1:11" ht="19.5" customHeight="1">
      <c r="A26" s="23" t="s">
        <v>1264</v>
      </c>
      <c r="B26" s="294">
        <v>341033.19198791997</v>
      </c>
      <c r="C26" s="294">
        <v>378593.13700000005</v>
      </c>
      <c r="D26" s="294">
        <v>436284.46099999995</v>
      </c>
      <c r="E26" s="294">
        <v>467053.663</v>
      </c>
      <c r="F26" s="19">
        <v>37559.945012080076</v>
      </c>
      <c r="G26" s="19"/>
      <c r="H26" s="4">
        <v>11.013574600507074</v>
      </c>
      <c r="I26" s="56">
        <v>30769.20200000005</v>
      </c>
      <c r="J26" s="19"/>
      <c r="K26" s="60">
        <v>7.05255509890829</v>
      </c>
    </row>
    <row r="27" spans="1:11" ht="19.5" customHeight="1">
      <c r="A27" s="1247" t="s">
        <v>1265</v>
      </c>
      <c r="B27" s="297">
        <v>529606.1777771801</v>
      </c>
      <c r="C27" s="297">
        <v>573385.2642582501</v>
      </c>
      <c r="D27" s="297">
        <v>684540.0515561</v>
      </c>
      <c r="E27" s="297">
        <v>718229.46561226</v>
      </c>
      <c r="F27" s="6">
        <v>43779.08648107003</v>
      </c>
      <c r="G27" s="6"/>
      <c r="H27" s="7">
        <v>8.266347395118396</v>
      </c>
      <c r="I27" s="296">
        <v>33689.41405616002</v>
      </c>
      <c r="J27" s="6"/>
      <c r="K27" s="917">
        <v>4.921467192398322</v>
      </c>
    </row>
    <row r="28" spans="1:11" ht="19.5" customHeight="1">
      <c r="A28" s="23" t="s">
        <v>1266</v>
      </c>
      <c r="B28" s="294">
        <v>144591.61460822</v>
      </c>
      <c r="C28" s="294">
        <v>157006.20555938</v>
      </c>
      <c r="D28" s="294">
        <v>195574.80385723</v>
      </c>
      <c r="E28" s="294">
        <v>189914.18924945997</v>
      </c>
      <c r="F28" s="19">
        <v>12414.590951160004</v>
      </c>
      <c r="G28" s="19"/>
      <c r="H28" s="4">
        <v>8.585968823156248</v>
      </c>
      <c r="I28" s="56">
        <v>-5660.614607770025</v>
      </c>
      <c r="J28" s="19"/>
      <c r="K28" s="60">
        <v>-2.8943475826785363</v>
      </c>
    </row>
    <row r="29" spans="1:11" ht="19.5" customHeight="1">
      <c r="A29" s="23" t="s">
        <v>1267</v>
      </c>
      <c r="B29" s="298">
        <v>1.0674472775465889</v>
      </c>
      <c r="C29" s="298">
        <v>1.0295552948518016</v>
      </c>
      <c r="D29" s="298">
        <v>1.0045304388980336</v>
      </c>
      <c r="E29" s="298">
        <v>1.0659719761451982</v>
      </c>
      <c r="F29" s="19">
        <v>-0.03789198269478722</v>
      </c>
      <c r="G29" s="19"/>
      <c r="H29" s="4">
        <v>-3.5497755712935826</v>
      </c>
      <c r="I29" s="56">
        <v>0.06144153724716461</v>
      </c>
      <c r="J29" s="19"/>
      <c r="K29" s="60">
        <v>6.116443550935675</v>
      </c>
    </row>
    <row r="30" spans="1:11" ht="19.5" customHeight="1" thickBot="1">
      <c r="A30" s="25" t="s">
        <v>1268</v>
      </c>
      <c r="B30" s="1514">
        <v>3.4260431955185315</v>
      </c>
      <c r="C30" s="1514">
        <v>3.440881239906983</v>
      </c>
      <c r="D30" s="1514">
        <v>3.2353109504739956</v>
      </c>
      <c r="E30" s="1514">
        <v>3.525259851610396</v>
      </c>
      <c r="F30" s="20">
        <v>0.014838044388451266</v>
      </c>
      <c r="G30" s="20"/>
      <c r="H30" s="21">
        <v>0.43309565996892013</v>
      </c>
      <c r="I30" s="57">
        <v>0.2899489011364005</v>
      </c>
      <c r="J30" s="20"/>
      <c r="K30" s="61">
        <v>8.962010316007522</v>
      </c>
    </row>
    <row r="31" spans="1:11" ht="19.5" customHeight="1">
      <c r="A31" s="190" t="s">
        <v>883</v>
      </c>
      <c r="B31" s="54"/>
      <c r="C31" s="148"/>
      <c r="D31" s="148"/>
      <c r="E31" s="148"/>
      <c r="F31" s="148"/>
      <c r="G31" s="148"/>
      <c r="H31" s="148"/>
      <c r="I31" s="148"/>
      <c r="J31" s="148"/>
      <c r="K31" s="148"/>
    </row>
    <row r="32" spans="1:11" ht="19.5" customHeight="1">
      <c r="A32" s="190" t="s">
        <v>884</v>
      </c>
      <c r="B32" s="13"/>
      <c r="C32" s="148"/>
      <c r="D32" s="148"/>
      <c r="E32" s="148"/>
      <c r="F32" s="148"/>
      <c r="G32" s="148"/>
      <c r="H32" s="148"/>
      <c r="I32" s="148"/>
      <c r="J32" s="148"/>
      <c r="K32" s="148"/>
    </row>
    <row r="33" ht="19.5" customHeight="1">
      <c r="A33" s="69" t="s">
        <v>1457</v>
      </c>
    </row>
    <row r="34" spans="1:11" ht="12.75">
      <c r="A34" s="190"/>
      <c r="B34" s="66"/>
      <c r="C34" s="66"/>
      <c r="D34" s="66"/>
      <c r="E34" s="66"/>
      <c r="F34" s="66"/>
      <c r="G34" s="66"/>
      <c r="H34" s="228"/>
      <c r="I34" s="66"/>
      <c r="J34" s="66"/>
      <c r="K34" s="66"/>
    </row>
    <row r="35" spans="1:11" ht="30.75" customHeight="1">
      <c r="A35" s="1575"/>
      <c r="B35" s="1575"/>
      <c r="C35" s="1575"/>
      <c r="D35" s="1575"/>
      <c r="E35" s="1575"/>
      <c r="F35" s="1575"/>
      <c r="G35" s="1575"/>
      <c r="H35" s="1575"/>
      <c r="I35" s="1575"/>
      <c r="J35" s="1575"/>
      <c r="K35" s="1575"/>
    </row>
    <row r="36" spans="1:11" ht="12.75">
      <c r="A36" s="69"/>
      <c r="B36" s="13"/>
      <c r="C36" s="13"/>
      <c r="D36" s="13"/>
      <c r="E36" s="13"/>
      <c r="F36" s="66"/>
      <c r="G36" s="13"/>
      <c r="H36" s="66"/>
      <c r="I36" s="13"/>
      <c r="J36" s="66"/>
      <c r="K36" s="13"/>
    </row>
    <row r="37" spans="1:11" ht="12.75">
      <c r="A37" s="1576"/>
      <c r="B37" s="1576"/>
      <c r="C37" s="1576"/>
      <c r="D37" s="1576"/>
      <c r="E37" s="1576"/>
      <c r="F37" s="1576"/>
      <c r="G37" s="1576"/>
      <c r="H37" s="1576"/>
      <c r="I37" s="1576"/>
      <c r="J37" s="1576"/>
      <c r="K37" s="1576"/>
    </row>
    <row r="38" ht="12.75">
      <c r="A38" s="229"/>
    </row>
  </sheetData>
  <mergeCells count="7">
    <mergeCell ref="A35:K35"/>
    <mergeCell ref="A37:K37"/>
    <mergeCell ref="F4:K4"/>
    <mergeCell ref="A1:K1"/>
    <mergeCell ref="A2:K2"/>
    <mergeCell ref="F5:H5"/>
    <mergeCell ref="I5:K5"/>
  </mergeCells>
  <printOptions horizontalCentered="1"/>
  <pageMargins left="0.75" right="0.75" top="1" bottom="1" header="0.5" footer="0.5"/>
  <pageSetup fitToHeight="1" fitToWidth="1" horizontalDpi="600" verticalDpi="600" orientation="portrait" scale="88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">
      <selection activeCell="A1" sqref="A1:F1"/>
    </sheetView>
  </sheetViews>
  <sheetFormatPr defaultColWidth="9.140625" defaultRowHeight="12.75"/>
  <cols>
    <col min="1" max="1" width="40.421875" style="76" bestFit="1" customWidth="1"/>
    <col min="2" max="4" width="8.28125" style="76" bestFit="1" customWidth="1"/>
    <col min="5" max="6" width="7.7109375" style="76" bestFit="1" customWidth="1"/>
    <col min="7" max="16384" width="9.140625" style="76" customWidth="1"/>
  </cols>
  <sheetData>
    <row r="1" spans="1:6" ht="12.75">
      <c r="A1" s="1530" t="s">
        <v>165</v>
      </c>
      <c r="B1" s="1530"/>
      <c r="C1" s="1530"/>
      <c r="D1" s="1530"/>
      <c r="E1" s="1530"/>
      <c r="F1" s="1530"/>
    </row>
    <row r="2" spans="1:6" ht="15.75">
      <c r="A2" s="1654" t="s">
        <v>134</v>
      </c>
      <c r="B2" s="1654"/>
      <c r="C2" s="1654"/>
      <c r="D2" s="1654"/>
      <c r="E2" s="1654"/>
      <c r="F2" s="1654"/>
    </row>
    <row r="3" spans="1:7" ht="13.5" thickBot="1">
      <c r="A3" s="1028"/>
      <c r="B3" s="1028"/>
      <c r="C3" s="1028"/>
      <c r="D3" s="1028"/>
      <c r="E3" s="1028"/>
      <c r="F3" s="1028"/>
      <c r="G3" s="246"/>
    </row>
    <row r="4" spans="1:6" ht="17.25" customHeight="1">
      <c r="A4" s="421"/>
      <c r="B4" s="1655" t="s">
        <v>436</v>
      </c>
      <c r="C4" s="1656"/>
      <c r="D4" s="1657"/>
      <c r="E4" s="1655" t="s">
        <v>1471</v>
      </c>
      <c r="F4" s="1658"/>
    </row>
    <row r="5" spans="1:6" ht="17.25" customHeight="1">
      <c r="A5" s="422" t="s">
        <v>79</v>
      </c>
      <c r="B5" s="423">
        <v>2007</v>
      </c>
      <c r="C5" s="424">
        <v>2008</v>
      </c>
      <c r="D5" s="423">
        <v>2009</v>
      </c>
      <c r="E5" s="1650" t="s">
        <v>90</v>
      </c>
      <c r="F5" s="1652" t="s">
        <v>84</v>
      </c>
    </row>
    <row r="6" spans="1:6" ht="17.25" customHeight="1">
      <c r="A6" s="426"/>
      <c r="B6" s="424">
        <v>1</v>
      </c>
      <c r="C6" s="423">
        <v>2</v>
      </c>
      <c r="D6" s="423">
        <v>3</v>
      </c>
      <c r="E6" s="1651"/>
      <c r="F6" s="1653"/>
    </row>
    <row r="7" spans="1:6" ht="17.25" customHeight="1">
      <c r="A7" s="957" t="s">
        <v>85</v>
      </c>
      <c r="B7" s="922">
        <v>1025.91</v>
      </c>
      <c r="C7" s="563">
        <v>734.85</v>
      </c>
      <c r="D7" s="818">
        <v>548.61</v>
      </c>
      <c r="E7" s="1048">
        <f>C7/B7%-100</f>
        <v>-28.370909728923593</v>
      </c>
      <c r="F7" s="1049">
        <f>D7/C7%-100</f>
        <v>-25.343947744437642</v>
      </c>
    </row>
    <row r="8" spans="1:6" ht="17.25" customHeight="1">
      <c r="A8" s="957" t="s">
        <v>86</v>
      </c>
      <c r="B8" s="1050">
        <v>265.05</v>
      </c>
      <c r="C8" s="922">
        <v>191.17</v>
      </c>
      <c r="D8" s="818">
        <v>135.89</v>
      </c>
      <c r="E8" s="1048">
        <f>C8/B8%-100</f>
        <v>-27.873986040369743</v>
      </c>
      <c r="F8" s="1051">
        <f>D8/C8%-100</f>
        <v>-28.916671025788574</v>
      </c>
    </row>
    <row r="9" spans="1:6" ht="17.25" customHeight="1">
      <c r="A9" s="957" t="s">
        <v>508</v>
      </c>
      <c r="B9" s="1052" t="s">
        <v>373</v>
      </c>
      <c r="C9" s="819">
        <v>69.45</v>
      </c>
      <c r="D9" s="819">
        <v>52.54</v>
      </c>
      <c r="E9" s="1048" t="s">
        <v>373</v>
      </c>
      <c r="F9" s="1051">
        <f>D9/C9%-100</f>
        <v>-24.3484521238301</v>
      </c>
    </row>
    <row r="10" spans="1:6" ht="17.25" customHeight="1">
      <c r="A10" s="957" t="s">
        <v>91</v>
      </c>
      <c r="B10" s="1053">
        <v>1094.53</v>
      </c>
      <c r="C10" s="819">
        <v>713.9</v>
      </c>
      <c r="D10" s="818">
        <v>527.68</v>
      </c>
      <c r="E10" s="1048">
        <f>C10/B10%-100</f>
        <v>-34.77565713137146</v>
      </c>
      <c r="F10" s="1051">
        <f>D10/C10%-100</f>
        <v>-26.084885838352704</v>
      </c>
    </row>
    <row r="11" spans="1:6" ht="17.25" customHeight="1">
      <c r="A11" s="957" t="s">
        <v>542</v>
      </c>
      <c r="B11" s="1054">
        <v>294619.5</v>
      </c>
      <c r="C11" s="563">
        <v>390409.74</v>
      </c>
      <c r="D11" s="818">
        <v>401546.12</v>
      </c>
      <c r="E11" s="1048">
        <f aca="true" t="shared" si="0" ref="E11:F15">C11/B11%-100</f>
        <v>32.51320431946968</v>
      </c>
      <c r="F11" s="1049">
        <f t="shared" si="0"/>
        <v>2.8524851864607683</v>
      </c>
    </row>
    <row r="12" spans="1:6" ht="17.25" customHeight="1">
      <c r="A12" s="1055" t="s">
        <v>541</v>
      </c>
      <c r="B12" s="1056">
        <v>23854</v>
      </c>
      <c r="C12" s="1057">
        <v>46619</v>
      </c>
      <c r="D12" s="1058">
        <v>67924</v>
      </c>
      <c r="E12" s="1048">
        <f t="shared" si="0"/>
        <v>95.43472792823007</v>
      </c>
      <c r="F12" s="1049">
        <f t="shared" si="0"/>
        <v>45.7002509706343</v>
      </c>
    </row>
    <row r="13" spans="1:6" ht="17.25" customHeight="1">
      <c r="A13" s="1059" t="s">
        <v>87</v>
      </c>
      <c r="B13" s="922">
        <v>142</v>
      </c>
      <c r="C13" s="1046">
        <v>145</v>
      </c>
      <c r="D13" s="1058">
        <v>165</v>
      </c>
      <c r="E13" s="1060">
        <f t="shared" si="0"/>
        <v>2.1126760563380316</v>
      </c>
      <c r="F13" s="1051">
        <f t="shared" si="0"/>
        <v>13.793103448275872</v>
      </c>
    </row>
    <row r="14" spans="1:6" ht="17.25" customHeight="1">
      <c r="A14" s="1059" t="s">
        <v>466</v>
      </c>
      <c r="B14" s="922">
        <v>264185</v>
      </c>
      <c r="C14" s="1046">
        <v>495866</v>
      </c>
      <c r="D14" s="1058">
        <v>705713</v>
      </c>
      <c r="E14" s="1060">
        <f t="shared" si="0"/>
        <v>87.69650055832088</v>
      </c>
      <c r="F14" s="1051">
        <f t="shared" si="0"/>
        <v>42.319295938822194</v>
      </c>
    </row>
    <row r="15" spans="1:6" ht="17.25" customHeight="1">
      <c r="A15" s="957" t="s">
        <v>1480</v>
      </c>
      <c r="B15" s="922">
        <v>23</v>
      </c>
      <c r="C15" s="922">
        <v>21</v>
      </c>
      <c r="D15" s="1058">
        <v>20</v>
      </c>
      <c r="E15" s="1048">
        <f>C15/B15%-100</f>
        <v>-8.695652173913047</v>
      </c>
      <c r="F15" s="1051">
        <f t="shared" si="0"/>
        <v>-4.761904761904759</v>
      </c>
    </row>
    <row r="16" spans="1:6" ht="17.25" customHeight="1">
      <c r="A16" s="1059" t="s">
        <v>1481</v>
      </c>
      <c r="B16" s="922">
        <v>92</v>
      </c>
      <c r="C16" s="1057">
        <v>114</v>
      </c>
      <c r="D16" s="1058">
        <v>133</v>
      </c>
      <c r="E16" s="1060">
        <f>C16/B16%-100</f>
        <v>23.91304347826086</v>
      </c>
      <c r="F16" s="1051">
        <f>D16/C16%-100</f>
        <v>16.66666666666667</v>
      </c>
    </row>
    <row r="17" spans="1:8" ht="17.25" customHeight="1">
      <c r="A17" s="1059" t="s">
        <v>1482</v>
      </c>
      <c r="B17" s="922">
        <v>9447</v>
      </c>
      <c r="C17" s="922">
        <v>18957</v>
      </c>
      <c r="D17" s="1058">
        <v>21008</v>
      </c>
      <c r="E17" s="1048">
        <f>C17/B17%-100</f>
        <v>100.66687837408702</v>
      </c>
      <c r="F17" s="1049">
        <f>D17/C17%-100</f>
        <v>10.819222450809733</v>
      </c>
      <c r="H17" s="76" t="s">
        <v>15</v>
      </c>
    </row>
    <row r="18" spans="1:6" ht="17.25" customHeight="1">
      <c r="A18" s="1061" t="s">
        <v>1158</v>
      </c>
      <c r="B18" s="1062"/>
      <c r="C18" s="1062"/>
      <c r="D18" s="1063"/>
      <c r="E18" s="1064"/>
      <c r="F18" s="917"/>
    </row>
    <row r="19" spans="1:6" ht="17.25" customHeight="1">
      <c r="A19" s="1065" t="s">
        <v>88</v>
      </c>
      <c r="B19" s="563">
        <v>3138.75</v>
      </c>
      <c r="C19" s="922">
        <v>2493.96</v>
      </c>
      <c r="D19" s="818">
        <v>2355.96</v>
      </c>
      <c r="E19" s="1048">
        <f aca="true" t="shared" si="1" ref="E19:F24">C19/B19%-100</f>
        <v>-20.54289127837515</v>
      </c>
      <c r="F19" s="1049">
        <f t="shared" si="1"/>
        <v>-5.533368618582486</v>
      </c>
    </row>
    <row r="20" spans="1:6" ht="17.25" customHeight="1">
      <c r="A20" s="1059" t="s">
        <v>540</v>
      </c>
      <c r="B20" s="922">
        <v>2732.24</v>
      </c>
      <c r="C20" s="922">
        <v>1873.61</v>
      </c>
      <c r="D20" s="818">
        <v>2355.96</v>
      </c>
      <c r="E20" s="1048">
        <f t="shared" si="1"/>
        <v>-31.42586302813808</v>
      </c>
      <c r="F20" s="1049">
        <f t="shared" si="1"/>
        <v>25.744418528936123</v>
      </c>
    </row>
    <row r="21" spans="1:6" ht="24" customHeight="1">
      <c r="A21" s="1066" t="s">
        <v>544</v>
      </c>
      <c r="B21" s="563">
        <f>B20/B11%</f>
        <v>0.9273792128491154</v>
      </c>
      <c r="C21" s="563">
        <f>C20/C11%</f>
        <v>0.47990862113224936</v>
      </c>
      <c r="D21" s="819">
        <f>D20/D11%</f>
        <v>0.5867221429010446</v>
      </c>
      <c r="E21" s="1060">
        <f t="shared" si="1"/>
        <v>-48.2510914108304</v>
      </c>
      <c r="F21" s="1051">
        <f t="shared" si="1"/>
        <v>22.25705416935206</v>
      </c>
    </row>
    <row r="22" spans="1:6" ht="17.25" customHeight="1">
      <c r="A22" s="1066" t="s">
        <v>543</v>
      </c>
      <c r="B22" s="1067">
        <f>B11/B24*100</f>
        <v>35.999406159083385</v>
      </c>
      <c r="C22" s="1067">
        <f>C11/C24*100</f>
        <v>40.667172910338614</v>
      </c>
      <c r="D22" s="1068">
        <f>D11/D24*100</f>
        <v>37.06998174870824</v>
      </c>
      <c r="E22" s="1060">
        <f t="shared" si="1"/>
        <v>12.966232639027723</v>
      </c>
      <c r="F22" s="1051">
        <f t="shared" si="1"/>
        <v>-8.845441923296022</v>
      </c>
    </row>
    <row r="23" spans="1:6" s="246" customFormat="1" ht="17.25" customHeight="1">
      <c r="A23" s="1065" t="s">
        <v>89</v>
      </c>
      <c r="B23" s="1033">
        <v>185.4</v>
      </c>
      <c r="C23" s="1033">
        <v>116.9</v>
      </c>
      <c r="D23" s="1068">
        <v>57.1</v>
      </c>
      <c r="E23" s="1069">
        <f t="shared" si="1"/>
        <v>-36.947141316073356</v>
      </c>
      <c r="F23" s="1070">
        <f t="shared" si="1"/>
        <v>-51.15483319076134</v>
      </c>
    </row>
    <row r="24" spans="1:6" ht="17.25" customHeight="1" thickBot="1">
      <c r="A24" s="1071" t="s">
        <v>545</v>
      </c>
      <c r="B24" s="1072">
        <v>818401</v>
      </c>
      <c r="C24" s="1072">
        <v>960012</v>
      </c>
      <c r="D24" s="1105">
        <v>1083211</v>
      </c>
      <c r="E24" s="1073">
        <f t="shared" si="1"/>
        <v>17.30337572901304</v>
      </c>
      <c r="F24" s="1074">
        <f t="shared" si="1"/>
        <v>12.833068753307245</v>
      </c>
    </row>
    <row r="25" spans="1:6" ht="9" customHeight="1">
      <c r="A25" s="792"/>
      <c r="B25" s="18"/>
      <c r="C25" s="15"/>
      <c r="D25" s="15"/>
      <c r="E25" s="793"/>
      <c r="F25" s="793"/>
    </row>
    <row r="26" spans="1:6" ht="12.75">
      <c r="A26" s="792" t="s">
        <v>109</v>
      </c>
      <c r="B26" s="15"/>
      <c r="C26" s="15"/>
      <c r="D26" s="13"/>
      <c r="E26" s="13"/>
      <c r="F26" s="13"/>
    </row>
    <row r="27" spans="1:6" ht="12.75">
      <c r="A27" s="792" t="s">
        <v>127</v>
      </c>
      <c r="B27" s="15"/>
      <c r="C27" s="15"/>
      <c r="D27" s="13"/>
      <c r="E27" s="13"/>
      <c r="F27" s="13"/>
    </row>
    <row r="28" spans="1:6" ht="12.75">
      <c r="A28" s="792" t="s">
        <v>467</v>
      </c>
      <c r="B28" s="15"/>
      <c r="C28" s="15"/>
      <c r="D28" s="794"/>
      <c r="E28" s="13"/>
      <c r="F28" s="13"/>
    </row>
    <row r="29" spans="1:6" ht="25.5">
      <c r="A29" s="792" t="s">
        <v>1337</v>
      </c>
      <c r="B29" s="1029"/>
      <c r="C29" s="1029"/>
      <c r="D29" s="1030"/>
      <c r="E29" s="13"/>
      <c r="F29" s="13"/>
    </row>
    <row r="30" spans="1:3" ht="12.75">
      <c r="A30" s="131"/>
      <c r="B30" s="131"/>
      <c r="C30" s="131"/>
    </row>
  </sheetData>
  <mergeCells count="6">
    <mergeCell ref="E5:E6"/>
    <mergeCell ref="F5:F6"/>
    <mergeCell ref="A1:F1"/>
    <mergeCell ref="A2:F2"/>
    <mergeCell ref="B4:D4"/>
    <mergeCell ref="E4:F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workbookViewId="0" topLeftCell="A1">
      <selection activeCell="A1" sqref="A1:E1"/>
    </sheetView>
  </sheetViews>
  <sheetFormatPr defaultColWidth="9.140625" defaultRowHeight="12.75"/>
  <cols>
    <col min="1" max="1" width="4.7109375" style="76" customWidth="1"/>
    <col min="2" max="2" width="29.140625" style="76" customWidth="1"/>
    <col min="3" max="3" width="11.00390625" style="76" customWidth="1"/>
    <col min="4" max="4" width="13.7109375" style="76" customWidth="1"/>
    <col min="5" max="5" width="18.140625" style="76" customWidth="1"/>
    <col min="6" max="6" width="11.28125" style="76" bestFit="1" customWidth="1"/>
    <col min="7" max="7" width="29.28125" style="76" customWidth="1"/>
    <col min="8" max="16384" width="9.140625" style="76" customWidth="1"/>
  </cols>
  <sheetData>
    <row r="1" spans="1:5" ht="12.75">
      <c r="A1" s="1670" t="s">
        <v>166</v>
      </c>
      <c r="B1" s="1670"/>
      <c r="C1" s="1670"/>
      <c r="D1" s="1670"/>
      <c r="E1" s="1670"/>
    </row>
    <row r="2" spans="1:5" ht="12.75" customHeight="1">
      <c r="A2" s="1671" t="s">
        <v>1179</v>
      </c>
      <c r="B2" s="1671"/>
      <c r="C2" s="1671"/>
      <c r="D2" s="1671"/>
      <c r="E2" s="1671"/>
    </row>
    <row r="3" spans="1:5" ht="12.75" customHeight="1">
      <c r="A3" s="1587" t="s">
        <v>9</v>
      </c>
      <c r="B3" s="1587"/>
      <c r="C3" s="1587"/>
      <c r="D3" s="1587"/>
      <c r="E3" s="1587"/>
    </row>
    <row r="4" spans="1:6" ht="27.75" customHeight="1">
      <c r="A4" s="918" t="s">
        <v>1370</v>
      </c>
      <c r="B4" s="919" t="s">
        <v>1180</v>
      </c>
      <c r="C4" s="920" t="s">
        <v>1181</v>
      </c>
      <c r="D4" s="921" t="s">
        <v>1049</v>
      </c>
      <c r="E4" s="921" t="s">
        <v>674</v>
      </c>
      <c r="F4" s="1032"/>
    </row>
    <row r="5" spans="1:6" ht="12.75" customHeight="1">
      <c r="A5" s="1075">
        <v>1</v>
      </c>
      <c r="B5" s="1076" t="s">
        <v>665</v>
      </c>
      <c r="C5" s="1075" t="s">
        <v>1182</v>
      </c>
      <c r="D5" s="1077">
        <v>173.25</v>
      </c>
      <c r="E5" s="1078" t="s">
        <v>251</v>
      </c>
      <c r="F5" s="13"/>
    </row>
    <row r="6" spans="1:7" ht="12.75">
      <c r="A6" s="1075">
        <v>2</v>
      </c>
      <c r="B6" s="1076" t="s">
        <v>666</v>
      </c>
      <c r="C6" s="1075" t="s">
        <v>1182</v>
      </c>
      <c r="D6" s="1077">
        <v>334.7017</v>
      </c>
      <c r="E6" s="1078" t="s">
        <v>252</v>
      </c>
      <c r="F6" s="314"/>
      <c r="G6" s="795"/>
    </row>
    <row r="7" spans="1:7" ht="12.75">
      <c r="A7" s="1075">
        <v>3</v>
      </c>
      <c r="B7" s="1076" t="s">
        <v>667</v>
      </c>
      <c r="C7" s="1075" t="s">
        <v>1182</v>
      </c>
      <c r="D7" s="1077">
        <v>200</v>
      </c>
      <c r="E7" s="1078" t="s">
        <v>253</v>
      </c>
      <c r="F7" s="315"/>
      <c r="G7" s="796"/>
    </row>
    <row r="8" spans="1:7" ht="12" customHeight="1">
      <c r="A8" s="1075">
        <v>4</v>
      </c>
      <c r="B8" s="1076" t="s">
        <v>668</v>
      </c>
      <c r="C8" s="1075" t="s">
        <v>1182</v>
      </c>
      <c r="D8" s="1077">
        <v>441</v>
      </c>
      <c r="E8" s="1078" t="s">
        <v>254</v>
      </c>
      <c r="F8" s="314"/>
      <c r="G8" s="795"/>
    </row>
    <row r="9" spans="1:7" ht="13.5" customHeight="1">
      <c r="A9" s="1075">
        <v>5</v>
      </c>
      <c r="B9" s="1076" t="s">
        <v>669</v>
      </c>
      <c r="C9" s="1075" t="s">
        <v>1182</v>
      </c>
      <c r="D9" s="1077">
        <v>324</v>
      </c>
      <c r="E9" s="1078" t="s">
        <v>254</v>
      </c>
      <c r="F9" s="314"/>
      <c r="G9" s="795"/>
    </row>
    <row r="10" spans="1:7" s="246" customFormat="1" ht="12.75">
      <c r="A10" s="1075">
        <v>6</v>
      </c>
      <c r="B10" s="1076" t="s">
        <v>671</v>
      </c>
      <c r="C10" s="1075" t="s">
        <v>1182</v>
      </c>
      <c r="D10" s="1077">
        <v>337.263476</v>
      </c>
      <c r="E10" s="1078" t="s">
        <v>255</v>
      </c>
      <c r="F10" s="320"/>
      <c r="G10" s="797"/>
    </row>
    <row r="11" spans="1:6" ht="12" customHeight="1">
      <c r="A11" s="1075">
        <v>7</v>
      </c>
      <c r="B11" s="1076" t="s">
        <v>672</v>
      </c>
      <c r="C11" s="1075" t="s">
        <v>1182</v>
      </c>
      <c r="D11" s="1077">
        <v>59.9517</v>
      </c>
      <c r="E11" s="1078" t="s">
        <v>256</v>
      </c>
      <c r="F11" s="13"/>
    </row>
    <row r="12" spans="1:6" ht="13.5" customHeight="1">
      <c r="A12" s="1075">
        <v>8</v>
      </c>
      <c r="B12" s="1076" t="s">
        <v>1372</v>
      </c>
      <c r="C12" s="1075" t="s">
        <v>1182</v>
      </c>
      <c r="D12" s="1077">
        <v>437.2639</v>
      </c>
      <c r="E12" s="1078" t="s">
        <v>1373</v>
      </c>
      <c r="F12" s="13"/>
    </row>
    <row r="13" spans="1:6" ht="12" customHeight="1">
      <c r="A13" s="1075">
        <v>9</v>
      </c>
      <c r="B13" s="1076" t="s">
        <v>1374</v>
      </c>
      <c r="C13" s="1075" t="s">
        <v>1182</v>
      </c>
      <c r="D13" s="1077">
        <v>439.2344</v>
      </c>
      <c r="E13" s="1078" t="s">
        <v>1375</v>
      </c>
      <c r="F13" s="13"/>
    </row>
    <row r="14" spans="1:6" ht="12" customHeight="1">
      <c r="A14" s="1075">
        <v>10</v>
      </c>
      <c r="B14" s="1076" t="s">
        <v>1060</v>
      </c>
      <c r="C14" s="1075" t="s">
        <v>1182</v>
      </c>
      <c r="D14" s="1077">
        <v>1360.8</v>
      </c>
      <c r="E14" s="1078" t="s">
        <v>1061</v>
      </c>
      <c r="F14" s="13"/>
    </row>
    <row r="15" spans="1:6" ht="12" customHeight="1">
      <c r="A15" s="1075">
        <v>11</v>
      </c>
      <c r="B15" s="1076" t="s">
        <v>1062</v>
      </c>
      <c r="C15" s="1075" t="s">
        <v>1182</v>
      </c>
      <c r="D15" s="1077">
        <v>100</v>
      </c>
      <c r="E15" s="1078" t="s">
        <v>1063</v>
      </c>
      <c r="F15" s="13"/>
    </row>
    <row r="16" spans="1:6" ht="12" customHeight="1">
      <c r="A16" s="1075">
        <v>12</v>
      </c>
      <c r="B16" s="1076" t="s">
        <v>1064</v>
      </c>
      <c r="C16" s="1075" t="s">
        <v>1182</v>
      </c>
      <c r="D16" s="1077">
        <v>75</v>
      </c>
      <c r="E16" s="1078" t="s">
        <v>1065</v>
      </c>
      <c r="F16" s="13"/>
    </row>
    <row r="17" spans="1:6" ht="12" customHeight="1">
      <c r="A17" s="1075">
        <v>13</v>
      </c>
      <c r="B17" s="1076" t="s">
        <v>1066</v>
      </c>
      <c r="C17" s="1075" t="s">
        <v>1182</v>
      </c>
      <c r="D17" s="1077">
        <v>317.4</v>
      </c>
      <c r="E17" s="1078" t="s">
        <v>1067</v>
      </c>
      <c r="F17" s="13"/>
    </row>
    <row r="18" spans="1:6" ht="12" customHeight="1">
      <c r="A18" s="1075">
        <v>14</v>
      </c>
      <c r="B18" s="1076" t="s">
        <v>1372</v>
      </c>
      <c r="C18" s="1075" t="s">
        <v>1182</v>
      </c>
      <c r="D18" s="1077">
        <v>437.26</v>
      </c>
      <c r="E18" s="1078" t="s">
        <v>0</v>
      </c>
      <c r="F18" s="13"/>
    </row>
    <row r="19" spans="1:6" ht="12.75">
      <c r="A19" s="1075"/>
      <c r="B19" s="1079" t="s">
        <v>1472</v>
      </c>
      <c r="C19" s="1075"/>
      <c r="D19" s="1080">
        <f>SUM(D5:D18)</f>
        <v>5037.125176</v>
      </c>
      <c r="E19" s="1078"/>
      <c r="F19" s="13"/>
    </row>
    <row r="20" spans="1:7" ht="14.25" customHeight="1">
      <c r="A20" s="1076">
        <v>1</v>
      </c>
      <c r="B20" s="1076" t="s">
        <v>1376</v>
      </c>
      <c r="C20" s="1075" t="s">
        <v>1183</v>
      </c>
      <c r="D20" s="1081">
        <v>13.544</v>
      </c>
      <c r="E20" s="1076" t="s">
        <v>1377</v>
      </c>
      <c r="F20" s="314"/>
      <c r="G20" s="795"/>
    </row>
    <row r="21" spans="1:7" ht="15" customHeight="1">
      <c r="A21" s="1076">
        <v>2</v>
      </c>
      <c r="B21" s="1076" t="s">
        <v>670</v>
      </c>
      <c r="C21" s="1075" t="s">
        <v>1183</v>
      </c>
      <c r="D21" s="1081">
        <v>8.18</v>
      </c>
      <c r="E21" s="1076" t="s">
        <v>1378</v>
      </c>
      <c r="F21" s="314"/>
      <c r="G21" s="795"/>
    </row>
    <row r="22" spans="1:6" ht="14.25" customHeight="1">
      <c r="A22" s="1076">
        <v>3</v>
      </c>
      <c r="B22" s="1076" t="s">
        <v>673</v>
      </c>
      <c r="C22" s="1075" t="s">
        <v>1183</v>
      </c>
      <c r="D22" s="1081">
        <v>108</v>
      </c>
      <c r="E22" s="1076" t="s">
        <v>257</v>
      </c>
      <c r="F22" s="13"/>
    </row>
    <row r="23" spans="1:6" ht="12" customHeight="1">
      <c r="A23" s="1076">
        <v>4</v>
      </c>
      <c r="B23" s="1076" t="s">
        <v>1379</v>
      </c>
      <c r="C23" s="1075" t="s">
        <v>1183</v>
      </c>
      <c r="D23" s="1081">
        <v>96</v>
      </c>
      <c r="E23" s="1076" t="s">
        <v>1380</v>
      </c>
      <c r="F23" s="13"/>
    </row>
    <row r="24" spans="1:6" ht="12" customHeight="1">
      <c r="A24" s="1076">
        <v>5</v>
      </c>
      <c r="B24" s="1076" t="s">
        <v>1381</v>
      </c>
      <c r="C24" s="1075" t="s">
        <v>1183</v>
      </c>
      <c r="D24" s="1081">
        <v>9.18</v>
      </c>
      <c r="E24" s="1076" t="s">
        <v>1382</v>
      </c>
      <c r="F24" s="13"/>
    </row>
    <row r="25" spans="1:6" ht="13.5" customHeight="1">
      <c r="A25" s="1076">
        <v>6</v>
      </c>
      <c r="B25" s="1076" t="s">
        <v>1383</v>
      </c>
      <c r="C25" s="1075" t="s">
        <v>1183</v>
      </c>
      <c r="D25" s="1081">
        <v>24.5</v>
      </c>
      <c r="E25" s="1076" t="s">
        <v>1384</v>
      </c>
      <c r="F25" s="13"/>
    </row>
    <row r="26" spans="1:6" ht="13.5" customHeight="1">
      <c r="A26" s="1076">
        <v>7</v>
      </c>
      <c r="B26" s="1076" t="s">
        <v>1068</v>
      </c>
      <c r="C26" s="1075" t="s">
        <v>1183</v>
      </c>
      <c r="D26" s="1081">
        <v>15</v>
      </c>
      <c r="E26" s="1076" t="s">
        <v>1061</v>
      </c>
      <c r="F26" s="13"/>
    </row>
    <row r="27" spans="1:6" ht="13.5" customHeight="1">
      <c r="A27" s="1076">
        <v>8</v>
      </c>
      <c r="B27" s="1076" t="s">
        <v>1069</v>
      </c>
      <c r="C27" s="1075" t="s">
        <v>1183</v>
      </c>
      <c r="D27" s="1081">
        <v>6</v>
      </c>
      <c r="E27" s="1078" t="s">
        <v>1065</v>
      </c>
      <c r="F27" s="13"/>
    </row>
    <row r="28" spans="1:6" ht="12.75">
      <c r="A28" s="922"/>
      <c r="B28" s="1079" t="s">
        <v>1472</v>
      </c>
      <c r="C28" s="922"/>
      <c r="D28" s="1082">
        <f>SUM(D20:D27)</f>
        <v>280.404</v>
      </c>
      <c r="E28" s="922"/>
      <c r="F28" s="13"/>
    </row>
    <row r="29" spans="1:6" ht="12.75">
      <c r="A29" s="922"/>
      <c r="B29" s="801" t="s">
        <v>92</v>
      </c>
      <c r="C29" s="922"/>
      <c r="D29" s="1082">
        <f>D28+D19</f>
        <v>5317.529176</v>
      </c>
      <c r="E29" s="922"/>
      <c r="F29" s="13"/>
    </row>
    <row r="30" spans="1:6" ht="12.75">
      <c r="A30" s="1661" t="s">
        <v>1184</v>
      </c>
      <c r="B30" s="1661"/>
      <c r="C30" s="13"/>
      <c r="D30" s="1"/>
      <c r="E30" s="13"/>
      <c r="F30" s="13"/>
    </row>
    <row r="31" spans="1:6" ht="12.75" customHeight="1">
      <c r="A31" s="1662" t="s">
        <v>1385</v>
      </c>
      <c r="B31" s="1662"/>
      <c r="C31" s="1662"/>
      <c r="D31" s="1662"/>
      <c r="E31" s="1662"/>
      <c r="F31" s="1662"/>
    </row>
    <row r="32" spans="1:6" ht="12.75" customHeight="1">
      <c r="A32" s="319"/>
      <c r="B32" s="316"/>
      <c r="C32" s="316"/>
      <c r="D32" s="317"/>
      <c r="E32" s="318"/>
      <c r="F32" s="13"/>
    </row>
    <row r="33" spans="1:6" ht="12.75" customHeight="1">
      <c r="A33" s="1663" t="s">
        <v>1346</v>
      </c>
      <c r="B33" s="1665" t="s">
        <v>964</v>
      </c>
      <c r="C33" s="1665" t="s">
        <v>272</v>
      </c>
      <c r="D33" s="1666" t="s">
        <v>1386</v>
      </c>
      <c r="E33" s="1665" t="s">
        <v>1387</v>
      </c>
      <c r="F33" s="1668" t="s">
        <v>1185</v>
      </c>
    </row>
    <row r="34" spans="1:6" ht="12.75">
      <c r="A34" s="1664"/>
      <c r="B34" s="1665"/>
      <c r="C34" s="1665"/>
      <c r="D34" s="1667"/>
      <c r="E34" s="1665"/>
      <c r="F34" s="1669"/>
    </row>
    <row r="35" spans="1:6" s="246" customFormat="1" ht="12.75" customHeight="1">
      <c r="A35" s="803">
        <v>1</v>
      </c>
      <c r="B35" s="1083" t="s">
        <v>1394</v>
      </c>
      <c r="C35" s="429" t="s">
        <v>1183</v>
      </c>
      <c r="D35" s="1054">
        <v>600</v>
      </c>
      <c r="E35" s="1054">
        <v>60</v>
      </c>
      <c r="F35" s="1084">
        <v>40079</v>
      </c>
    </row>
    <row r="36" spans="1:6" s="246" customFormat="1" ht="12.75" customHeight="1">
      <c r="A36" s="1085">
        <v>2</v>
      </c>
      <c r="B36" s="798" t="s">
        <v>1070</v>
      </c>
      <c r="C36" s="429" t="s">
        <v>1183</v>
      </c>
      <c r="D36" s="1086">
        <v>10000</v>
      </c>
      <c r="E36" s="1087">
        <v>1000</v>
      </c>
      <c r="F36" s="799">
        <v>40068</v>
      </c>
    </row>
    <row r="37" spans="1:6" s="246" customFormat="1" ht="12.75" customHeight="1">
      <c r="A37" s="1085">
        <v>3</v>
      </c>
      <c r="B37" s="798" t="s">
        <v>1071</v>
      </c>
      <c r="C37" s="429" t="s">
        <v>1183</v>
      </c>
      <c r="D37" s="1086">
        <v>12500</v>
      </c>
      <c r="E37" s="1087">
        <v>1250</v>
      </c>
      <c r="F37" s="799">
        <v>40068</v>
      </c>
    </row>
    <row r="38" spans="1:6" s="246" customFormat="1" ht="12.75" customHeight="1">
      <c r="A38" s="1085">
        <v>4</v>
      </c>
      <c r="B38" s="798" t="s">
        <v>1072</v>
      </c>
      <c r="C38" s="429" t="s">
        <v>1183</v>
      </c>
      <c r="D38" s="1086">
        <v>6800</v>
      </c>
      <c r="E38" s="1087">
        <v>680</v>
      </c>
      <c r="F38" s="799">
        <v>40068</v>
      </c>
    </row>
    <row r="39" spans="1:6" s="246" customFormat="1" ht="12.75" customHeight="1">
      <c r="A39" s="1085">
        <v>5</v>
      </c>
      <c r="B39" s="922" t="s">
        <v>1</v>
      </c>
      <c r="C39" s="429" t="s">
        <v>1183</v>
      </c>
      <c r="D39" s="1054">
        <v>1715</v>
      </c>
      <c r="E39" s="1054">
        <v>171.5</v>
      </c>
      <c r="F39" s="799"/>
    </row>
    <row r="40" spans="1:6" s="246" customFormat="1" ht="12.75" customHeight="1">
      <c r="A40" s="1085">
        <v>6</v>
      </c>
      <c r="B40" s="922" t="s">
        <v>2</v>
      </c>
      <c r="C40" s="429" t="s">
        <v>1183</v>
      </c>
      <c r="D40" s="1054">
        <v>700</v>
      </c>
      <c r="E40" s="1054">
        <v>70</v>
      </c>
      <c r="F40" s="799"/>
    </row>
    <row r="41" spans="1:6" s="246" customFormat="1" ht="12.75" customHeight="1">
      <c r="A41" s="256"/>
      <c r="B41" s="802" t="s">
        <v>1472</v>
      </c>
      <c r="C41" s="442"/>
      <c r="D41" s="614">
        <f>SUM(D35:D40)</f>
        <v>32315</v>
      </c>
      <c r="E41" s="614">
        <f>SUM(E35:E40)</f>
        <v>3231.5</v>
      </c>
      <c r="F41" s="429"/>
    </row>
    <row r="42" spans="1:7" ht="12.75">
      <c r="A42" s="803">
        <v>1</v>
      </c>
      <c r="B42" s="1083" t="s">
        <v>973</v>
      </c>
      <c r="C42" s="429" t="s">
        <v>1186</v>
      </c>
      <c r="D42" s="1054">
        <v>50</v>
      </c>
      <c r="E42" s="1054">
        <v>5</v>
      </c>
      <c r="F42" s="1084">
        <v>40042</v>
      </c>
      <c r="G42" s="800"/>
    </row>
    <row r="43" spans="1:7" ht="12.75">
      <c r="A43" s="803">
        <v>2</v>
      </c>
      <c r="B43" s="1083" t="s">
        <v>974</v>
      </c>
      <c r="C43" s="429" t="s">
        <v>1186</v>
      </c>
      <c r="D43" s="1054">
        <v>150</v>
      </c>
      <c r="E43" s="1054">
        <v>15</v>
      </c>
      <c r="F43" s="1084">
        <v>40042</v>
      </c>
      <c r="G43" s="795"/>
    </row>
    <row r="44" spans="1:7" ht="12.75">
      <c r="A44" s="803">
        <v>3</v>
      </c>
      <c r="B44" s="1083" t="s">
        <v>977</v>
      </c>
      <c r="C44" s="429" t="s">
        <v>1186</v>
      </c>
      <c r="D44" s="1054">
        <v>80.78</v>
      </c>
      <c r="E44" s="1054">
        <v>8.07</v>
      </c>
      <c r="F44" s="1084">
        <v>40057</v>
      </c>
      <c r="G44" s="795"/>
    </row>
    <row r="45" spans="1:7" ht="12.75">
      <c r="A45" s="803">
        <v>4</v>
      </c>
      <c r="B45" s="1083" t="s">
        <v>978</v>
      </c>
      <c r="C45" s="429" t="s">
        <v>1186</v>
      </c>
      <c r="D45" s="1054">
        <v>1242</v>
      </c>
      <c r="E45" s="1054">
        <v>124.2</v>
      </c>
      <c r="F45" s="1084">
        <v>40057</v>
      </c>
      <c r="G45" s="795"/>
    </row>
    <row r="46" spans="1:7" ht="12.75">
      <c r="A46" s="803">
        <v>5</v>
      </c>
      <c r="B46" s="1083" t="s">
        <v>1395</v>
      </c>
      <c r="C46" s="429" t="s">
        <v>1186</v>
      </c>
      <c r="D46" s="1054">
        <v>210</v>
      </c>
      <c r="E46" s="1054">
        <v>21</v>
      </c>
      <c r="F46" s="1084">
        <v>40073</v>
      </c>
      <c r="G46" s="795"/>
    </row>
    <row r="47" spans="1:7" ht="12.75">
      <c r="A47" s="803">
        <v>6</v>
      </c>
      <c r="B47" s="1083" t="s">
        <v>1396</v>
      </c>
      <c r="C47" s="429" t="s">
        <v>1186</v>
      </c>
      <c r="D47" s="1054">
        <v>1075.65</v>
      </c>
      <c r="E47" s="1054">
        <v>107.56</v>
      </c>
      <c r="F47" s="1084">
        <v>40094</v>
      </c>
      <c r="G47" s="795"/>
    </row>
    <row r="48" spans="1:7" ht="12.75">
      <c r="A48" s="803">
        <v>7</v>
      </c>
      <c r="B48" s="798" t="s">
        <v>1073</v>
      </c>
      <c r="C48" s="803" t="s">
        <v>1186</v>
      </c>
      <c r="D48" s="1086">
        <v>209.94</v>
      </c>
      <c r="E48" s="1087">
        <v>20.99</v>
      </c>
      <c r="F48" s="799">
        <v>40113</v>
      </c>
      <c r="G48" s="795"/>
    </row>
    <row r="49" spans="1:7" ht="12.75">
      <c r="A49" s="803">
        <v>8</v>
      </c>
      <c r="B49" s="1031" t="s">
        <v>3</v>
      </c>
      <c r="C49" s="1088" t="s">
        <v>1186</v>
      </c>
      <c r="D49" s="1089">
        <v>111.21</v>
      </c>
      <c r="E49" s="1090">
        <v>11.12</v>
      </c>
      <c r="F49" s="799">
        <v>40141</v>
      </c>
      <c r="G49" s="795"/>
    </row>
    <row r="50" spans="1:7" ht="12.75">
      <c r="A50" s="803">
        <v>9</v>
      </c>
      <c r="B50" s="798" t="s">
        <v>4</v>
      </c>
      <c r="C50" s="803" t="s">
        <v>1186</v>
      </c>
      <c r="D50" s="1086">
        <v>4665.17</v>
      </c>
      <c r="E50" s="1087">
        <v>466.51</v>
      </c>
      <c r="F50" s="799">
        <v>40156</v>
      </c>
      <c r="G50" s="795"/>
    </row>
    <row r="51" spans="1:7" ht="12.75">
      <c r="A51" s="803"/>
      <c r="B51" s="802" t="s">
        <v>1472</v>
      </c>
      <c r="C51" s="1091"/>
      <c r="D51" s="828">
        <f>SUM(D42:D50)</f>
        <v>7794.75</v>
      </c>
      <c r="E51" s="828">
        <f>SUM(E42:E50)</f>
        <v>779.45</v>
      </c>
      <c r="F51" s="922"/>
      <c r="G51" s="795"/>
    </row>
    <row r="52" spans="1:7" ht="12.75">
      <c r="A52" s="803">
        <v>1</v>
      </c>
      <c r="B52" s="1083" t="s">
        <v>637</v>
      </c>
      <c r="C52" s="429" t="s">
        <v>1182</v>
      </c>
      <c r="D52" s="1054">
        <v>2929.18</v>
      </c>
      <c r="E52" s="1054">
        <v>292.91</v>
      </c>
      <c r="F52" s="1084">
        <v>40029</v>
      </c>
      <c r="G52" s="796"/>
    </row>
    <row r="53" spans="1:7" ht="12.75">
      <c r="A53" s="803">
        <v>1</v>
      </c>
      <c r="B53" s="1083" t="s">
        <v>965</v>
      </c>
      <c r="C53" s="429" t="s">
        <v>1182</v>
      </c>
      <c r="D53" s="1054">
        <v>3840</v>
      </c>
      <c r="E53" s="1054">
        <v>384</v>
      </c>
      <c r="F53" s="1084">
        <v>40042</v>
      </c>
      <c r="G53" s="795"/>
    </row>
    <row r="54" spans="1:7" ht="12.75">
      <c r="A54" s="803">
        <v>2</v>
      </c>
      <c r="B54" s="1083" t="s">
        <v>966</v>
      </c>
      <c r="C54" s="429" t="s">
        <v>1182</v>
      </c>
      <c r="D54" s="1054">
        <v>375.38</v>
      </c>
      <c r="E54" s="1054">
        <v>37.54</v>
      </c>
      <c r="F54" s="1084">
        <v>40042</v>
      </c>
      <c r="G54" s="795"/>
    </row>
    <row r="55" spans="1:7" ht="12.75">
      <c r="A55" s="803">
        <v>3</v>
      </c>
      <c r="B55" s="1083" t="s">
        <v>967</v>
      </c>
      <c r="C55" s="429" t="s">
        <v>1182</v>
      </c>
      <c r="D55" s="1054">
        <v>8349</v>
      </c>
      <c r="E55" s="1054">
        <v>834.9</v>
      </c>
      <c r="F55" s="1084">
        <v>40042</v>
      </c>
      <c r="G55" s="795"/>
    </row>
    <row r="56" spans="1:7" ht="12.75">
      <c r="A56" s="803">
        <v>4</v>
      </c>
      <c r="B56" s="1083" t="s">
        <v>968</v>
      </c>
      <c r="C56" s="429" t="s">
        <v>1182</v>
      </c>
      <c r="D56" s="1054">
        <v>140</v>
      </c>
      <c r="E56" s="1054">
        <v>14</v>
      </c>
      <c r="F56" s="1084">
        <v>40042</v>
      </c>
      <c r="G56" s="795"/>
    </row>
    <row r="57" spans="1:7" ht="12.75">
      <c r="A57" s="803">
        <v>5</v>
      </c>
      <c r="B57" s="1083" t="s">
        <v>971</v>
      </c>
      <c r="C57" s="429" t="s">
        <v>1182</v>
      </c>
      <c r="D57" s="1054">
        <v>1565.97</v>
      </c>
      <c r="E57" s="1054">
        <v>156.6</v>
      </c>
      <c r="F57" s="1084">
        <v>40057</v>
      </c>
      <c r="G57" s="795"/>
    </row>
    <row r="58" spans="1:7" ht="12.75">
      <c r="A58" s="803">
        <v>6</v>
      </c>
      <c r="B58" s="1083" t="s">
        <v>972</v>
      </c>
      <c r="C58" s="429" t="s">
        <v>1182</v>
      </c>
      <c r="D58" s="1054">
        <v>5537.28</v>
      </c>
      <c r="E58" s="1054">
        <v>553.73</v>
      </c>
      <c r="F58" s="1084">
        <v>40057</v>
      </c>
      <c r="G58" s="795"/>
    </row>
    <row r="59" spans="1:7" ht="12.75">
      <c r="A59" s="803">
        <v>7</v>
      </c>
      <c r="B59" s="1083" t="s">
        <v>1397</v>
      </c>
      <c r="C59" s="429" t="s">
        <v>1182</v>
      </c>
      <c r="D59" s="1054">
        <v>3246.41</v>
      </c>
      <c r="E59" s="1054">
        <v>324.64</v>
      </c>
      <c r="F59" s="1084">
        <v>40073</v>
      </c>
      <c r="G59" s="795"/>
    </row>
    <row r="60" spans="1:7" ht="12.75">
      <c r="A60" s="803">
        <v>8</v>
      </c>
      <c r="B60" s="1083" t="s">
        <v>1398</v>
      </c>
      <c r="C60" s="429" t="s">
        <v>1182</v>
      </c>
      <c r="D60" s="1054">
        <v>5</v>
      </c>
      <c r="E60" s="1054">
        <v>0.05</v>
      </c>
      <c r="F60" s="1084">
        <v>40073</v>
      </c>
      <c r="G60" s="795"/>
    </row>
    <row r="61" spans="1:7" ht="12.75">
      <c r="A61" s="803">
        <v>9</v>
      </c>
      <c r="B61" s="1083" t="s">
        <v>1399</v>
      </c>
      <c r="C61" s="429" t="s">
        <v>1182</v>
      </c>
      <c r="D61" s="1054">
        <v>240</v>
      </c>
      <c r="E61" s="1054">
        <v>24</v>
      </c>
      <c r="F61" s="1084">
        <v>40073</v>
      </c>
      <c r="G61" s="795"/>
    </row>
    <row r="62" spans="1:7" ht="12.75">
      <c r="A62" s="803">
        <v>10</v>
      </c>
      <c r="B62" s="1083" t="s">
        <v>1400</v>
      </c>
      <c r="C62" s="429" t="s">
        <v>1182</v>
      </c>
      <c r="D62" s="1054">
        <v>1170.48</v>
      </c>
      <c r="E62" s="1054">
        <v>117.05</v>
      </c>
      <c r="F62" s="1084">
        <v>40094</v>
      </c>
      <c r="G62" s="795"/>
    </row>
    <row r="63" spans="1:7" ht="12.75">
      <c r="A63" s="803">
        <v>11</v>
      </c>
      <c r="B63" s="1083" t="s">
        <v>1401</v>
      </c>
      <c r="C63" s="429" t="s">
        <v>1182</v>
      </c>
      <c r="D63" s="1054">
        <v>544.3</v>
      </c>
      <c r="E63" s="1054">
        <v>54.43</v>
      </c>
      <c r="F63" s="1084">
        <v>40099</v>
      </c>
      <c r="G63" s="795"/>
    </row>
    <row r="64" spans="1:7" ht="12.75">
      <c r="A64" s="803">
        <v>12</v>
      </c>
      <c r="B64" s="798" t="s">
        <v>1074</v>
      </c>
      <c r="C64" s="803" t="s">
        <v>1182</v>
      </c>
      <c r="D64" s="1086">
        <v>99.88</v>
      </c>
      <c r="E64" s="1087">
        <v>9.99</v>
      </c>
      <c r="F64" s="799">
        <v>40113</v>
      </c>
      <c r="G64" s="795"/>
    </row>
    <row r="65" spans="1:7" ht="12.75">
      <c r="A65" s="803">
        <v>13</v>
      </c>
      <c r="B65" s="798" t="s">
        <v>1075</v>
      </c>
      <c r="C65" s="803" t="s">
        <v>1182</v>
      </c>
      <c r="D65" s="1086">
        <v>499.27</v>
      </c>
      <c r="E65" s="1087">
        <v>49.93</v>
      </c>
      <c r="F65" s="799">
        <v>40113</v>
      </c>
      <c r="G65" s="795"/>
    </row>
    <row r="66" spans="1:7" ht="12.75">
      <c r="A66" s="803">
        <v>14</v>
      </c>
      <c r="B66" s="798" t="s">
        <v>1076</v>
      </c>
      <c r="C66" s="803" t="s">
        <v>1182</v>
      </c>
      <c r="D66" s="1086">
        <v>800</v>
      </c>
      <c r="E66" s="1087">
        <v>80</v>
      </c>
      <c r="F66" s="799">
        <v>40113</v>
      </c>
      <c r="G66" s="795"/>
    </row>
    <row r="67" spans="1:7" ht="12.75">
      <c r="A67" s="803">
        <v>15</v>
      </c>
      <c r="B67" s="798" t="s">
        <v>5</v>
      </c>
      <c r="C67" s="803" t="s">
        <v>1182</v>
      </c>
      <c r="D67" s="1086">
        <v>750</v>
      </c>
      <c r="E67" s="1087">
        <v>75</v>
      </c>
      <c r="F67" s="799">
        <v>40141</v>
      </c>
      <c r="G67" s="795"/>
    </row>
    <row r="68" spans="1:7" ht="12.75">
      <c r="A68" s="803">
        <v>16</v>
      </c>
      <c r="B68" s="798" t="s">
        <v>6</v>
      </c>
      <c r="C68" s="803" t="s">
        <v>1182</v>
      </c>
      <c r="D68" s="1086">
        <v>1820</v>
      </c>
      <c r="E68" s="1087">
        <v>182</v>
      </c>
      <c r="F68" s="799">
        <v>40156</v>
      </c>
      <c r="G68" s="795"/>
    </row>
    <row r="69" spans="1:7" ht="12.75">
      <c r="A69" s="803">
        <v>17</v>
      </c>
      <c r="B69" s="798" t="s">
        <v>7</v>
      </c>
      <c r="C69" s="803" t="s">
        <v>1182</v>
      </c>
      <c r="D69" s="1086">
        <v>253.87</v>
      </c>
      <c r="E69" s="1087">
        <v>25.39</v>
      </c>
      <c r="F69" s="799">
        <v>40156</v>
      </c>
      <c r="G69" s="795"/>
    </row>
    <row r="70" spans="1:7" ht="12.75">
      <c r="A70" s="803">
        <v>18</v>
      </c>
      <c r="B70" s="798" t="s">
        <v>8</v>
      </c>
      <c r="C70" s="803" t="s">
        <v>1182</v>
      </c>
      <c r="D70" s="1086">
        <v>1409.89</v>
      </c>
      <c r="E70" s="1087">
        <v>140.99</v>
      </c>
      <c r="F70" s="799">
        <v>40156</v>
      </c>
      <c r="G70" s="795"/>
    </row>
    <row r="71" spans="1:7" ht="12.75">
      <c r="A71" s="1092"/>
      <c r="B71" s="1079" t="s">
        <v>1472</v>
      </c>
      <c r="C71" s="1079"/>
      <c r="D71" s="615">
        <f>SUM(D52:D70)</f>
        <v>33575.91</v>
      </c>
      <c r="E71" s="615">
        <f>SUM(E52:E70)</f>
        <v>3357.1499999999996</v>
      </c>
      <c r="F71" s="922"/>
      <c r="G71" s="796"/>
    </row>
    <row r="72" spans="1:7" ht="12.75">
      <c r="A72" s="1092">
        <v>1</v>
      </c>
      <c r="B72" s="798" t="s">
        <v>1077</v>
      </c>
      <c r="C72" s="803" t="s">
        <v>1078</v>
      </c>
      <c r="D72" s="1086">
        <v>30000</v>
      </c>
      <c r="E72" s="1087">
        <v>3000</v>
      </c>
      <c r="F72" s="799">
        <v>40109</v>
      </c>
      <c r="G72" s="796"/>
    </row>
    <row r="73" spans="1:7" ht="12.75">
      <c r="A73" s="1092">
        <v>2</v>
      </c>
      <c r="B73" s="798" t="s">
        <v>1079</v>
      </c>
      <c r="C73" s="1093" t="s">
        <v>1078</v>
      </c>
      <c r="D73" s="1086">
        <v>27500</v>
      </c>
      <c r="E73" s="1087">
        <v>2750</v>
      </c>
      <c r="F73" s="799">
        <v>40109</v>
      </c>
      <c r="G73" s="796"/>
    </row>
    <row r="74" spans="1:7" ht="12.75">
      <c r="A74" s="1092"/>
      <c r="B74" s="1079" t="s">
        <v>1472</v>
      </c>
      <c r="C74" s="1079"/>
      <c r="D74" s="615">
        <f>SUM(D72:D73)</f>
        <v>57500</v>
      </c>
      <c r="E74" s="615">
        <f>SUM(E72:E73)</f>
        <v>5750</v>
      </c>
      <c r="F74" s="922"/>
      <c r="G74" s="796"/>
    </row>
    <row r="75" spans="1:7" s="246" customFormat="1" ht="12.75">
      <c r="A75" s="1094"/>
      <c r="B75" s="801" t="s">
        <v>92</v>
      </c>
      <c r="C75" s="801"/>
      <c r="D75" s="615">
        <f>D74+D71+D51+D41</f>
        <v>131185.66</v>
      </c>
      <c r="E75" s="615">
        <f>E74+E71+E51+E41</f>
        <v>13118.1</v>
      </c>
      <c r="F75" s="1033"/>
      <c r="G75" s="797"/>
    </row>
    <row r="76" spans="1:6" ht="12.75">
      <c r="A76" s="1659" t="s">
        <v>1402</v>
      </c>
      <c r="B76" s="1660"/>
      <c r="C76" s="1660"/>
      <c r="D76" s="13"/>
      <c r="E76" s="13"/>
      <c r="F76" s="616"/>
    </row>
    <row r="77" ht="12.75">
      <c r="F77" s="795"/>
    </row>
    <row r="78" ht="12.75">
      <c r="F78" s="795"/>
    </row>
    <row r="79" ht="12.75">
      <c r="F79" s="795"/>
    </row>
    <row r="80" ht="12.75">
      <c r="F80" s="795"/>
    </row>
  </sheetData>
  <mergeCells count="12">
    <mergeCell ref="A1:E1"/>
    <mergeCell ref="A2:E2"/>
    <mergeCell ref="A3:E3"/>
    <mergeCell ref="A76:C76"/>
    <mergeCell ref="A30:B30"/>
    <mergeCell ref="A31:F31"/>
    <mergeCell ref="A33:A34"/>
    <mergeCell ref="B33:B34"/>
    <mergeCell ref="C33:C34"/>
    <mergeCell ref="D33:D34"/>
    <mergeCell ref="E33:E34"/>
    <mergeCell ref="F33:F34"/>
  </mergeCells>
  <printOptions horizontalCentered="1"/>
  <pageMargins left="0.75" right="0.75" top="1" bottom="1" header="0.5" footer="0.5"/>
  <pageSetup fitToHeight="1" fitToWidth="1" horizontalDpi="600" verticalDpi="600" orientation="portrait" scale="6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C17" sqref="C17"/>
    </sheetView>
  </sheetViews>
  <sheetFormatPr defaultColWidth="9.140625" defaultRowHeight="12.75"/>
  <cols>
    <col min="1" max="1" width="25.421875" style="13" customWidth="1"/>
    <col min="2" max="2" width="7.7109375" style="13" customWidth="1"/>
    <col min="3" max="3" width="8.421875" style="13" customWidth="1"/>
    <col min="4" max="4" width="9.00390625" style="13" customWidth="1"/>
    <col min="5" max="5" width="8.57421875" style="13" bestFit="1" customWidth="1"/>
    <col min="6" max="6" width="8.421875" style="13" bestFit="1" customWidth="1"/>
    <col min="7" max="7" width="8.57421875" style="13" bestFit="1" customWidth="1"/>
    <col min="8" max="8" width="8.421875" style="13" bestFit="1" customWidth="1"/>
    <col min="9" max="9" width="8.57421875" style="13" bestFit="1" customWidth="1"/>
    <col min="10" max="10" width="8.421875" style="13" bestFit="1" customWidth="1"/>
    <col min="11" max="11" width="8.28125" style="13" bestFit="1" customWidth="1"/>
    <col min="12" max="12" width="7.8515625" style="13" bestFit="1" customWidth="1"/>
    <col min="13" max="16384" width="12.00390625" style="13" customWidth="1"/>
  </cols>
  <sheetData>
    <row r="1" spans="1:12" ht="12.75">
      <c r="A1" s="1672" t="s">
        <v>167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2"/>
      <c r="L1" s="1672"/>
    </row>
    <row r="2" spans="1:12" ht="15.75">
      <c r="A2" s="1671" t="s">
        <v>847</v>
      </c>
      <c r="B2" s="1671"/>
      <c r="C2" s="1671"/>
      <c r="D2" s="1671"/>
      <c r="E2" s="1671"/>
      <c r="F2" s="1671"/>
      <c r="G2" s="1671"/>
      <c r="H2" s="1671"/>
      <c r="I2" s="1671"/>
      <c r="J2" s="1671"/>
      <c r="K2" s="1671"/>
      <c r="L2" s="1671"/>
    </row>
    <row r="3" spans="1:13" ht="13.5" thickBot="1">
      <c r="A3" s="1673"/>
      <c r="B3" s="1673"/>
      <c r="C3" s="1673"/>
      <c r="D3" s="1673"/>
      <c r="E3" s="1673"/>
      <c r="F3" s="1673"/>
      <c r="G3" s="1673"/>
      <c r="H3" s="1673"/>
      <c r="I3" s="1673"/>
      <c r="J3" s="1673"/>
      <c r="K3" s="1673"/>
      <c r="L3" s="1673"/>
      <c r="M3" s="66"/>
    </row>
    <row r="4" spans="1:12" ht="12.75">
      <c r="A4" s="430"/>
      <c r="B4" s="1655" t="s">
        <v>93</v>
      </c>
      <c r="C4" s="1656"/>
      <c r="D4" s="1657"/>
      <c r="E4" s="1656" t="s">
        <v>135</v>
      </c>
      <c r="F4" s="1656"/>
      <c r="G4" s="1656"/>
      <c r="H4" s="1656"/>
      <c r="I4" s="1656"/>
      <c r="J4" s="1656"/>
      <c r="K4" s="1656"/>
      <c r="L4" s="1658"/>
    </row>
    <row r="5" spans="1:12" ht="12.75">
      <c r="A5" s="431"/>
      <c r="B5" s="1676" t="s">
        <v>436</v>
      </c>
      <c r="C5" s="1677"/>
      <c r="D5" s="1678"/>
      <c r="E5" s="1677" t="s">
        <v>436</v>
      </c>
      <c r="F5" s="1677"/>
      <c r="G5" s="1677"/>
      <c r="H5" s="1677"/>
      <c r="I5" s="1677"/>
      <c r="J5" s="1678"/>
      <c r="K5" s="432"/>
      <c r="L5" s="434"/>
    </row>
    <row r="6" spans="1:12" ht="12.75">
      <c r="A6" s="435" t="s">
        <v>1470</v>
      </c>
      <c r="B6" s="436"/>
      <c r="C6" s="436"/>
      <c r="D6" s="436"/>
      <c r="E6" s="1679">
        <v>2007</v>
      </c>
      <c r="F6" s="1680"/>
      <c r="G6" s="1676">
        <v>2008</v>
      </c>
      <c r="H6" s="1678"/>
      <c r="I6" s="1674">
        <v>2009</v>
      </c>
      <c r="J6" s="1674"/>
      <c r="K6" s="1674" t="s">
        <v>1471</v>
      </c>
      <c r="L6" s="1675"/>
    </row>
    <row r="7" spans="1:12" ht="12.75">
      <c r="A7" s="435"/>
      <c r="B7" s="326">
        <v>2007</v>
      </c>
      <c r="C7" s="324">
        <v>2008</v>
      </c>
      <c r="D7" s="150">
        <v>2009</v>
      </c>
      <c r="E7" s="437">
        <v>1</v>
      </c>
      <c r="F7" s="438">
        <v>2</v>
      </c>
      <c r="G7" s="424">
        <v>3</v>
      </c>
      <c r="H7" s="433">
        <v>4</v>
      </c>
      <c r="I7" s="423">
        <v>5</v>
      </c>
      <c r="J7" s="423">
        <v>6</v>
      </c>
      <c r="K7" s="323" t="s">
        <v>848</v>
      </c>
      <c r="L7" s="425" t="s">
        <v>849</v>
      </c>
    </row>
    <row r="8" spans="1:12" ht="12.75">
      <c r="A8" s="439"/>
      <c r="B8" s="65"/>
      <c r="C8" s="325"/>
      <c r="D8" s="440"/>
      <c r="E8" s="438" t="s">
        <v>1472</v>
      </c>
      <c r="F8" s="312" t="s">
        <v>1474</v>
      </c>
      <c r="G8" s="312" t="s">
        <v>1472</v>
      </c>
      <c r="H8" s="312" t="s">
        <v>1474</v>
      </c>
      <c r="I8" s="312" t="s">
        <v>1472</v>
      </c>
      <c r="J8" s="312" t="s">
        <v>1474</v>
      </c>
      <c r="K8" s="325"/>
      <c r="L8" s="427"/>
    </row>
    <row r="9" spans="1:12" s="30" customFormat="1" ht="12.75">
      <c r="A9" s="441" t="s">
        <v>1473</v>
      </c>
      <c r="B9" s="1042">
        <f>B10+B15+B16+B17+B19+B18</f>
        <v>142</v>
      </c>
      <c r="C9" s="1043">
        <f>C10+C15+C16+C17+C19+C18</f>
        <v>145</v>
      </c>
      <c r="D9" s="1043">
        <f>D10+D15+D16+D17+D19+D18</f>
        <v>165</v>
      </c>
      <c r="E9" s="344">
        <f>E10+E15+E16+E17+E18+E19</f>
        <v>294619.4600000001</v>
      </c>
      <c r="F9" s="443">
        <f aca="true" t="shared" si="0" ref="F9:F19">E9/$E$9%</f>
        <v>100</v>
      </c>
      <c r="G9" s="340">
        <f>G10+G15+G16+G17+G19+G18</f>
        <v>390409.74</v>
      </c>
      <c r="H9" s="443">
        <f aca="true" t="shared" si="1" ref="H9:H19">G9/$G$9%</f>
        <v>100</v>
      </c>
      <c r="I9" s="340">
        <f>I10+I15+I16+I17+I18+I19</f>
        <v>401546.11</v>
      </c>
      <c r="J9" s="443">
        <f aca="true" t="shared" si="2" ref="J9:J19">I9/$I$9%</f>
        <v>100</v>
      </c>
      <c r="K9" s="443">
        <f aca="true" t="shared" si="3" ref="K9:K19">G9/E9%-100</f>
        <v>32.51322231056966</v>
      </c>
      <c r="L9" s="444">
        <f aca="true" t="shared" si="4" ref="L9:L17">I9/G9%-100</f>
        <v>2.8524826250492623</v>
      </c>
    </row>
    <row r="10" spans="1:12" ht="12.75">
      <c r="A10" s="428" t="s">
        <v>1479</v>
      </c>
      <c r="B10" s="1044">
        <f>SUM(B11:B14)</f>
        <v>107</v>
      </c>
      <c r="C10" s="1045">
        <f>SUM(C11:C14)</f>
        <v>114</v>
      </c>
      <c r="D10" s="1045">
        <f>SUM(D11:D14)</f>
        <v>133</v>
      </c>
      <c r="E10" s="1095">
        <f>SUM(E11:E14)</f>
        <v>280693.64</v>
      </c>
      <c r="F10" s="825">
        <f t="shared" si="0"/>
        <v>95.27328574969215</v>
      </c>
      <c r="G10" s="833">
        <f>SUM(G11:G14)</f>
        <v>268779.94</v>
      </c>
      <c r="H10" s="825">
        <f t="shared" si="1"/>
        <v>68.84560308357061</v>
      </c>
      <c r="I10" s="833">
        <f>SUM(I11:I14)</f>
        <v>295056.31</v>
      </c>
      <c r="J10" s="825">
        <f t="shared" si="2"/>
        <v>73.48005687316956</v>
      </c>
      <c r="K10" s="825">
        <f t="shared" si="3"/>
        <v>-4.2443783193662625</v>
      </c>
      <c r="L10" s="1096">
        <f t="shared" si="4"/>
        <v>9.776164843254307</v>
      </c>
    </row>
    <row r="11" spans="1:12" ht="12.75">
      <c r="A11" s="445" t="s">
        <v>94</v>
      </c>
      <c r="B11" s="1046">
        <v>15</v>
      </c>
      <c r="C11" s="1034">
        <v>17</v>
      </c>
      <c r="D11" s="1045">
        <v>23</v>
      </c>
      <c r="E11" s="1035">
        <v>220232.2</v>
      </c>
      <c r="F11" s="825">
        <f>E11/$E$9%</f>
        <v>74.75140983558926</v>
      </c>
      <c r="G11" s="1036">
        <v>191175.73</v>
      </c>
      <c r="H11" s="825">
        <f t="shared" si="1"/>
        <v>48.96797144456488</v>
      </c>
      <c r="I11" s="1047">
        <v>218880.94</v>
      </c>
      <c r="J11" s="825">
        <f t="shared" si="2"/>
        <v>54.50954063532081</v>
      </c>
      <c r="K11" s="825">
        <f t="shared" si="3"/>
        <v>-13.193561159539797</v>
      </c>
      <c r="L11" s="1096">
        <f t="shared" si="4"/>
        <v>14.492012139825476</v>
      </c>
    </row>
    <row r="12" spans="1:12" ht="12.75">
      <c r="A12" s="445" t="s">
        <v>95</v>
      </c>
      <c r="B12" s="1046">
        <v>21</v>
      </c>
      <c r="C12" s="1034">
        <v>24</v>
      </c>
      <c r="D12" s="1045">
        <v>30</v>
      </c>
      <c r="E12" s="1035">
        <v>25381.91</v>
      </c>
      <c r="F12" s="825">
        <f>E12/$E$9%</f>
        <v>8.615150540293568</v>
      </c>
      <c r="G12" s="1037">
        <v>24669.92</v>
      </c>
      <c r="H12" s="825">
        <f t="shared" si="1"/>
        <v>6.318981693438283</v>
      </c>
      <c r="I12" s="1047">
        <v>27922.72</v>
      </c>
      <c r="J12" s="825">
        <f t="shared" si="2"/>
        <v>6.953801644349139</v>
      </c>
      <c r="K12" s="825">
        <f t="shared" si="3"/>
        <v>-2.8051080474243264</v>
      </c>
      <c r="L12" s="1096">
        <f t="shared" si="4"/>
        <v>13.185287994448302</v>
      </c>
    </row>
    <row r="13" spans="1:12" ht="12.75">
      <c r="A13" s="445" t="s">
        <v>96</v>
      </c>
      <c r="B13" s="1046">
        <v>55</v>
      </c>
      <c r="C13" s="1034">
        <v>56</v>
      </c>
      <c r="D13" s="1045">
        <v>63</v>
      </c>
      <c r="E13" s="1035">
        <v>22393.81</v>
      </c>
      <c r="F13" s="825">
        <f>E13/$E$9%</f>
        <v>7.600926972033686</v>
      </c>
      <c r="G13" s="1038">
        <v>42833.27</v>
      </c>
      <c r="H13" s="825">
        <f t="shared" si="1"/>
        <v>10.9713630607679</v>
      </c>
      <c r="I13" s="1047">
        <v>38965.73</v>
      </c>
      <c r="J13" s="825">
        <f t="shared" si="2"/>
        <v>9.703924164524967</v>
      </c>
      <c r="K13" s="825">
        <f t="shared" si="3"/>
        <v>91.27281154926291</v>
      </c>
      <c r="L13" s="1096">
        <f t="shared" si="4"/>
        <v>-9.02928961529203</v>
      </c>
    </row>
    <row r="14" spans="1:12" ht="12.75">
      <c r="A14" s="445" t="s">
        <v>97</v>
      </c>
      <c r="B14" s="1046">
        <v>16</v>
      </c>
      <c r="C14" s="1034">
        <v>17</v>
      </c>
      <c r="D14" s="1045">
        <v>17</v>
      </c>
      <c r="E14" s="1035">
        <v>12685.72</v>
      </c>
      <c r="F14" s="825">
        <f>E14/$E$9%</f>
        <v>4.305798401775632</v>
      </c>
      <c r="G14" s="1037">
        <v>10101.02</v>
      </c>
      <c r="H14" s="825">
        <f t="shared" si="1"/>
        <v>2.587286884799544</v>
      </c>
      <c r="I14" s="1047">
        <v>9286.92</v>
      </c>
      <c r="J14" s="825">
        <f t="shared" si="2"/>
        <v>2.3127904289746453</v>
      </c>
      <c r="K14" s="825">
        <f t="shared" si="3"/>
        <v>-20.374878209514307</v>
      </c>
      <c r="L14" s="1096">
        <f t="shared" si="4"/>
        <v>-8.059582101609536</v>
      </c>
    </row>
    <row r="15" spans="1:12" ht="12.75">
      <c r="A15" s="446" t="s">
        <v>1475</v>
      </c>
      <c r="B15" s="1046">
        <v>21</v>
      </c>
      <c r="C15" s="1034">
        <v>18</v>
      </c>
      <c r="D15" s="1045">
        <v>18</v>
      </c>
      <c r="E15" s="1035">
        <v>6227.71</v>
      </c>
      <c r="F15" s="825">
        <f>E15/$E$9%</f>
        <v>2.113814885140309</v>
      </c>
      <c r="G15" s="1039">
        <v>7677.99</v>
      </c>
      <c r="H15" s="825">
        <f t="shared" si="1"/>
        <v>1.9666491927173742</v>
      </c>
      <c r="I15" s="1047">
        <v>7785.8</v>
      </c>
      <c r="J15" s="825">
        <f t="shared" si="2"/>
        <v>1.9389554041502233</v>
      </c>
      <c r="K15" s="825">
        <f t="shared" si="3"/>
        <v>23.287532656466027</v>
      </c>
      <c r="L15" s="1096">
        <f t="shared" si="4"/>
        <v>1.404143532356784</v>
      </c>
    </row>
    <row r="16" spans="1:12" ht="12.75">
      <c r="A16" s="446" t="s">
        <v>1476</v>
      </c>
      <c r="B16" s="1046">
        <v>4</v>
      </c>
      <c r="C16" s="1034">
        <v>4</v>
      </c>
      <c r="D16" s="1045">
        <v>4</v>
      </c>
      <c r="E16" s="1035">
        <v>3706.98</v>
      </c>
      <c r="F16" s="825">
        <f t="shared" si="0"/>
        <v>1.2582264593112753</v>
      </c>
      <c r="G16" s="1039">
        <v>4719.31</v>
      </c>
      <c r="H16" s="825">
        <f t="shared" si="1"/>
        <v>1.208809493328727</v>
      </c>
      <c r="I16" s="1047">
        <v>4837.66</v>
      </c>
      <c r="J16" s="825">
        <f t="shared" si="2"/>
        <v>1.2047582779472075</v>
      </c>
      <c r="K16" s="825">
        <f t="shared" si="3"/>
        <v>27.30875267738159</v>
      </c>
      <c r="L16" s="1096">
        <f t="shared" si="4"/>
        <v>2.5077818579410973</v>
      </c>
    </row>
    <row r="17" spans="1:12" ht="12.75">
      <c r="A17" s="446" t="s">
        <v>1477</v>
      </c>
      <c r="B17" s="1046">
        <v>5</v>
      </c>
      <c r="C17" s="1034">
        <v>4</v>
      </c>
      <c r="D17" s="1045">
        <v>4</v>
      </c>
      <c r="E17" s="1035">
        <v>846.71</v>
      </c>
      <c r="F17" s="825">
        <f t="shared" si="0"/>
        <v>0.2873910637131708</v>
      </c>
      <c r="G17" s="1040">
        <v>1161.94</v>
      </c>
      <c r="H17" s="825">
        <f t="shared" si="1"/>
        <v>0.2976206485012387</v>
      </c>
      <c r="I17" s="1047">
        <v>1495.86</v>
      </c>
      <c r="J17" s="825">
        <f t="shared" si="2"/>
        <v>0.3725250880901324</v>
      </c>
      <c r="K17" s="825">
        <f t="shared" si="3"/>
        <v>37.22998429214252</v>
      </c>
      <c r="L17" s="1096">
        <f t="shared" si="4"/>
        <v>28.738144826755246</v>
      </c>
    </row>
    <row r="18" spans="1:12" ht="12.75">
      <c r="A18" s="447" t="s">
        <v>102</v>
      </c>
      <c r="B18" s="1046">
        <v>2</v>
      </c>
      <c r="C18" s="1034">
        <v>2</v>
      </c>
      <c r="D18" s="1045">
        <v>4</v>
      </c>
      <c r="E18" s="1137">
        <v>3119.71</v>
      </c>
      <c r="F18" s="825">
        <f t="shared" si="0"/>
        <v>1.0588947518945284</v>
      </c>
      <c r="G18" s="1041">
        <v>18351.4</v>
      </c>
      <c r="H18" s="1097">
        <f>G18/$G$9%</f>
        <v>4.700548710695589</v>
      </c>
      <c r="I18" s="1047">
        <v>16601.32</v>
      </c>
      <c r="J18" s="1098">
        <f>I18/$I$9%</f>
        <v>4.134349601842737</v>
      </c>
      <c r="K18" s="825">
        <f t="shared" si="3"/>
        <v>488.24057364306304</v>
      </c>
      <c r="L18" s="1099">
        <f>I18/G18%-100</f>
        <v>-9.536493128589655</v>
      </c>
    </row>
    <row r="19" spans="1:12" ht="13.5" thickBot="1">
      <c r="A19" s="1442" t="s">
        <v>1478</v>
      </c>
      <c r="B19" s="1443">
        <v>3</v>
      </c>
      <c r="C19" s="1444">
        <v>3</v>
      </c>
      <c r="D19" s="1445">
        <v>2</v>
      </c>
      <c r="E19" s="1446">
        <v>24.71</v>
      </c>
      <c r="F19" s="1447">
        <f t="shared" si="0"/>
        <v>0.008387090248553166</v>
      </c>
      <c r="G19" s="1448">
        <v>89719.16</v>
      </c>
      <c r="H19" s="1447">
        <f t="shared" si="1"/>
        <v>22.980768871186463</v>
      </c>
      <c r="I19" s="1449">
        <v>75769.16</v>
      </c>
      <c r="J19" s="1447">
        <f t="shared" si="2"/>
        <v>18.869354754800142</v>
      </c>
      <c r="K19" s="1447">
        <f t="shared" si="3"/>
        <v>362988.46620801295</v>
      </c>
      <c r="L19" s="1450">
        <f>I19/G19%-100</f>
        <v>-15.548518287509594</v>
      </c>
    </row>
    <row r="20" spans="1:12" ht="12.75">
      <c r="A20" s="15" t="s">
        <v>1337</v>
      </c>
      <c r="B20" s="15"/>
      <c r="C20" s="15"/>
      <c r="D20" s="15"/>
      <c r="E20" s="15"/>
      <c r="F20" s="15"/>
      <c r="G20" s="15"/>
      <c r="H20" s="15"/>
      <c r="I20" s="19"/>
      <c r="J20" s="15"/>
      <c r="K20" s="15"/>
      <c r="L20" s="15"/>
    </row>
    <row r="21" spans="1:12" ht="9.75" customHeight="1">
      <c r="A21" s="287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8"/>
    </row>
    <row r="22" spans="1:12" ht="12.75">
      <c r="A22" s="287"/>
      <c r="B22" s="287"/>
      <c r="C22" s="287"/>
      <c r="D22" s="287"/>
      <c r="E22" s="287"/>
      <c r="F22" s="287"/>
      <c r="G22" s="287"/>
      <c r="H22" s="287"/>
      <c r="I22" s="307"/>
      <c r="J22" s="287"/>
      <c r="K22" s="287"/>
      <c r="L22" s="287"/>
    </row>
  </sheetData>
  <mergeCells count="11">
    <mergeCell ref="K6:L6"/>
    <mergeCell ref="B5:D5"/>
    <mergeCell ref="E5:J5"/>
    <mergeCell ref="E6:F6"/>
    <mergeCell ref="G6:H6"/>
    <mergeCell ref="I6:J6"/>
    <mergeCell ref="A1:L1"/>
    <mergeCell ref="A2:L2"/>
    <mergeCell ref="A3:L3"/>
    <mergeCell ref="B4:D4"/>
    <mergeCell ref="E4:L4"/>
  </mergeCells>
  <printOptions horizontalCentered="1"/>
  <pageMargins left="0.75" right="0.75" top="1" bottom="1" header="0.5" footer="0.5"/>
  <pageSetup fitToHeight="1" fitToWidth="1" horizontalDpi="600" verticalDpi="600" orientation="portrait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0"/>
  <sheetViews>
    <sheetView workbookViewId="0" topLeftCell="A13">
      <selection activeCell="A1" sqref="A1:J1"/>
    </sheetView>
  </sheetViews>
  <sheetFormatPr defaultColWidth="9.140625" defaultRowHeight="12.75"/>
  <cols>
    <col min="1" max="1" width="23.421875" style="132" customWidth="1"/>
    <col min="2" max="2" width="7.421875" style="132" bestFit="1" customWidth="1"/>
    <col min="3" max="3" width="11.140625" style="132" bestFit="1" customWidth="1"/>
    <col min="4" max="4" width="8.28125" style="132" bestFit="1" customWidth="1"/>
    <col min="5" max="5" width="10.28125" style="132" bestFit="1" customWidth="1"/>
    <col min="6" max="6" width="7.421875" style="132" bestFit="1" customWidth="1"/>
    <col min="7" max="7" width="8.28125" style="132" bestFit="1" customWidth="1"/>
    <col min="8" max="8" width="7.421875" style="132" bestFit="1" customWidth="1"/>
    <col min="9" max="9" width="8.57421875" style="132" bestFit="1" customWidth="1"/>
    <col min="10" max="10" width="8.28125" style="132" bestFit="1" customWidth="1"/>
    <col min="11" max="11" width="8.140625" style="132" bestFit="1" customWidth="1"/>
    <col min="12" max="12" width="7.57421875" style="132" bestFit="1" customWidth="1"/>
    <col min="13" max="14" width="8.140625" style="132" bestFit="1" customWidth="1"/>
    <col min="15" max="16384" width="9.140625" style="132" customWidth="1"/>
  </cols>
  <sheetData>
    <row r="1" spans="1:14" ht="12.75">
      <c r="A1" s="1520" t="s">
        <v>170</v>
      </c>
      <c r="B1" s="1520"/>
      <c r="C1" s="1520"/>
      <c r="D1" s="1520"/>
      <c r="E1" s="1520"/>
      <c r="F1" s="1520"/>
      <c r="G1" s="1520"/>
      <c r="H1" s="1520"/>
      <c r="I1" s="1520"/>
      <c r="J1" s="1520"/>
      <c r="K1" s="34"/>
      <c r="L1" s="34"/>
      <c r="M1" s="34"/>
      <c r="N1" s="34"/>
    </row>
    <row r="2" spans="1:14" ht="15.75">
      <c r="A2" s="1671" t="s">
        <v>414</v>
      </c>
      <c r="B2" s="1671"/>
      <c r="C2" s="1671"/>
      <c r="D2" s="1671"/>
      <c r="E2" s="1671"/>
      <c r="F2" s="1671"/>
      <c r="G2" s="1671"/>
      <c r="H2" s="1671"/>
      <c r="I2" s="1671"/>
      <c r="J2" s="1671"/>
      <c r="K2" s="16"/>
      <c r="L2" s="809"/>
      <c r="M2" s="16"/>
      <c r="N2" s="16"/>
    </row>
    <row r="3" spans="1:14" ht="12.75">
      <c r="A3" s="423"/>
      <c r="B3" s="1676" t="s">
        <v>1310</v>
      </c>
      <c r="C3" s="1677"/>
      <c r="D3" s="1677"/>
      <c r="E3" s="1677"/>
      <c r="F3" s="1677"/>
      <c r="G3" s="1677"/>
      <c r="H3" s="1677"/>
      <c r="I3" s="1677"/>
      <c r="J3" s="1678"/>
      <c r="K3" s="16"/>
      <c r="L3" s="16"/>
      <c r="M3" s="16"/>
      <c r="N3" s="16"/>
    </row>
    <row r="4" spans="1:14" ht="18" customHeight="1">
      <c r="A4" s="1674" t="s">
        <v>1484</v>
      </c>
      <c r="B4" s="1676" t="s">
        <v>436</v>
      </c>
      <c r="C4" s="1677"/>
      <c r="D4" s="1677"/>
      <c r="E4" s="1677"/>
      <c r="F4" s="1677"/>
      <c r="G4" s="1677"/>
      <c r="H4" s="1677"/>
      <c r="I4" s="1677"/>
      <c r="J4" s="1678"/>
      <c r="K4" s="16"/>
      <c r="L4" s="43"/>
      <c r="M4" s="43"/>
      <c r="N4" s="43"/>
    </row>
    <row r="5" spans="1:14" ht="18" customHeight="1">
      <c r="A5" s="1674"/>
      <c r="B5" s="423">
        <v>2007</v>
      </c>
      <c r="C5" s="1674">
        <v>2008</v>
      </c>
      <c r="D5" s="1674"/>
      <c r="E5" s="1674"/>
      <c r="F5" s="1674">
        <v>2009</v>
      </c>
      <c r="G5" s="1674"/>
      <c r="H5" s="1674"/>
      <c r="I5" s="1674" t="s">
        <v>98</v>
      </c>
      <c r="J5" s="1674"/>
      <c r="K5" s="16"/>
      <c r="L5" s="43"/>
      <c r="M5" s="43"/>
      <c r="N5" s="43"/>
    </row>
    <row r="6" spans="1:14" ht="18" customHeight="1">
      <c r="A6" s="1674"/>
      <c r="B6" s="810" t="s">
        <v>1485</v>
      </c>
      <c r="C6" s="423" t="s">
        <v>1486</v>
      </c>
      <c r="D6" s="810" t="s">
        <v>1487</v>
      </c>
      <c r="E6" s="810" t="s">
        <v>1485</v>
      </c>
      <c r="F6" s="423" t="s">
        <v>1486</v>
      </c>
      <c r="G6" s="810" t="s">
        <v>1487</v>
      </c>
      <c r="H6" s="810" t="s">
        <v>1485</v>
      </c>
      <c r="I6" s="811"/>
      <c r="J6" s="812"/>
      <c r="K6" s="813"/>
      <c r="L6" s="43"/>
      <c r="M6" s="43"/>
      <c r="N6" s="43"/>
    </row>
    <row r="7" spans="1:14" ht="18" customHeight="1">
      <c r="A7" s="1674"/>
      <c r="B7" s="423">
        <v>1</v>
      </c>
      <c r="C7" s="810">
        <v>2</v>
      </c>
      <c r="D7" s="810">
        <v>3</v>
      </c>
      <c r="E7" s="423">
        <v>4</v>
      </c>
      <c r="F7" s="810">
        <v>5</v>
      </c>
      <c r="G7" s="810">
        <v>6</v>
      </c>
      <c r="H7" s="423">
        <v>7</v>
      </c>
      <c r="I7" s="810" t="s">
        <v>1488</v>
      </c>
      <c r="J7" s="810" t="s">
        <v>99</v>
      </c>
      <c r="K7" s="35"/>
      <c r="L7" s="813"/>
      <c r="M7" s="814"/>
      <c r="N7" s="813"/>
    </row>
    <row r="8" spans="1:14" ht="18" customHeight="1">
      <c r="A8" s="815" t="s">
        <v>1489</v>
      </c>
      <c r="B8" s="816">
        <v>1056.27</v>
      </c>
      <c r="C8" s="448">
        <v>784.19</v>
      </c>
      <c r="D8" s="448">
        <v>686.91</v>
      </c>
      <c r="E8" s="448">
        <v>713.19</v>
      </c>
      <c r="F8" s="1138">
        <v>541.46</v>
      </c>
      <c r="G8" s="563">
        <v>479.54</v>
      </c>
      <c r="H8" s="817">
        <v>527.68</v>
      </c>
      <c r="I8" s="817">
        <f>E8/B8%-100</f>
        <v>-32.48033173336363</v>
      </c>
      <c r="J8" s="817">
        <f>H8/E8%-100</f>
        <v>-26.01130133624983</v>
      </c>
      <c r="K8" s="43"/>
      <c r="L8" s="321"/>
      <c r="M8" s="321"/>
      <c r="N8" s="321"/>
    </row>
    <row r="9" spans="1:14" ht="17.25" customHeight="1">
      <c r="A9" s="815" t="s">
        <v>1490</v>
      </c>
      <c r="B9" s="816">
        <v>1912.3</v>
      </c>
      <c r="C9" s="448">
        <v>1156.5</v>
      </c>
      <c r="D9" s="448">
        <v>1044.92</v>
      </c>
      <c r="E9" s="448">
        <v>1104.11</v>
      </c>
      <c r="F9" s="1095">
        <v>625.49</v>
      </c>
      <c r="G9" s="818">
        <v>568.77</v>
      </c>
      <c r="H9" s="819">
        <v>598.64</v>
      </c>
      <c r="I9" s="817">
        <f aca="true" t="shared" si="0" ref="I9:I18">E9/B9%-100</f>
        <v>-42.2627202844742</v>
      </c>
      <c r="J9" s="817">
        <f aca="true" t="shared" si="1" ref="J9:J18">H9/E9%-100</f>
        <v>-45.78076459773029</v>
      </c>
      <c r="K9" s="43"/>
      <c r="L9" s="321"/>
      <c r="M9" s="321"/>
      <c r="N9" s="321"/>
    </row>
    <row r="10" spans="1:14" ht="18" customHeight="1">
      <c r="A10" s="815" t="s">
        <v>100</v>
      </c>
      <c r="B10" s="816">
        <v>963.98</v>
      </c>
      <c r="C10" s="448">
        <v>782.43</v>
      </c>
      <c r="D10" s="448">
        <v>734.34</v>
      </c>
      <c r="E10" s="448">
        <v>734.34</v>
      </c>
      <c r="F10" s="1139">
        <v>602.42</v>
      </c>
      <c r="G10" s="817">
        <v>571.7</v>
      </c>
      <c r="H10" s="817">
        <v>571.91</v>
      </c>
      <c r="I10" s="817">
        <f t="shared" si="0"/>
        <v>-23.822070997323607</v>
      </c>
      <c r="J10" s="817">
        <f t="shared" si="1"/>
        <v>-22.119181850369046</v>
      </c>
      <c r="K10" s="43"/>
      <c r="L10" s="321"/>
      <c r="M10" s="321"/>
      <c r="N10" s="321"/>
    </row>
    <row r="11" spans="1:14" ht="18" customHeight="1">
      <c r="A11" s="815" t="s">
        <v>101</v>
      </c>
      <c r="B11" s="816">
        <v>929.27</v>
      </c>
      <c r="C11" s="448">
        <v>1019.37</v>
      </c>
      <c r="D11" s="448">
        <v>959.64</v>
      </c>
      <c r="E11" s="448">
        <v>986.04</v>
      </c>
      <c r="F11" s="1139">
        <v>599.63</v>
      </c>
      <c r="G11" s="817">
        <v>555.26</v>
      </c>
      <c r="H11" s="817">
        <v>561.69</v>
      </c>
      <c r="I11" s="817">
        <f t="shared" si="0"/>
        <v>6.109096387486943</v>
      </c>
      <c r="J11" s="817">
        <f t="shared" si="1"/>
        <v>-43.035779481562614</v>
      </c>
      <c r="K11" s="43"/>
      <c r="L11" s="321"/>
      <c r="M11" s="321"/>
      <c r="N11" s="321"/>
    </row>
    <row r="12" spans="1:14" ht="18" customHeight="1">
      <c r="A12" s="815" t="s">
        <v>1475</v>
      </c>
      <c r="B12" s="816">
        <v>350.19</v>
      </c>
      <c r="C12" s="448">
        <v>437.15</v>
      </c>
      <c r="D12" s="448">
        <v>432.74</v>
      </c>
      <c r="E12" s="448">
        <v>432.74</v>
      </c>
      <c r="F12" s="1139">
        <v>438.82</v>
      </c>
      <c r="G12" s="817">
        <v>438.82</v>
      </c>
      <c r="H12" s="817">
        <v>438.82</v>
      </c>
      <c r="I12" s="817">
        <f t="shared" si="0"/>
        <v>23.572917559039382</v>
      </c>
      <c r="J12" s="817">
        <f t="shared" si="1"/>
        <v>1.4050006932569232</v>
      </c>
      <c r="K12" s="43"/>
      <c r="L12" s="321"/>
      <c r="M12" s="321"/>
      <c r="N12" s="321"/>
    </row>
    <row r="13" spans="1:14" ht="18" customHeight="1">
      <c r="A13" s="815" t="s">
        <v>1476</v>
      </c>
      <c r="B13" s="816">
        <v>285.85</v>
      </c>
      <c r="C13" s="448">
        <v>365.46</v>
      </c>
      <c r="D13" s="448">
        <v>363.92</v>
      </c>
      <c r="E13" s="448">
        <v>363.92</v>
      </c>
      <c r="F13" s="1139">
        <v>369.75</v>
      </c>
      <c r="G13" s="817">
        <v>366.34</v>
      </c>
      <c r="H13" s="817">
        <v>366.34</v>
      </c>
      <c r="I13" s="817">
        <f t="shared" si="0"/>
        <v>27.311527024663278</v>
      </c>
      <c r="J13" s="817">
        <f t="shared" si="1"/>
        <v>0.664981314574618</v>
      </c>
      <c r="K13" s="43"/>
      <c r="L13" s="321"/>
      <c r="M13" s="321"/>
      <c r="N13" s="321"/>
    </row>
    <row r="14" spans="1:14" ht="18" customHeight="1">
      <c r="A14" s="815" t="s">
        <v>1477</v>
      </c>
      <c r="B14" s="816">
        <v>165.2</v>
      </c>
      <c r="C14" s="448">
        <v>220.54</v>
      </c>
      <c r="D14" s="448">
        <v>202.63</v>
      </c>
      <c r="E14" s="448">
        <v>202.63</v>
      </c>
      <c r="F14" s="1139">
        <v>266.09</v>
      </c>
      <c r="G14" s="817">
        <v>256.07</v>
      </c>
      <c r="H14" s="817">
        <v>260.87</v>
      </c>
      <c r="I14" s="817">
        <f t="shared" si="0"/>
        <v>22.657384987893465</v>
      </c>
      <c r="J14" s="817">
        <f t="shared" si="1"/>
        <v>28.74204214578296</v>
      </c>
      <c r="K14" s="43"/>
      <c r="L14" s="321"/>
      <c r="M14" s="321"/>
      <c r="N14" s="321"/>
    </row>
    <row r="15" spans="1:14" ht="18" customHeight="1">
      <c r="A15" s="815" t="s">
        <v>102</v>
      </c>
      <c r="B15" s="816">
        <v>818.12</v>
      </c>
      <c r="C15" s="448">
        <v>763.66</v>
      </c>
      <c r="D15" s="448">
        <v>634.45</v>
      </c>
      <c r="E15" s="448">
        <v>702.58</v>
      </c>
      <c r="F15" s="1139">
        <v>819.1</v>
      </c>
      <c r="G15" s="817">
        <v>791.58</v>
      </c>
      <c r="H15" s="817">
        <v>810</v>
      </c>
      <c r="I15" s="817">
        <f t="shared" si="0"/>
        <v>-14.122622598151864</v>
      </c>
      <c r="J15" s="817">
        <f>H15/E15%-100</f>
        <v>15.2893620655299</v>
      </c>
      <c r="K15" s="43"/>
      <c r="L15" s="321"/>
      <c r="M15" s="321"/>
      <c r="N15" s="321"/>
    </row>
    <row r="16" spans="1:14" ht="18" customHeight="1">
      <c r="A16" s="815" t="s">
        <v>1478</v>
      </c>
      <c r="B16" s="816">
        <v>1593.08</v>
      </c>
      <c r="C16" s="448">
        <v>998.92</v>
      </c>
      <c r="D16" s="448">
        <v>860.81</v>
      </c>
      <c r="E16" s="448">
        <v>939.45</v>
      </c>
      <c r="F16" s="1139">
        <v>607.43</v>
      </c>
      <c r="G16" s="817">
        <v>586.29</v>
      </c>
      <c r="H16" s="817">
        <v>593.34</v>
      </c>
      <c r="I16" s="817">
        <f>E16/B16%-100</f>
        <v>-41.02932683857684</v>
      </c>
      <c r="J16" s="817">
        <f>H16/E16%-100</f>
        <v>-36.84176912022993</v>
      </c>
      <c r="K16" s="43"/>
      <c r="L16" s="321"/>
      <c r="M16" s="321"/>
      <c r="N16" s="321"/>
    </row>
    <row r="17" spans="1:14" ht="18" customHeight="1">
      <c r="A17" s="820" t="s">
        <v>104</v>
      </c>
      <c r="B17" s="443">
        <v>1025.91</v>
      </c>
      <c r="C17" s="617">
        <v>793.86</v>
      </c>
      <c r="D17" s="617">
        <v>698.81</v>
      </c>
      <c r="E17" s="617">
        <v>734.86</v>
      </c>
      <c r="F17" s="821">
        <v>564.98</v>
      </c>
      <c r="G17" s="821">
        <v>517.45</v>
      </c>
      <c r="H17" s="821">
        <v>548.61</v>
      </c>
      <c r="I17" s="821">
        <f t="shared" si="0"/>
        <v>-28.369934984550298</v>
      </c>
      <c r="J17" s="821">
        <f t="shared" si="1"/>
        <v>-25.344963666548736</v>
      </c>
      <c r="K17" s="43"/>
      <c r="L17" s="822"/>
      <c r="M17" s="822"/>
      <c r="N17" s="822"/>
    </row>
    <row r="18" spans="1:14" ht="18" customHeight="1">
      <c r="A18" s="820" t="s">
        <v>105</v>
      </c>
      <c r="B18" s="443">
        <v>265.05</v>
      </c>
      <c r="C18" s="804">
        <v>206.57</v>
      </c>
      <c r="D18" s="804">
        <v>185.66</v>
      </c>
      <c r="E18" s="804">
        <v>191.17</v>
      </c>
      <c r="F18" s="821">
        <v>141.5</v>
      </c>
      <c r="G18" s="821">
        <v>126.92</v>
      </c>
      <c r="H18" s="821">
        <v>135.89</v>
      </c>
      <c r="I18" s="821">
        <f t="shared" si="0"/>
        <v>-27.873986040369743</v>
      </c>
      <c r="J18" s="821">
        <f t="shared" si="1"/>
        <v>-28.916671025788574</v>
      </c>
      <c r="K18" s="43"/>
      <c r="L18" s="822"/>
      <c r="M18" s="822"/>
      <c r="N18" s="822"/>
    </row>
    <row r="19" spans="1:14" ht="18" customHeight="1">
      <c r="A19" s="820" t="s">
        <v>372</v>
      </c>
      <c r="B19" s="1143" t="s">
        <v>373</v>
      </c>
      <c r="C19" s="617">
        <v>75.59</v>
      </c>
      <c r="D19" s="617">
        <v>67.73</v>
      </c>
      <c r="E19" s="617">
        <v>69.45</v>
      </c>
      <c r="F19" s="821">
        <v>53.81</v>
      </c>
      <c r="G19" s="821">
        <v>49.23</v>
      </c>
      <c r="H19" s="821">
        <v>52.54</v>
      </c>
      <c r="I19" s="817" t="s">
        <v>373</v>
      </c>
      <c r="J19" s="821">
        <f>H19/E19%-100</f>
        <v>-24.3484521238301</v>
      </c>
      <c r="K19" s="823"/>
      <c r="L19" s="322"/>
      <c r="M19" s="322"/>
      <c r="N19" s="322"/>
    </row>
    <row r="20" spans="1:14" ht="18" customHeight="1">
      <c r="A20" s="820"/>
      <c r="B20" s="1142"/>
      <c r="C20" s="1140"/>
      <c r="D20" s="1141"/>
      <c r="E20" s="1141"/>
      <c r="F20" s="563"/>
      <c r="G20" s="563"/>
      <c r="H20" s="563"/>
      <c r="I20" s="824"/>
      <c r="J20" s="825"/>
      <c r="K20" s="823"/>
      <c r="L20" s="322"/>
      <c r="M20" s="322"/>
      <c r="N20" s="322"/>
    </row>
    <row r="21" spans="1:14" ht="18" customHeight="1">
      <c r="A21" s="1671" t="s">
        <v>415</v>
      </c>
      <c r="B21" s="1671"/>
      <c r="C21" s="1671"/>
      <c r="D21" s="1671"/>
      <c r="E21" s="1671"/>
      <c r="F21" s="1671"/>
      <c r="G21" s="1671"/>
      <c r="H21" s="1671"/>
      <c r="I21" s="1671"/>
      <c r="J21" s="1671"/>
      <c r="K21" s="1671"/>
      <c r="L21" s="1671"/>
      <c r="M21" s="1671"/>
      <c r="N21" s="1671"/>
    </row>
    <row r="22" spans="1:14" ht="18" customHeight="1">
      <c r="A22" s="423"/>
      <c r="B22" s="1676" t="s">
        <v>436</v>
      </c>
      <c r="C22" s="1677"/>
      <c r="D22" s="1677"/>
      <c r="E22" s="1677"/>
      <c r="F22" s="1677"/>
      <c r="G22" s="1677"/>
      <c r="H22" s="1677"/>
      <c r="I22" s="1677"/>
      <c r="J22" s="1678"/>
      <c r="K22" s="1674" t="s">
        <v>1471</v>
      </c>
      <c r="L22" s="1674"/>
      <c r="M22" s="1674"/>
      <c r="N22" s="1674"/>
    </row>
    <row r="23" spans="1:14" ht="18" customHeight="1">
      <c r="A23" s="1681" t="s">
        <v>79</v>
      </c>
      <c r="B23" s="1674">
        <v>2007</v>
      </c>
      <c r="C23" s="1674"/>
      <c r="D23" s="1674"/>
      <c r="E23" s="1674">
        <v>2008</v>
      </c>
      <c r="F23" s="1674"/>
      <c r="G23" s="1674"/>
      <c r="H23" s="1674">
        <v>2009</v>
      </c>
      <c r="I23" s="1674"/>
      <c r="J23" s="1674"/>
      <c r="K23" s="1681" t="s">
        <v>106</v>
      </c>
      <c r="L23" s="1681"/>
      <c r="M23" s="1681" t="s">
        <v>107</v>
      </c>
      <c r="N23" s="1681"/>
    </row>
    <row r="24" spans="1:14" ht="38.25">
      <c r="A24" s="1681"/>
      <c r="B24" s="810" t="s">
        <v>1491</v>
      </c>
      <c r="C24" s="810" t="s">
        <v>137</v>
      </c>
      <c r="D24" s="810" t="s">
        <v>1492</v>
      </c>
      <c r="E24" s="810" t="s">
        <v>1491</v>
      </c>
      <c r="F24" s="810" t="s">
        <v>136</v>
      </c>
      <c r="G24" s="810" t="s">
        <v>1492</v>
      </c>
      <c r="H24" s="810" t="s">
        <v>1491</v>
      </c>
      <c r="I24" s="810" t="s">
        <v>137</v>
      </c>
      <c r="J24" s="810" t="s">
        <v>1492</v>
      </c>
      <c r="K24" s="1681"/>
      <c r="L24" s="1681"/>
      <c r="M24" s="1681"/>
      <c r="N24" s="1681"/>
    </row>
    <row r="25" spans="1:14" ht="18" customHeight="1">
      <c r="A25" s="1681"/>
      <c r="B25" s="810">
        <v>1</v>
      </c>
      <c r="C25" s="810">
        <v>2</v>
      </c>
      <c r="D25" s="810">
        <v>3</v>
      </c>
      <c r="E25" s="810">
        <v>4</v>
      </c>
      <c r="F25" s="810">
        <v>5</v>
      </c>
      <c r="G25" s="810">
        <v>6</v>
      </c>
      <c r="H25" s="810">
        <v>7</v>
      </c>
      <c r="I25" s="810">
        <v>8</v>
      </c>
      <c r="J25" s="810">
        <v>9</v>
      </c>
      <c r="K25" s="810" t="s">
        <v>1488</v>
      </c>
      <c r="L25" s="826" t="s">
        <v>1007</v>
      </c>
      <c r="M25" s="810" t="s">
        <v>108</v>
      </c>
      <c r="N25" s="810" t="s">
        <v>1351</v>
      </c>
    </row>
    <row r="26" spans="1:14" ht="18" customHeight="1">
      <c r="A26" s="827" t="s">
        <v>1472</v>
      </c>
      <c r="B26" s="828">
        <f>SUM(B27:B38)</f>
        <v>3138.75</v>
      </c>
      <c r="C26" s="828">
        <f>SUM(C27:C38)</f>
        <v>2732.24</v>
      </c>
      <c r="D26" s="828">
        <f>C26/$C$26%</f>
        <v>100</v>
      </c>
      <c r="E26" s="828">
        <f>SUM(E27:E38)</f>
        <v>2493.96</v>
      </c>
      <c r="F26" s="828">
        <f>SUM(F27:F38)</f>
        <v>1873.61</v>
      </c>
      <c r="G26" s="821">
        <f>F26/$F$26%</f>
        <v>99.99999999999999</v>
      </c>
      <c r="H26" s="828">
        <f>SUM(H27:H39)</f>
        <v>2355.96</v>
      </c>
      <c r="I26" s="828">
        <f>SUM(I27:I39)</f>
        <v>1140.6000000000001</v>
      </c>
      <c r="J26" s="821">
        <f aca="true" t="shared" si="2" ref="J26:J39">I26/$I$26%</f>
        <v>100</v>
      </c>
      <c r="K26" s="829">
        <f>E26/B26%-100</f>
        <v>-20.54289127837515</v>
      </c>
      <c r="L26" s="830">
        <f>H26/E26%-100</f>
        <v>-5.533368618582486</v>
      </c>
      <c r="M26" s="830">
        <f>F26/C26%-100</f>
        <v>-31.42586302813808</v>
      </c>
      <c r="N26" s="830">
        <f>I26/F26%-100</f>
        <v>-39.12286975411104</v>
      </c>
    </row>
    <row r="27" spans="1:14" ht="18" customHeight="1">
      <c r="A27" s="831" t="s">
        <v>1489</v>
      </c>
      <c r="B27" s="832">
        <v>1326.82</v>
      </c>
      <c r="C27" s="832">
        <v>1746.11</v>
      </c>
      <c r="D27" s="833">
        <f>C27/$C$26%</f>
        <v>63.90763622522179</v>
      </c>
      <c r="E27" s="832">
        <v>1146.62</v>
      </c>
      <c r="F27" s="832">
        <v>1131.94</v>
      </c>
      <c r="G27" s="817">
        <f aca="true" t="shared" si="3" ref="G27:G38">F27/$F$26%</f>
        <v>60.414920928048</v>
      </c>
      <c r="H27" s="832">
        <v>843.08</v>
      </c>
      <c r="I27" s="832">
        <v>596.09</v>
      </c>
      <c r="J27" s="817">
        <f t="shared" si="2"/>
        <v>52.26109065404173</v>
      </c>
      <c r="K27" s="834">
        <f aca="true" t="shared" si="4" ref="K27:K34">E27/B27%-100</f>
        <v>-13.581344869688436</v>
      </c>
      <c r="L27" s="824">
        <f aca="true" t="shared" si="5" ref="L27:L38">H27/E27%-100</f>
        <v>-26.472589000715132</v>
      </c>
      <c r="M27" s="824">
        <f aca="true" t="shared" si="6" ref="M27:M34">F27/C27%-100</f>
        <v>-35.173614491641416</v>
      </c>
      <c r="N27" s="824">
        <f aca="true" t="shared" si="7" ref="N27:N38">I27/F27%-100</f>
        <v>-47.33908157676201</v>
      </c>
    </row>
    <row r="28" spans="1:14" ht="18" customHeight="1">
      <c r="A28" s="831" t="s">
        <v>1490</v>
      </c>
      <c r="B28" s="832">
        <v>221.06</v>
      </c>
      <c r="C28" s="832">
        <v>179.98</v>
      </c>
      <c r="D28" s="833">
        <f aca="true" t="shared" si="8" ref="D28:D38">C28/$C$26%</f>
        <v>6.587269053963048</v>
      </c>
      <c r="E28" s="832">
        <v>291.84</v>
      </c>
      <c r="F28" s="832">
        <v>261.11</v>
      </c>
      <c r="G28" s="817">
        <f t="shared" si="3"/>
        <v>13.936198034809806</v>
      </c>
      <c r="H28" s="832">
        <v>345.55</v>
      </c>
      <c r="I28" s="832">
        <v>139.18</v>
      </c>
      <c r="J28" s="817">
        <f t="shared" si="2"/>
        <v>12.202349640540067</v>
      </c>
      <c r="K28" s="834">
        <f t="shared" si="4"/>
        <v>32.01845652763956</v>
      </c>
      <c r="L28" s="824">
        <f t="shared" si="5"/>
        <v>18.40391995614037</v>
      </c>
      <c r="M28" s="824">
        <f t="shared" si="6"/>
        <v>45.07723080342262</v>
      </c>
      <c r="N28" s="824">
        <f t="shared" si="7"/>
        <v>-46.696794454444486</v>
      </c>
    </row>
    <row r="29" spans="1:14" ht="18" customHeight="1">
      <c r="A29" s="831" t="s">
        <v>100</v>
      </c>
      <c r="B29" s="832">
        <v>31.49</v>
      </c>
      <c r="C29" s="832">
        <v>22.1</v>
      </c>
      <c r="D29" s="833">
        <f t="shared" si="8"/>
        <v>0.8088601294176209</v>
      </c>
      <c r="E29" s="832">
        <v>19.34</v>
      </c>
      <c r="F29" s="832">
        <v>11.45</v>
      </c>
      <c r="G29" s="817">
        <f t="shared" si="3"/>
        <v>0.6111197100784047</v>
      </c>
      <c r="H29" s="832">
        <v>26.74</v>
      </c>
      <c r="I29" s="832">
        <v>22.71</v>
      </c>
      <c r="J29" s="817">
        <f t="shared" si="2"/>
        <v>1.9910573382430299</v>
      </c>
      <c r="K29" s="834">
        <f t="shared" si="4"/>
        <v>-38.58367735789139</v>
      </c>
      <c r="L29" s="824">
        <f t="shared" si="5"/>
        <v>38.262668045501556</v>
      </c>
      <c r="M29" s="824">
        <f t="shared" si="6"/>
        <v>-48.190045248868785</v>
      </c>
      <c r="N29" s="824">
        <f t="shared" si="7"/>
        <v>98.34061135371181</v>
      </c>
    </row>
    <row r="30" spans="1:14" ht="18" customHeight="1">
      <c r="A30" s="831" t="s">
        <v>101</v>
      </c>
      <c r="B30" s="832">
        <v>214.49</v>
      </c>
      <c r="C30" s="832">
        <v>121.74</v>
      </c>
      <c r="D30" s="833">
        <f t="shared" si="8"/>
        <v>4.455684712909554</v>
      </c>
      <c r="E30" s="832">
        <v>364.57</v>
      </c>
      <c r="F30" s="832">
        <v>242.08</v>
      </c>
      <c r="G30" s="817">
        <f t="shared" si="3"/>
        <v>12.920511739369452</v>
      </c>
      <c r="H30" s="832">
        <v>210.92</v>
      </c>
      <c r="I30" s="832">
        <v>82.43</v>
      </c>
      <c r="J30" s="817">
        <f t="shared" si="2"/>
        <v>7.226898123794494</v>
      </c>
      <c r="K30" s="834">
        <f t="shared" si="4"/>
        <v>69.97062800130539</v>
      </c>
      <c r="L30" s="824">
        <f t="shared" si="5"/>
        <v>-42.14554132265408</v>
      </c>
      <c r="M30" s="824">
        <f t="shared" si="6"/>
        <v>98.85000821422705</v>
      </c>
      <c r="N30" s="824">
        <f t="shared" si="7"/>
        <v>-65.94927296761401</v>
      </c>
    </row>
    <row r="31" spans="1:14" ht="18" customHeight="1">
      <c r="A31" s="831" t="s">
        <v>1475</v>
      </c>
      <c r="B31" s="819">
        <v>0.03</v>
      </c>
      <c r="C31" s="832">
        <v>0.1</v>
      </c>
      <c r="D31" s="833">
        <f t="shared" si="8"/>
        <v>0.003660000585600094</v>
      </c>
      <c r="E31" s="819">
        <v>0.25</v>
      </c>
      <c r="F31" s="832">
        <v>1.07</v>
      </c>
      <c r="G31" s="817">
        <f t="shared" si="3"/>
        <v>0.05710900347457582</v>
      </c>
      <c r="H31" s="819">
        <v>0</v>
      </c>
      <c r="I31" s="832">
        <v>0</v>
      </c>
      <c r="J31" s="817">
        <f t="shared" si="2"/>
        <v>0</v>
      </c>
      <c r="K31" s="834" t="s">
        <v>171</v>
      </c>
      <c r="L31" s="824">
        <f t="shared" si="5"/>
        <v>-100</v>
      </c>
      <c r="M31" s="834" t="s">
        <v>171</v>
      </c>
      <c r="N31" s="824">
        <f t="shared" si="7"/>
        <v>-100</v>
      </c>
    </row>
    <row r="32" spans="1:18" ht="18" customHeight="1">
      <c r="A32" s="831" t="s">
        <v>1476</v>
      </c>
      <c r="B32" s="832">
        <v>11.06</v>
      </c>
      <c r="C32" s="832">
        <v>1.28</v>
      </c>
      <c r="D32" s="833">
        <f t="shared" si="8"/>
        <v>0.0468480074956812</v>
      </c>
      <c r="E32" s="832">
        <v>0.35</v>
      </c>
      <c r="F32" s="832">
        <v>0.07</v>
      </c>
      <c r="G32" s="817">
        <f t="shared" si="3"/>
        <v>0.0037361030310470163</v>
      </c>
      <c r="H32" s="832">
        <v>0.14</v>
      </c>
      <c r="I32" s="832">
        <v>0.02</v>
      </c>
      <c r="J32" s="817">
        <f t="shared" si="2"/>
        <v>0.001753463089601964</v>
      </c>
      <c r="K32" s="834">
        <f t="shared" si="4"/>
        <v>-96.83544303797468</v>
      </c>
      <c r="L32" s="824">
        <f t="shared" si="5"/>
        <v>-59.99999999999999</v>
      </c>
      <c r="M32" s="824">
        <f t="shared" si="6"/>
        <v>-94.53125</v>
      </c>
      <c r="N32" s="824">
        <f t="shared" si="7"/>
        <v>-71.42857142857143</v>
      </c>
      <c r="O32" s="76"/>
      <c r="P32" s="76"/>
      <c r="Q32" s="76"/>
      <c r="R32" s="76"/>
    </row>
    <row r="33" spans="1:18" ht="18" customHeight="1">
      <c r="A33" s="831" t="s">
        <v>1477</v>
      </c>
      <c r="B33" s="832">
        <v>0.11</v>
      </c>
      <c r="C33" s="832">
        <v>0.31</v>
      </c>
      <c r="D33" s="833">
        <f t="shared" si="8"/>
        <v>0.011346001815360291</v>
      </c>
      <c r="E33" s="832">
        <v>1.46</v>
      </c>
      <c r="F33" s="832">
        <v>3.32</v>
      </c>
      <c r="G33" s="817">
        <f t="shared" si="3"/>
        <v>0.17719802947251562</v>
      </c>
      <c r="H33" s="832">
        <v>0.7</v>
      </c>
      <c r="I33" s="832">
        <v>1.98</v>
      </c>
      <c r="J33" s="817">
        <f t="shared" si="2"/>
        <v>0.17359284587059443</v>
      </c>
      <c r="K33" s="834">
        <f t="shared" si="4"/>
        <v>1227.2727272727273</v>
      </c>
      <c r="L33" s="824">
        <f t="shared" si="5"/>
        <v>-52.05479452054795</v>
      </c>
      <c r="M33" s="824">
        <f t="shared" si="6"/>
        <v>970.9677419354839</v>
      </c>
      <c r="N33" s="824">
        <f t="shared" si="7"/>
        <v>-40.36144578313253</v>
      </c>
      <c r="O33" s="76"/>
      <c r="P33" s="76"/>
      <c r="Q33" s="76"/>
      <c r="R33" s="76"/>
    </row>
    <row r="34" spans="1:18" ht="18" customHeight="1">
      <c r="A34" s="831" t="s">
        <v>547</v>
      </c>
      <c r="B34" s="832">
        <v>1333.69</v>
      </c>
      <c r="C34" s="832">
        <v>660.62</v>
      </c>
      <c r="D34" s="833">
        <f t="shared" si="8"/>
        <v>24.17869586859134</v>
      </c>
      <c r="E34" s="832">
        <v>412.01</v>
      </c>
      <c r="F34" s="832">
        <v>122.83</v>
      </c>
      <c r="G34" s="817">
        <f t="shared" si="3"/>
        <v>6.555793361478643</v>
      </c>
      <c r="H34" s="832">
        <v>65.81</v>
      </c>
      <c r="I34" s="832">
        <v>44.09</v>
      </c>
      <c r="J34" s="817">
        <f t="shared" si="2"/>
        <v>3.8655093810275294</v>
      </c>
      <c r="K34" s="834">
        <f t="shared" si="4"/>
        <v>-69.10751374007452</v>
      </c>
      <c r="L34" s="824">
        <f t="shared" si="5"/>
        <v>-84.02708672119608</v>
      </c>
      <c r="M34" s="824">
        <f t="shared" si="6"/>
        <v>-81.4068602222155</v>
      </c>
      <c r="N34" s="824">
        <f t="shared" si="7"/>
        <v>-64.10486037612961</v>
      </c>
      <c r="O34" s="76"/>
      <c r="P34" s="76"/>
      <c r="Q34" s="76"/>
      <c r="R34" s="76"/>
    </row>
    <row r="35" spans="1:18" ht="18" customHeight="1">
      <c r="A35" s="831" t="s">
        <v>1478</v>
      </c>
      <c r="B35" s="832">
        <v>0</v>
      </c>
      <c r="C35" s="832">
        <v>0</v>
      </c>
      <c r="D35" s="833">
        <f t="shared" si="8"/>
        <v>0</v>
      </c>
      <c r="E35" s="832">
        <v>41.94</v>
      </c>
      <c r="F35" s="832">
        <v>24.51</v>
      </c>
      <c r="G35" s="817">
        <f t="shared" si="3"/>
        <v>1.308169789870891</v>
      </c>
      <c r="H35" s="832">
        <v>31.73</v>
      </c>
      <c r="I35" s="832">
        <v>15.99</v>
      </c>
      <c r="J35" s="817">
        <f t="shared" si="2"/>
        <v>1.4018937401367702</v>
      </c>
      <c r="K35" s="834" t="s">
        <v>171</v>
      </c>
      <c r="L35" s="824">
        <f t="shared" si="5"/>
        <v>-24.344301382927995</v>
      </c>
      <c r="M35" s="824" t="s">
        <v>171</v>
      </c>
      <c r="N35" s="824">
        <f t="shared" si="7"/>
        <v>-34.76132190942472</v>
      </c>
      <c r="O35" s="76"/>
      <c r="P35" s="76"/>
      <c r="Q35" s="76"/>
      <c r="R35" s="76"/>
    </row>
    <row r="36" spans="1:18" ht="18" customHeight="1">
      <c r="A36" s="831" t="s">
        <v>548</v>
      </c>
      <c r="B36" s="832">
        <v>0</v>
      </c>
      <c r="C36" s="832">
        <v>0</v>
      </c>
      <c r="D36" s="833">
        <f t="shared" si="8"/>
        <v>0</v>
      </c>
      <c r="E36" s="832">
        <v>11.5</v>
      </c>
      <c r="F36" s="832">
        <v>0.33</v>
      </c>
      <c r="G36" s="817">
        <f t="shared" si="3"/>
        <v>0.017613057146364505</v>
      </c>
      <c r="H36" s="832">
        <v>2.5</v>
      </c>
      <c r="I36" s="832">
        <v>0.06</v>
      </c>
      <c r="J36" s="817">
        <f t="shared" si="2"/>
        <v>0.0052603892688058915</v>
      </c>
      <c r="K36" s="834" t="s">
        <v>171</v>
      </c>
      <c r="L36" s="824">
        <f t="shared" si="5"/>
        <v>-78.26086956521739</v>
      </c>
      <c r="M36" s="834" t="s">
        <v>171</v>
      </c>
      <c r="N36" s="824">
        <f t="shared" si="7"/>
        <v>-81.81818181818181</v>
      </c>
      <c r="O36" s="76"/>
      <c r="P36" s="76"/>
      <c r="Q36" s="76"/>
      <c r="R36" s="76"/>
    </row>
    <row r="37" spans="1:18" ht="18" customHeight="1">
      <c r="A37" s="831" t="s">
        <v>549</v>
      </c>
      <c r="B37" s="832">
        <v>0</v>
      </c>
      <c r="C37" s="832">
        <v>0</v>
      </c>
      <c r="D37" s="833">
        <f t="shared" si="8"/>
        <v>0</v>
      </c>
      <c r="E37" s="832">
        <v>6.09</v>
      </c>
      <c r="F37" s="832">
        <v>5.49</v>
      </c>
      <c r="G37" s="817">
        <f t="shared" si="3"/>
        <v>0.2930172234349731</v>
      </c>
      <c r="H37" s="832">
        <v>4.48</v>
      </c>
      <c r="I37" s="832">
        <v>4.02</v>
      </c>
      <c r="J37" s="817">
        <f t="shared" si="2"/>
        <v>0.3524460810099947</v>
      </c>
      <c r="K37" s="824" t="s">
        <v>1276</v>
      </c>
      <c r="L37" s="824">
        <f t="shared" si="5"/>
        <v>-26.436781609195393</v>
      </c>
      <c r="M37" s="824" t="s">
        <v>171</v>
      </c>
      <c r="N37" s="824">
        <f t="shared" si="7"/>
        <v>-26.775956284153025</v>
      </c>
      <c r="O37" s="76"/>
      <c r="P37" s="76"/>
      <c r="Q37" s="76"/>
      <c r="R37" s="76"/>
    </row>
    <row r="38" spans="1:18" ht="18" customHeight="1">
      <c r="A38" s="831" t="s">
        <v>550</v>
      </c>
      <c r="B38" s="819">
        <v>0</v>
      </c>
      <c r="C38" s="819">
        <v>0</v>
      </c>
      <c r="D38" s="833">
        <f t="shared" si="8"/>
        <v>0</v>
      </c>
      <c r="E38" s="832">
        <v>197.99</v>
      </c>
      <c r="F38" s="832">
        <v>69.41</v>
      </c>
      <c r="G38" s="817">
        <f t="shared" si="3"/>
        <v>3.704613019785334</v>
      </c>
      <c r="H38" s="832">
        <v>823.31</v>
      </c>
      <c r="I38" s="832">
        <v>233.03</v>
      </c>
      <c r="J38" s="817">
        <f t="shared" si="2"/>
        <v>20.43047518849728</v>
      </c>
      <c r="K38" s="824" t="s">
        <v>1276</v>
      </c>
      <c r="L38" s="824">
        <f t="shared" si="5"/>
        <v>315.83413303702207</v>
      </c>
      <c r="M38" s="824" t="s">
        <v>171</v>
      </c>
      <c r="N38" s="824">
        <f t="shared" si="7"/>
        <v>235.7297219420833</v>
      </c>
      <c r="O38" s="76"/>
      <c r="P38" s="76"/>
      <c r="Q38" s="76"/>
      <c r="R38" s="76"/>
    </row>
    <row r="39" spans="1:18" ht="18" customHeight="1">
      <c r="A39" s="831" t="s">
        <v>10</v>
      </c>
      <c r="B39" s="824" t="s">
        <v>1276</v>
      </c>
      <c r="C39" s="824" t="s">
        <v>1276</v>
      </c>
      <c r="D39" s="824" t="s">
        <v>1276</v>
      </c>
      <c r="E39" s="824" t="s">
        <v>1276</v>
      </c>
      <c r="F39" s="824" t="s">
        <v>1276</v>
      </c>
      <c r="G39" s="824" t="s">
        <v>1276</v>
      </c>
      <c r="H39" s="832">
        <v>1</v>
      </c>
      <c r="I39" s="832">
        <v>1</v>
      </c>
      <c r="J39" s="818">
        <f t="shared" si="2"/>
        <v>0.08767315448009819</v>
      </c>
      <c r="K39" s="824"/>
      <c r="L39" s="824"/>
      <c r="M39" s="824"/>
      <c r="N39" s="824"/>
      <c r="O39" s="76"/>
      <c r="P39" s="76"/>
      <c r="Q39" s="76"/>
      <c r="R39" s="76"/>
    </row>
    <row r="40" spans="1:18" ht="18" customHeight="1">
      <c r="A40" s="13" t="s">
        <v>1337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17"/>
      <c r="M40" s="17"/>
      <c r="N40" s="43"/>
      <c r="O40" s="76"/>
      <c r="P40" s="76"/>
      <c r="Q40" s="76"/>
      <c r="R40" s="76"/>
    </row>
    <row r="41" spans="1:18" ht="18" customHeight="1">
      <c r="A41" s="132" t="s">
        <v>109</v>
      </c>
      <c r="B41" s="806"/>
      <c r="C41" s="806"/>
      <c r="D41" s="806"/>
      <c r="E41" s="806"/>
      <c r="F41" s="806"/>
      <c r="G41" s="806"/>
      <c r="L41" s="805"/>
      <c r="M41" s="805"/>
      <c r="O41" s="76"/>
      <c r="P41" s="76"/>
      <c r="Q41" s="76"/>
      <c r="R41" s="76"/>
    </row>
    <row r="42" spans="1:12" ht="18" customHeight="1">
      <c r="A42" s="132" t="s">
        <v>145</v>
      </c>
      <c r="B42" s="807"/>
      <c r="C42" s="807"/>
      <c r="D42" s="806"/>
      <c r="E42" s="806"/>
      <c r="F42" s="805"/>
      <c r="G42" s="805"/>
      <c r="I42" s="76"/>
      <c r="J42" s="76"/>
      <c r="K42" s="76"/>
      <c r="L42" s="76"/>
    </row>
    <row r="43" spans="1:12" ht="18" customHeight="1">
      <c r="A43" s="132" t="s">
        <v>374</v>
      </c>
      <c r="B43" s="807"/>
      <c r="C43" s="808"/>
      <c r="D43" s="806"/>
      <c r="E43" s="806"/>
      <c r="F43" s="805"/>
      <c r="G43" s="805"/>
      <c r="I43" s="76"/>
      <c r="J43" s="76"/>
      <c r="K43" s="76"/>
      <c r="L43" s="76"/>
    </row>
    <row r="44" spans="1:12" ht="18" customHeight="1">
      <c r="A44" s="131"/>
      <c r="B44" s="807"/>
      <c r="C44" s="807"/>
      <c r="D44" s="806"/>
      <c r="E44" s="806"/>
      <c r="F44" s="805"/>
      <c r="G44" s="805"/>
      <c r="I44" s="76"/>
      <c r="J44" s="76"/>
      <c r="K44" s="76"/>
      <c r="L44" s="76"/>
    </row>
    <row r="45" spans="1:12" ht="18" customHeight="1">
      <c r="A45" s="131"/>
      <c r="B45" s="807"/>
      <c r="C45" s="807"/>
      <c r="D45" s="806"/>
      <c r="E45" s="806"/>
      <c r="F45" s="805"/>
      <c r="G45" s="805"/>
      <c r="I45" s="76"/>
      <c r="J45" s="76"/>
      <c r="K45" s="76"/>
      <c r="L45" s="76"/>
    </row>
    <row r="46" spans="1:12" ht="18" customHeight="1">
      <c r="A46" s="131"/>
      <c r="B46" s="807"/>
      <c r="C46" s="807"/>
      <c r="D46" s="806"/>
      <c r="E46" s="806"/>
      <c r="F46" s="805"/>
      <c r="G46" s="805"/>
      <c r="I46" s="76"/>
      <c r="J46" s="76"/>
      <c r="K46" s="76"/>
      <c r="L46" s="76"/>
    </row>
    <row r="47" spans="1:12" ht="18" customHeight="1">
      <c r="A47" s="131"/>
      <c r="B47" s="807"/>
      <c r="C47" s="807"/>
      <c r="D47" s="806"/>
      <c r="E47" s="806"/>
      <c r="F47" s="805"/>
      <c r="G47" s="805"/>
      <c r="I47" s="76"/>
      <c r="J47" s="76"/>
      <c r="K47" s="76"/>
      <c r="L47" s="76"/>
    </row>
    <row r="48" spans="1:12" ht="18" customHeight="1">
      <c r="A48" s="131"/>
      <c r="B48" s="807"/>
      <c r="C48" s="807"/>
      <c r="D48" s="806"/>
      <c r="E48" s="806"/>
      <c r="F48" s="805"/>
      <c r="G48" s="805"/>
      <c r="I48" s="76"/>
      <c r="J48" s="76"/>
      <c r="K48" s="76"/>
      <c r="L48" s="76"/>
    </row>
    <row r="49" spans="1:12" ht="12.75">
      <c r="A49" s="131"/>
      <c r="B49" s="807"/>
      <c r="C49" s="807"/>
      <c r="D49" s="806"/>
      <c r="E49" s="806"/>
      <c r="F49" s="805"/>
      <c r="G49" s="805"/>
      <c r="I49" s="76"/>
      <c r="J49" s="76"/>
      <c r="K49" s="76"/>
      <c r="L49" s="76"/>
    </row>
    <row r="50" spans="1:12" ht="12.75">
      <c r="A50" s="131"/>
      <c r="B50" s="807"/>
      <c r="C50" s="807"/>
      <c r="D50" s="806"/>
      <c r="E50" s="806"/>
      <c r="F50" s="805"/>
      <c r="G50" s="805"/>
      <c r="I50" s="76"/>
      <c r="J50" s="76"/>
      <c r="K50" s="76"/>
      <c r="L50" s="76"/>
    </row>
    <row r="51" spans="1:12" ht="18" customHeight="1">
      <c r="A51" s="806"/>
      <c r="B51" s="806"/>
      <c r="C51" s="806"/>
      <c r="D51" s="806"/>
      <c r="E51" s="806"/>
      <c r="F51" s="805"/>
      <c r="G51" s="805"/>
      <c r="I51" s="76"/>
      <c r="J51" s="76"/>
      <c r="K51" s="76"/>
      <c r="L51" s="76"/>
    </row>
    <row r="52" spans="1:12" ht="12.75" customHeight="1">
      <c r="A52" s="806"/>
      <c r="B52" s="806"/>
      <c r="C52" s="806"/>
      <c r="D52" s="806"/>
      <c r="E52" s="806"/>
      <c r="F52" s="805"/>
      <c r="G52" s="805"/>
      <c r="I52" s="76"/>
      <c r="J52" s="76"/>
      <c r="K52" s="76"/>
      <c r="L52" s="76"/>
    </row>
    <row r="53" spans="1:12" ht="12.75">
      <c r="A53" s="806"/>
      <c r="B53" s="806"/>
      <c r="C53" s="806"/>
      <c r="D53" s="806"/>
      <c r="E53" s="806"/>
      <c r="F53" s="805"/>
      <c r="G53" s="805"/>
      <c r="I53" s="76"/>
      <c r="J53" s="76"/>
      <c r="K53" s="76"/>
      <c r="L53" s="76"/>
    </row>
    <row r="54" spans="12:18" ht="12.75">
      <c r="L54" s="805"/>
      <c r="M54" s="805"/>
      <c r="O54" s="76"/>
      <c r="P54" s="76"/>
      <c r="Q54" s="76"/>
      <c r="R54" s="76"/>
    </row>
    <row r="55" spans="12:18" ht="12.75">
      <c r="L55" s="805"/>
      <c r="M55" s="805"/>
      <c r="O55" s="76"/>
      <c r="P55" s="76"/>
      <c r="Q55" s="76"/>
      <c r="R55" s="76"/>
    </row>
    <row r="56" spans="12:18" ht="12.75">
      <c r="L56" s="805"/>
      <c r="M56" s="805"/>
      <c r="O56" s="76"/>
      <c r="P56" s="76"/>
      <c r="Q56" s="76"/>
      <c r="R56" s="76"/>
    </row>
    <row r="57" spans="12:18" ht="12.75">
      <c r="L57" s="805"/>
      <c r="M57" s="805"/>
      <c r="O57" s="76"/>
      <c r="P57" s="76"/>
      <c r="Q57" s="76"/>
      <c r="R57" s="76"/>
    </row>
    <row r="58" spans="12:18" ht="12.75">
      <c r="L58" s="805"/>
      <c r="M58" s="805"/>
      <c r="O58" s="76"/>
      <c r="P58" s="76"/>
      <c r="Q58" s="76"/>
      <c r="R58" s="76"/>
    </row>
    <row r="59" spans="12:18" ht="12.75">
      <c r="L59" s="805"/>
      <c r="M59" s="805"/>
      <c r="O59" s="76"/>
      <c r="P59" s="76"/>
      <c r="Q59" s="76"/>
      <c r="R59" s="76"/>
    </row>
    <row r="60" spans="12:18" ht="12.75">
      <c r="L60" s="805"/>
      <c r="M60" s="805"/>
      <c r="O60" s="76"/>
      <c r="P60" s="76"/>
      <c r="Q60" s="76"/>
      <c r="R60" s="76"/>
    </row>
    <row r="61" spans="12:18" ht="12.75">
      <c r="L61" s="805"/>
      <c r="M61" s="805"/>
      <c r="O61" s="76"/>
      <c r="P61" s="76"/>
      <c r="Q61" s="76"/>
      <c r="R61" s="76"/>
    </row>
    <row r="62" spans="12:18" ht="12.75">
      <c r="L62" s="805"/>
      <c r="M62" s="805"/>
      <c r="O62" s="76"/>
      <c r="P62" s="76"/>
      <c r="Q62" s="76"/>
      <c r="R62" s="76"/>
    </row>
    <row r="63" spans="12:18" ht="12.75">
      <c r="L63" s="805"/>
      <c r="M63" s="805"/>
      <c r="O63" s="76"/>
      <c r="P63" s="76"/>
      <c r="Q63" s="76"/>
      <c r="R63" s="76"/>
    </row>
    <row r="64" spans="12:18" ht="12.75">
      <c r="L64" s="805"/>
      <c r="M64" s="805"/>
      <c r="O64" s="76"/>
      <c r="P64" s="76"/>
      <c r="Q64" s="76"/>
      <c r="R64" s="76"/>
    </row>
    <row r="65" spans="12:18" ht="12.75">
      <c r="L65" s="805"/>
      <c r="M65" s="805"/>
      <c r="O65" s="76"/>
      <c r="P65" s="76"/>
      <c r="Q65" s="76"/>
      <c r="R65" s="76"/>
    </row>
    <row r="66" spans="12:18" ht="12.75">
      <c r="L66" s="805"/>
      <c r="M66" s="805"/>
      <c r="O66" s="76"/>
      <c r="P66" s="76"/>
      <c r="Q66" s="76"/>
      <c r="R66" s="76"/>
    </row>
    <row r="67" spans="12:18" ht="12.75">
      <c r="L67" s="805"/>
      <c r="M67" s="805"/>
      <c r="O67" s="76"/>
      <c r="P67" s="76"/>
      <c r="Q67" s="76"/>
      <c r="R67" s="76"/>
    </row>
    <row r="68" spans="12:18" ht="12.75">
      <c r="L68" s="805"/>
      <c r="M68" s="805"/>
      <c r="O68" s="76"/>
      <c r="P68" s="76"/>
      <c r="Q68" s="76"/>
      <c r="R68" s="76"/>
    </row>
    <row r="69" spans="12:18" ht="12.75">
      <c r="L69" s="805"/>
      <c r="M69" s="805"/>
      <c r="O69" s="76"/>
      <c r="P69" s="76"/>
      <c r="Q69" s="76"/>
      <c r="R69" s="76"/>
    </row>
    <row r="70" spans="12:13" ht="12.75">
      <c r="L70" s="805"/>
      <c r="M70" s="805"/>
    </row>
    <row r="71" spans="12:13" ht="12.75">
      <c r="L71" s="805"/>
      <c r="M71" s="805"/>
    </row>
    <row r="72" spans="12:13" ht="12.75">
      <c r="L72" s="805"/>
      <c r="M72" s="805"/>
    </row>
    <row r="73" spans="12:13" ht="12.75">
      <c r="L73" s="805"/>
      <c r="M73" s="805"/>
    </row>
    <row r="74" spans="12:13" ht="12.75">
      <c r="L74" s="805"/>
      <c r="M74" s="805"/>
    </row>
    <row r="75" spans="12:13" ht="12.75">
      <c r="L75" s="805"/>
      <c r="M75" s="805"/>
    </row>
    <row r="76" spans="12:13" ht="12.75">
      <c r="L76" s="805"/>
      <c r="M76" s="805"/>
    </row>
    <row r="77" spans="12:13" ht="12.75">
      <c r="L77" s="805"/>
      <c r="M77" s="805"/>
    </row>
    <row r="78" spans="12:13" ht="12.75">
      <c r="L78" s="805"/>
      <c r="M78" s="805"/>
    </row>
    <row r="79" spans="12:13" ht="12.75">
      <c r="L79" s="805"/>
      <c r="M79" s="805"/>
    </row>
    <row r="80" spans="12:13" ht="12.75">
      <c r="L80" s="805"/>
      <c r="M80" s="805"/>
    </row>
    <row r="81" spans="12:13" ht="12.75">
      <c r="L81" s="805"/>
      <c r="M81" s="805"/>
    </row>
    <row r="82" spans="12:13" ht="12.75">
      <c r="L82" s="805"/>
      <c r="M82" s="805"/>
    </row>
    <row r="83" spans="12:13" ht="12.75">
      <c r="L83" s="805"/>
      <c r="M83" s="805"/>
    </row>
    <row r="84" spans="12:13" ht="12.75">
      <c r="L84" s="805"/>
      <c r="M84" s="805"/>
    </row>
    <row r="85" spans="12:13" ht="12.75">
      <c r="L85" s="805"/>
      <c r="M85" s="805"/>
    </row>
    <row r="86" spans="12:13" ht="12.75">
      <c r="L86" s="805"/>
      <c r="M86" s="805"/>
    </row>
    <row r="87" spans="12:13" ht="12.75">
      <c r="L87" s="805"/>
      <c r="M87" s="805"/>
    </row>
    <row r="88" spans="12:13" ht="12.75">
      <c r="L88" s="805"/>
      <c r="M88" s="805"/>
    </row>
    <row r="89" spans="12:13" ht="12.75">
      <c r="L89" s="805"/>
      <c r="M89" s="805"/>
    </row>
    <row r="90" spans="12:13" ht="12.75">
      <c r="L90" s="805"/>
      <c r="M90" s="805"/>
    </row>
    <row r="91" spans="12:13" ht="12.75">
      <c r="L91" s="805"/>
      <c r="M91" s="805"/>
    </row>
    <row r="92" spans="12:13" ht="12.75">
      <c r="L92" s="805"/>
      <c r="M92" s="805"/>
    </row>
    <row r="93" spans="12:13" ht="12.75">
      <c r="L93" s="805"/>
      <c r="M93" s="805"/>
    </row>
    <row r="94" spans="12:13" ht="12.75">
      <c r="L94" s="805"/>
      <c r="M94" s="805"/>
    </row>
    <row r="95" spans="12:13" ht="12.75">
      <c r="L95" s="805"/>
      <c r="M95" s="805"/>
    </row>
    <row r="96" spans="12:13" ht="12.75">
      <c r="L96" s="805"/>
      <c r="M96" s="805"/>
    </row>
    <row r="97" spans="12:13" ht="12.75">
      <c r="L97" s="805"/>
      <c r="M97" s="805"/>
    </row>
    <row r="98" spans="12:13" ht="12.75">
      <c r="L98" s="805"/>
      <c r="M98" s="805"/>
    </row>
    <row r="99" spans="12:13" ht="12.75">
      <c r="L99" s="805"/>
      <c r="M99" s="805"/>
    </row>
    <row r="100" spans="12:13" ht="12.75">
      <c r="L100" s="805"/>
      <c r="M100" s="805"/>
    </row>
    <row r="101" spans="12:13" ht="12.75">
      <c r="L101" s="805"/>
      <c r="M101" s="805"/>
    </row>
    <row r="102" spans="12:13" ht="12.75">
      <c r="L102" s="805"/>
      <c r="M102" s="805"/>
    </row>
    <row r="103" spans="12:13" ht="12.75">
      <c r="L103" s="805"/>
      <c r="M103" s="805"/>
    </row>
    <row r="104" spans="12:13" ht="12.75">
      <c r="L104" s="805"/>
      <c r="M104" s="805"/>
    </row>
    <row r="105" spans="12:13" ht="12.75">
      <c r="L105" s="805"/>
      <c r="M105" s="805"/>
    </row>
    <row r="106" spans="12:13" ht="12.75">
      <c r="L106" s="805"/>
      <c r="M106" s="805"/>
    </row>
    <row r="107" spans="12:13" ht="12.75">
      <c r="L107" s="805"/>
      <c r="M107" s="805"/>
    </row>
    <row r="108" spans="12:13" ht="12.75">
      <c r="L108" s="805"/>
      <c r="M108" s="805"/>
    </row>
    <row r="109" spans="12:13" ht="12.75">
      <c r="L109" s="805"/>
      <c r="M109" s="805"/>
    </row>
    <row r="110" spans="12:13" ht="12.75">
      <c r="L110" s="805"/>
      <c r="M110" s="805"/>
    </row>
    <row r="111" spans="12:13" ht="12.75">
      <c r="L111" s="805"/>
      <c r="M111" s="805"/>
    </row>
    <row r="112" spans="12:13" ht="12.75">
      <c r="L112" s="805"/>
      <c r="M112" s="805"/>
    </row>
    <row r="113" spans="12:13" ht="12.75">
      <c r="L113" s="805"/>
      <c r="M113" s="805"/>
    </row>
    <row r="114" spans="12:13" ht="12.75">
      <c r="L114" s="805"/>
      <c r="M114" s="805"/>
    </row>
    <row r="115" spans="12:13" ht="12.75">
      <c r="L115" s="805"/>
      <c r="M115" s="805"/>
    </row>
    <row r="116" spans="12:13" ht="12.75">
      <c r="L116" s="805"/>
      <c r="M116" s="805"/>
    </row>
    <row r="117" spans="12:13" ht="12.75">
      <c r="L117" s="805"/>
      <c r="M117" s="805"/>
    </row>
    <row r="118" spans="12:13" ht="12.75">
      <c r="L118" s="805"/>
      <c r="M118" s="805"/>
    </row>
    <row r="119" spans="12:13" ht="12.75">
      <c r="L119" s="805"/>
      <c r="M119" s="805"/>
    </row>
    <row r="120" spans="12:13" ht="12.75">
      <c r="L120" s="805"/>
      <c r="M120" s="805"/>
    </row>
    <row r="121" spans="12:13" ht="12.75">
      <c r="L121" s="805"/>
      <c r="M121" s="805"/>
    </row>
    <row r="122" spans="12:13" ht="12.75">
      <c r="L122" s="805"/>
      <c r="M122" s="805"/>
    </row>
    <row r="123" spans="12:13" ht="12.75">
      <c r="L123" s="805"/>
      <c r="M123" s="805"/>
    </row>
    <row r="124" spans="12:13" ht="12.75">
      <c r="L124" s="805"/>
      <c r="M124" s="805"/>
    </row>
    <row r="125" spans="12:13" ht="12.75">
      <c r="L125" s="805"/>
      <c r="M125" s="805"/>
    </row>
    <row r="126" spans="12:13" ht="12.75">
      <c r="L126" s="805"/>
      <c r="M126" s="805"/>
    </row>
    <row r="127" spans="12:13" ht="12.75">
      <c r="L127" s="805"/>
      <c r="M127" s="805"/>
    </row>
    <row r="128" spans="12:13" ht="12.75">
      <c r="L128" s="805"/>
      <c r="M128" s="805"/>
    </row>
    <row r="129" spans="12:13" ht="12.75">
      <c r="L129" s="805"/>
      <c r="M129" s="805"/>
    </row>
    <row r="130" spans="12:13" ht="12.75">
      <c r="L130" s="805"/>
      <c r="M130" s="805"/>
    </row>
    <row r="131" spans="12:13" ht="12.75">
      <c r="L131" s="805"/>
      <c r="M131" s="805"/>
    </row>
    <row r="132" spans="12:13" ht="12.75">
      <c r="L132" s="805"/>
      <c r="M132" s="805"/>
    </row>
    <row r="133" spans="12:13" ht="12.75">
      <c r="L133" s="805"/>
      <c r="M133" s="805"/>
    </row>
    <row r="134" spans="12:13" ht="12.75">
      <c r="L134" s="805"/>
      <c r="M134" s="805"/>
    </row>
    <row r="135" spans="12:13" ht="12.75">
      <c r="L135" s="805"/>
      <c r="M135" s="805"/>
    </row>
    <row r="136" spans="12:13" ht="12.75">
      <c r="L136" s="805"/>
      <c r="M136" s="805"/>
    </row>
    <row r="137" spans="12:13" ht="12.75">
      <c r="L137" s="805"/>
      <c r="M137" s="805"/>
    </row>
    <row r="138" spans="12:13" ht="12.75">
      <c r="L138" s="805"/>
      <c r="M138" s="805"/>
    </row>
    <row r="139" spans="12:13" ht="12.75">
      <c r="L139" s="805"/>
      <c r="M139" s="805"/>
    </row>
    <row r="140" spans="12:13" ht="12.75">
      <c r="L140" s="805"/>
      <c r="M140" s="805"/>
    </row>
    <row r="141" spans="12:13" ht="12.75">
      <c r="L141" s="805"/>
      <c r="M141" s="805"/>
    </row>
    <row r="142" spans="12:13" ht="12.75">
      <c r="L142" s="805"/>
      <c r="M142" s="805"/>
    </row>
    <row r="143" spans="12:13" ht="12.75">
      <c r="L143" s="805"/>
      <c r="M143" s="805"/>
    </row>
    <row r="144" spans="12:13" ht="12.75">
      <c r="L144" s="805"/>
      <c r="M144" s="805"/>
    </row>
    <row r="145" spans="12:13" ht="12.75">
      <c r="L145" s="805"/>
      <c r="M145" s="805"/>
    </row>
    <row r="146" spans="12:13" ht="12.75">
      <c r="L146" s="805"/>
      <c r="M146" s="805"/>
    </row>
    <row r="147" spans="12:13" ht="12.75">
      <c r="L147" s="805"/>
      <c r="M147" s="805"/>
    </row>
    <row r="148" spans="12:13" ht="12.75">
      <c r="L148" s="805"/>
      <c r="M148" s="805"/>
    </row>
    <row r="149" spans="12:13" ht="12.75">
      <c r="L149" s="805"/>
      <c r="M149" s="805"/>
    </row>
    <row r="150" spans="12:13" ht="12.75">
      <c r="L150" s="805"/>
      <c r="M150" s="805"/>
    </row>
  </sheetData>
  <mergeCells count="17">
    <mergeCell ref="A21:N21"/>
    <mergeCell ref="B22:J22"/>
    <mergeCell ref="K22:N22"/>
    <mergeCell ref="A23:A25"/>
    <mergeCell ref="B23:D23"/>
    <mergeCell ref="E23:G23"/>
    <mergeCell ref="H23:J23"/>
    <mergeCell ref="K23:L24"/>
    <mergeCell ref="M23:N24"/>
    <mergeCell ref="A1:J1"/>
    <mergeCell ref="A2:J2"/>
    <mergeCell ref="A4:A7"/>
    <mergeCell ref="C5:E5"/>
    <mergeCell ref="F5:H5"/>
    <mergeCell ref="I5:J5"/>
    <mergeCell ref="B3:J3"/>
    <mergeCell ref="B4:J4"/>
  </mergeCells>
  <printOptions horizontalCentered="1"/>
  <pageMargins left="0.75" right="0.75" top="1" bottom="1" header="0.5" footer="0.5"/>
  <pageSetup fitToHeight="1" fitToWidth="1" horizontalDpi="600" verticalDpi="600" orientation="portrait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workbookViewId="0" topLeftCell="A1">
      <selection activeCell="A1" sqref="A1:L1"/>
    </sheetView>
  </sheetViews>
  <sheetFormatPr defaultColWidth="9.140625" defaultRowHeight="15" customHeight="1"/>
  <cols>
    <col min="1" max="1" width="30.8515625" style="0" customWidth="1"/>
    <col min="2" max="2" width="6.7109375" style="0" bestFit="1" customWidth="1"/>
    <col min="3" max="3" width="7.8515625" style="0" bestFit="1" customWidth="1"/>
    <col min="4" max="4" width="7.57421875" style="0" bestFit="1" customWidth="1"/>
    <col min="5" max="5" width="7.8515625" style="0" bestFit="1" customWidth="1"/>
    <col min="6" max="6" width="7.140625" style="0" bestFit="1" customWidth="1"/>
    <col min="7" max="7" width="7.57421875" style="0" bestFit="1" customWidth="1"/>
    <col min="8" max="8" width="7.8515625" style="0" bestFit="1" customWidth="1"/>
    <col min="9" max="12" width="8.140625" style="0" bestFit="1" customWidth="1"/>
    <col min="13" max="13" width="10.00390625" style="0" bestFit="1" customWidth="1"/>
    <col min="14" max="14" width="10.57421875" style="0" bestFit="1" customWidth="1"/>
  </cols>
  <sheetData>
    <row r="1" spans="1:12" ht="18" customHeight="1">
      <c r="A1" s="1587" t="s">
        <v>168</v>
      </c>
      <c r="B1" s="1587"/>
      <c r="C1" s="1587"/>
      <c r="D1" s="1587"/>
      <c r="E1" s="1587"/>
      <c r="F1" s="1587"/>
      <c r="G1" s="1587"/>
      <c r="H1" s="1587"/>
      <c r="I1" s="1587"/>
      <c r="J1" s="1587"/>
      <c r="K1" s="1587"/>
      <c r="L1" s="1587"/>
    </row>
    <row r="2" spans="1:12" ht="19.5" customHeight="1">
      <c r="A2" s="1697" t="s">
        <v>416</v>
      </c>
      <c r="B2" s="1697"/>
      <c r="C2" s="1697"/>
      <c r="D2" s="1697"/>
      <c r="E2" s="1697"/>
      <c r="F2" s="1697"/>
      <c r="G2" s="1697"/>
      <c r="H2" s="1697"/>
      <c r="I2" s="1697"/>
      <c r="J2" s="1697"/>
      <c r="K2" s="1697"/>
      <c r="L2" s="1697"/>
    </row>
    <row r="3" spans="1:12" ht="15" customHeight="1">
      <c r="A3" s="1587" t="s">
        <v>1141</v>
      </c>
      <c r="B3" s="1587"/>
      <c r="C3" s="1587"/>
      <c r="D3" s="1587"/>
      <c r="E3" s="1587"/>
      <c r="F3" s="1587"/>
      <c r="G3" s="1587"/>
      <c r="H3" s="1587"/>
      <c r="I3" s="1587"/>
      <c r="J3" s="1587"/>
      <c r="K3" s="1587"/>
      <c r="L3" s="1587"/>
    </row>
    <row r="4" spans="1:12" ht="15" customHeight="1">
      <c r="A4" s="1587" t="s">
        <v>1082</v>
      </c>
      <c r="B4" s="1587"/>
      <c r="C4" s="1587"/>
      <c r="D4" s="1587"/>
      <c r="E4" s="1587"/>
      <c r="F4" s="1587"/>
      <c r="G4" s="1587"/>
      <c r="H4" s="1587"/>
      <c r="I4" s="1587"/>
      <c r="J4" s="1587"/>
      <c r="K4" s="1587"/>
      <c r="L4" s="1587"/>
    </row>
    <row r="5" spans="1:12" ht="15" customHeight="1" thickBot="1">
      <c r="A5" s="1698" t="s">
        <v>436</v>
      </c>
      <c r="B5" s="1698"/>
      <c r="C5" s="1698"/>
      <c r="D5" s="1673"/>
      <c r="E5" s="1673"/>
      <c r="F5" s="1673"/>
      <c r="G5" s="1698"/>
      <c r="H5" s="1698"/>
      <c r="I5" s="1698"/>
      <c r="J5" s="1698"/>
      <c r="K5" s="1698"/>
      <c r="L5" s="1698"/>
    </row>
    <row r="6" spans="1:12" ht="15" customHeight="1" thickTop="1">
      <c r="A6" s="1688" t="s">
        <v>110</v>
      </c>
      <c r="B6" s="663" t="s">
        <v>1142</v>
      </c>
      <c r="C6" s="664" t="s">
        <v>82</v>
      </c>
      <c r="D6" s="1690" t="s">
        <v>762</v>
      </c>
      <c r="E6" s="1691"/>
      <c r="F6" s="1692" t="s">
        <v>202</v>
      </c>
      <c r="G6" s="1692"/>
      <c r="H6" s="1691"/>
      <c r="I6" s="1685" t="s">
        <v>111</v>
      </c>
      <c r="J6" s="1686"/>
      <c r="K6" s="1686"/>
      <c r="L6" s="1687"/>
    </row>
    <row r="7" spans="1:12" ht="15" customHeight="1">
      <c r="A7" s="1689"/>
      <c r="B7" s="665" t="s">
        <v>1143</v>
      </c>
      <c r="C7" s="666" t="s">
        <v>434</v>
      </c>
      <c r="D7" s="666" t="s">
        <v>220</v>
      </c>
      <c r="E7" s="666" t="s">
        <v>434</v>
      </c>
      <c r="F7" s="666" t="s">
        <v>529</v>
      </c>
      <c r="G7" s="666" t="s">
        <v>220</v>
      </c>
      <c r="H7" s="666" t="s">
        <v>434</v>
      </c>
      <c r="I7" s="666" t="s">
        <v>1144</v>
      </c>
      <c r="J7" s="1144" t="s">
        <v>1144</v>
      </c>
      <c r="K7" s="1146" t="s">
        <v>1145</v>
      </c>
      <c r="L7" s="988" t="s">
        <v>1145</v>
      </c>
    </row>
    <row r="8" spans="1:12" ht="15" customHeight="1">
      <c r="A8" s="989">
        <v>1</v>
      </c>
      <c r="B8" s="990">
        <v>2</v>
      </c>
      <c r="C8" s="991" t="s">
        <v>1146</v>
      </c>
      <c r="D8" s="991">
        <v>4</v>
      </c>
      <c r="E8" s="991">
        <v>5</v>
      </c>
      <c r="F8" s="991">
        <v>6</v>
      </c>
      <c r="G8" s="991">
        <v>7</v>
      </c>
      <c r="H8" s="835">
        <v>8</v>
      </c>
      <c r="I8" s="991" t="s">
        <v>1147</v>
      </c>
      <c r="J8" s="1145" t="s">
        <v>1148</v>
      </c>
      <c r="K8" s="1147" t="s">
        <v>1149</v>
      </c>
      <c r="L8" s="992" t="s">
        <v>1150</v>
      </c>
    </row>
    <row r="9" spans="1:15" ht="15" customHeight="1">
      <c r="A9" s="569" t="s">
        <v>1151</v>
      </c>
      <c r="B9" s="570">
        <v>100</v>
      </c>
      <c r="C9" s="571">
        <v>196.1</v>
      </c>
      <c r="D9" s="571">
        <v>227.5</v>
      </c>
      <c r="E9" s="571">
        <v>223.7</v>
      </c>
      <c r="F9" s="449">
        <v>248</v>
      </c>
      <c r="G9" s="449">
        <v>250</v>
      </c>
      <c r="H9" s="455">
        <v>249</v>
      </c>
      <c r="I9" s="572">
        <f>ROUND((E9/C9*100-100),1)</f>
        <v>14.1</v>
      </c>
      <c r="J9" s="572">
        <f>ROUND((E9/D9*100-100),1)</f>
        <v>-1.7</v>
      </c>
      <c r="K9" s="1148">
        <f>ROUND((H9/E9*100-100),1)</f>
        <v>11.3</v>
      </c>
      <c r="L9" s="573">
        <f>ROUND((H9/G9*100-100),1)</f>
        <v>-0.4</v>
      </c>
      <c r="M9" s="847"/>
      <c r="N9" s="847"/>
      <c r="O9" s="847"/>
    </row>
    <row r="10" spans="1:15" ht="15" customHeight="1">
      <c r="A10" s="574"/>
      <c r="B10" s="985"/>
      <c r="C10" s="986"/>
      <c r="D10" s="987"/>
      <c r="E10" s="987"/>
      <c r="F10" s="17"/>
      <c r="G10" s="17"/>
      <c r="H10" s="456"/>
      <c r="I10" s="575"/>
      <c r="J10" s="575"/>
      <c r="K10" s="1149"/>
      <c r="L10" s="576"/>
      <c r="M10" s="847"/>
      <c r="N10" s="847"/>
      <c r="O10" s="847"/>
    </row>
    <row r="11" spans="1:15" ht="15" customHeight="1">
      <c r="A11" s="569" t="s">
        <v>1152</v>
      </c>
      <c r="B11" s="570">
        <v>53.2</v>
      </c>
      <c r="C11" s="454">
        <v>191.4</v>
      </c>
      <c r="D11" s="449">
        <v>229.8</v>
      </c>
      <c r="E11" s="449">
        <v>224.3</v>
      </c>
      <c r="F11" s="449">
        <v>265.1</v>
      </c>
      <c r="G11" s="449">
        <v>267.4</v>
      </c>
      <c r="H11" s="455">
        <v>264.3</v>
      </c>
      <c r="I11" s="572">
        <f>ROUND((E11/C11*100-100),1)</f>
        <v>17.2</v>
      </c>
      <c r="J11" s="572">
        <f>ROUND((E11/D11*100-100),1)</f>
        <v>-2.4</v>
      </c>
      <c r="K11" s="1148">
        <f aca="true" t="shared" si="0" ref="K11:K61">ROUND((H11/E11*100-100),1)</f>
        <v>17.8</v>
      </c>
      <c r="L11" s="573">
        <f aca="true" t="shared" si="1" ref="L11:L61">ROUND((H11/G11*100-100),1)</f>
        <v>-1.2</v>
      </c>
      <c r="M11" s="847"/>
      <c r="N11" s="847"/>
      <c r="O11" s="847"/>
    </row>
    <row r="12" spans="1:15" ht="15" customHeight="1">
      <c r="A12" s="565"/>
      <c r="B12" s="985"/>
      <c r="C12" s="42"/>
      <c r="D12" s="42"/>
      <c r="E12" s="42"/>
      <c r="F12" s="17"/>
      <c r="G12" s="17"/>
      <c r="H12" s="456"/>
      <c r="I12" s="577"/>
      <c r="J12" s="577"/>
      <c r="K12" s="1150"/>
      <c r="L12" s="578"/>
      <c r="M12" s="847"/>
      <c r="N12" s="847"/>
      <c r="O12" s="847"/>
    </row>
    <row r="13" spans="1:15" ht="15" customHeight="1">
      <c r="A13" s="574" t="s">
        <v>1153</v>
      </c>
      <c r="B13" s="579">
        <v>18</v>
      </c>
      <c r="C13" s="42">
        <v>193.1</v>
      </c>
      <c r="D13" s="42">
        <v>230.8</v>
      </c>
      <c r="E13" s="42">
        <v>227.8</v>
      </c>
      <c r="F13" s="17">
        <v>247.1</v>
      </c>
      <c r="G13" s="17">
        <v>249.4</v>
      </c>
      <c r="H13" s="456">
        <v>250.4</v>
      </c>
      <c r="I13" s="577">
        <f aca="true" t="shared" si="2" ref="I13:I33">ROUND((E13/C13*100-100),1)</f>
        <v>18</v>
      </c>
      <c r="J13" s="577">
        <f aca="true" t="shared" si="3" ref="J13:J76">ROUND((E13/D13*100-100),1)</f>
        <v>-1.3</v>
      </c>
      <c r="K13" s="1150">
        <f t="shared" si="0"/>
        <v>9.9</v>
      </c>
      <c r="L13" s="578">
        <f t="shared" si="1"/>
        <v>0.4</v>
      </c>
      <c r="M13" s="847"/>
      <c r="N13" s="847"/>
      <c r="O13" s="847"/>
    </row>
    <row r="14" spans="1:15" ht="15" customHeight="1">
      <c r="A14" s="574" t="s">
        <v>1154</v>
      </c>
      <c r="B14" s="579" t="s">
        <v>1454</v>
      </c>
      <c r="C14" s="42">
        <v>188.1</v>
      </c>
      <c r="D14" s="42">
        <v>232.2</v>
      </c>
      <c r="E14" s="42">
        <v>229.1</v>
      </c>
      <c r="F14" s="17">
        <v>251.5</v>
      </c>
      <c r="G14" s="17">
        <v>253.3</v>
      </c>
      <c r="H14" s="456">
        <v>254.1</v>
      </c>
      <c r="I14" s="577">
        <f t="shared" si="2"/>
        <v>21.8</v>
      </c>
      <c r="J14" s="577">
        <f t="shared" si="3"/>
        <v>-1.3</v>
      </c>
      <c r="K14" s="1150">
        <f t="shared" si="0"/>
        <v>10.9</v>
      </c>
      <c r="L14" s="578">
        <f t="shared" si="1"/>
        <v>0.3</v>
      </c>
      <c r="M14" s="847"/>
      <c r="N14" s="847"/>
      <c r="O14" s="847"/>
    </row>
    <row r="15" spans="1:15" ht="15" customHeight="1">
      <c r="A15" s="574" t="s">
        <v>1155</v>
      </c>
      <c r="B15" s="450">
        <v>1.79</v>
      </c>
      <c r="C15" s="42">
        <v>244.2</v>
      </c>
      <c r="D15" s="42">
        <v>249.3</v>
      </c>
      <c r="E15" s="42">
        <v>243.7</v>
      </c>
      <c r="F15" s="17">
        <v>251</v>
      </c>
      <c r="G15" s="17">
        <v>253.6</v>
      </c>
      <c r="H15" s="456">
        <v>256.9</v>
      </c>
      <c r="I15" s="577">
        <f t="shared" si="2"/>
        <v>-0.2</v>
      </c>
      <c r="J15" s="577">
        <f t="shared" si="3"/>
        <v>-2.2</v>
      </c>
      <c r="K15" s="1150">
        <f t="shared" si="0"/>
        <v>5.4</v>
      </c>
      <c r="L15" s="578">
        <f t="shared" si="1"/>
        <v>1.3</v>
      </c>
      <c r="M15" s="847"/>
      <c r="N15" s="847"/>
      <c r="O15" s="847"/>
    </row>
    <row r="16" spans="1:15" ht="15" customHeight="1">
      <c r="A16" s="574" t="s">
        <v>1156</v>
      </c>
      <c r="B16" s="450">
        <v>2.05</v>
      </c>
      <c r="C16" s="42">
        <v>177.9</v>
      </c>
      <c r="D16" s="42">
        <v>198.8</v>
      </c>
      <c r="E16" s="42">
        <v>198.9</v>
      </c>
      <c r="F16" s="17">
        <v>209.5</v>
      </c>
      <c r="G16" s="17">
        <v>212.6</v>
      </c>
      <c r="H16" s="456">
        <v>212.5</v>
      </c>
      <c r="I16" s="577">
        <f t="shared" si="2"/>
        <v>11.8</v>
      </c>
      <c r="J16" s="577">
        <f t="shared" si="3"/>
        <v>0.1</v>
      </c>
      <c r="K16" s="1150">
        <f t="shared" si="0"/>
        <v>6.8</v>
      </c>
      <c r="L16" s="578">
        <f t="shared" si="1"/>
        <v>0</v>
      </c>
      <c r="M16" s="847"/>
      <c r="N16" s="847"/>
      <c r="O16" s="847"/>
    </row>
    <row r="17" spans="1:15" ht="15" customHeight="1">
      <c r="A17" s="574" t="s">
        <v>1157</v>
      </c>
      <c r="B17" s="450">
        <v>2.73</v>
      </c>
      <c r="C17" s="42">
        <v>198.1</v>
      </c>
      <c r="D17" s="42">
        <v>250</v>
      </c>
      <c r="E17" s="42">
        <v>249.1</v>
      </c>
      <c r="F17" s="17">
        <v>309.8</v>
      </c>
      <c r="G17" s="17">
        <v>323.7</v>
      </c>
      <c r="H17" s="456">
        <v>335.2</v>
      </c>
      <c r="I17" s="577">
        <f t="shared" si="2"/>
        <v>25.7</v>
      </c>
      <c r="J17" s="577">
        <f t="shared" si="3"/>
        <v>-0.4</v>
      </c>
      <c r="K17" s="1150">
        <f t="shared" si="0"/>
        <v>34.6</v>
      </c>
      <c r="L17" s="578">
        <f t="shared" si="1"/>
        <v>3.6</v>
      </c>
      <c r="M17" s="847"/>
      <c r="N17" s="847"/>
      <c r="O17" s="847"/>
    </row>
    <row r="18" spans="1:15" ht="15" customHeight="1">
      <c r="A18" s="574" t="s">
        <v>1160</v>
      </c>
      <c r="B18" s="450">
        <v>7.89</v>
      </c>
      <c r="C18" s="42">
        <v>180.2</v>
      </c>
      <c r="D18" s="42">
        <v>212.5</v>
      </c>
      <c r="E18" s="42">
        <v>186.4</v>
      </c>
      <c r="F18" s="17">
        <v>296.9</v>
      </c>
      <c r="G18" s="17">
        <v>294.7</v>
      </c>
      <c r="H18" s="456">
        <v>259.6</v>
      </c>
      <c r="I18" s="577">
        <f t="shared" si="2"/>
        <v>3.4</v>
      </c>
      <c r="J18" s="577">
        <f t="shared" si="3"/>
        <v>-12.3</v>
      </c>
      <c r="K18" s="1150">
        <f t="shared" si="0"/>
        <v>39.3</v>
      </c>
      <c r="L18" s="578">
        <f t="shared" si="1"/>
        <v>-11.9</v>
      </c>
      <c r="M18" s="847"/>
      <c r="N18" s="847"/>
      <c r="O18" s="847"/>
    </row>
    <row r="19" spans="1:15" ht="15" customHeight="1">
      <c r="A19" s="574" t="s">
        <v>1162</v>
      </c>
      <c r="B19" s="450">
        <v>6.25</v>
      </c>
      <c r="C19" s="42">
        <v>183.9</v>
      </c>
      <c r="D19" s="42">
        <v>213.1</v>
      </c>
      <c r="E19" s="42">
        <v>185.6</v>
      </c>
      <c r="F19" s="17">
        <v>301.7</v>
      </c>
      <c r="G19" s="17">
        <v>305.8</v>
      </c>
      <c r="H19" s="456">
        <v>265.1</v>
      </c>
      <c r="I19" s="577">
        <f t="shared" si="2"/>
        <v>0.9</v>
      </c>
      <c r="J19" s="577">
        <f t="shared" si="3"/>
        <v>-12.9</v>
      </c>
      <c r="K19" s="1150">
        <f t="shared" si="0"/>
        <v>42.8</v>
      </c>
      <c r="L19" s="578">
        <f t="shared" si="1"/>
        <v>-13.3</v>
      </c>
      <c r="M19" s="847"/>
      <c r="N19" s="847"/>
      <c r="O19" s="847"/>
    </row>
    <row r="20" spans="1:15" ht="15" customHeight="1">
      <c r="A20" s="574" t="s">
        <v>1163</v>
      </c>
      <c r="B20" s="450">
        <v>5.15</v>
      </c>
      <c r="C20" s="42">
        <v>193.3</v>
      </c>
      <c r="D20" s="42">
        <v>218.9</v>
      </c>
      <c r="E20" s="42">
        <v>191.5</v>
      </c>
      <c r="F20" s="17">
        <v>310.4</v>
      </c>
      <c r="G20" s="17">
        <v>324.8</v>
      </c>
      <c r="H20" s="456">
        <v>283.1</v>
      </c>
      <c r="I20" s="577">
        <f t="shared" si="2"/>
        <v>-0.9</v>
      </c>
      <c r="J20" s="577">
        <f t="shared" si="3"/>
        <v>-12.5</v>
      </c>
      <c r="K20" s="1150">
        <f t="shared" si="0"/>
        <v>47.8</v>
      </c>
      <c r="L20" s="578">
        <f t="shared" si="1"/>
        <v>-12.8</v>
      </c>
      <c r="M20" s="847"/>
      <c r="N20" s="847"/>
      <c r="O20" s="847"/>
    </row>
    <row r="21" spans="1:15" ht="15" customHeight="1">
      <c r="A21" s="574" t="s">
        <v>1164</v>
      </c>
      <c r="B21" s="450">
        <v>1.1</v>
      </c>
      <c r="C21" s="42">
        <v>144.9</v>
      </c>
      <c r="D21" s="42">
        <v>205.5</v>
      </c>
      <c r="E21" s="42">
        <v>167.3</v>
      </c>
      <c r="F21" s="17">
        <v>289.1</v>
      </c>
      <c r="G21" s="17">
        <v>226.8</v>
      </c>
      <c r="H21" s="456">
        <v>182.4</v>
      </c>
      <c r="I21" s="577">
        <f t="shared" si="2"/>
        <v>15.5</v>
      </c>
      <c r="J21" s="577">
        <f t="shared" si="3"/>
        <v>-18.6</v>
      </c>
      <c r="K21" s="1150">
        <f t="shared" si="0"/>
        <v>9</v>
      </c>
      <c r="L21" s="578">
        <f t="shared" si="1"/>
        <v>-19.6</v>
      </c>
      <c r="M21" s="847"/>
      <c r="N21" s="847"/>
      <c r="O21" s="847"/>
    </row>
    <row r="22" spans="1:15" ht="15" customHeight="1">
      <c r="A22" s="574" t="s">
        <v>1165</v>
      </c>
      <c r="B22" s="450">
        <v>1.65</v>
      </c>
      <c r="C22" s="42">
        <v>164.1</v>
      </c>
      <c r="D22" s="42">
        <v>206.2</v>
      </c>
      <c r="E22" s="42">
        <v>186.8</v>
      </c>
      <c r="F22" s="17">
        <v>275.6</v>
      </c>
      <c r="G22" s="17">
        <v>249.1</v>
      </c>
      <c r="H22" s="456">
        <v>234</v>
      </c>
      <c r="I22" s="577">
        <f t="shared" si="2"/>
        <v>13.8</v>
      </c>
      <c r="J22" s="577">
        <f t="shared" si="3"/>
        <v>-9.4</v>
      </c>
      <c r="K22" s="1150">
        <f t="shared" si="0"/>
        <v>25.3</v>
      </c>
      <c r="L22" s="578">
        <f t="shared" si="1"/>
        <v>-6.1</v>
      </c>
      <c r="M22" s="847"/>
      <c r="N22" s="847"/>
      <c r="O22" s="847"/>
    </row>
    <row r="23" spans="1:15" ht="15" customHeight="1">
      <c r="A23" s="574" t="s">
        <v>1166</v>
      </c>
      <c r="B23" s="450">
        <v>1.59</v>
      </c>
      <c r="C23" s="42">
        <v>164.4</v>
      </c>
      <c r="D23" s="42">
        <v>207.3</v>
      </c>
      <c r="E23" s="42">
        <v>187.4</v>
      </c>
      <c r="F23" s="17">
        <v>279.5</v>
      </c>
      <c r="G23" s="17">
        <v>251.8</v>
      </c>
      <c r="H23" s="456">
        <v>236.1</v>
      </c>
      <c r="I23" s="577">
        <f t="shared" si="2"/>
        <v>14</v>
      </c>
      <c r="J23" s="577">
        <f t="shared" si="3"/>
        <v>-9.6</v>
      </c>
      <c r="K23" s="1150">
        <f t="shared" si="0"/>
        <v>26</v>
      </c>
      <c r="L23" s="578">
        <f t="shared" si="1"/>
        <v>-6.2</v>
      </c>
      <c r="M23" s="847"/>
      <c r="N23" s="847"/>
      <c r="O23" s="847"/>
    </row>
    <row r="24" spans="1:15" ht="15" customHeight="1">
      <c r="A24" s="574" t="s">
        <v>1167</v>
      </c>
      <c r="B24" s="450">
        <v>0.05</v>
      </c>
      <c r="C24" s="42">
        <v>153.5</v>
      </c>
      <c r="D24" s="42">
        <v>173.3</v>
      </c>
      <c r="E24" s="42">
        <v>167.6</v>
      </c>
      <c r="F24" s="17">
        <v>177.6</v>
      </c>
      <c r="G24" s="17">
        <v>178.6</v>
      </c>
      <c r="H24" s="456">
        <v>174.6</v>
      </c>
      <c r="I24" s="577">
        <f t="shared" si="2"/>
        <v>9.2</v>
      </c>
      <c r="J24" s="577">
        <f t="shared" si="3"/>
        <v>-3.3</v>
      </c>
      <c r="K24" s="1150">
        <f t="shared" si="0"/>
        <v>4.2</v>
      </c>
      <c r="L24" s="578">
        <f t="shared" si="1"/>
        <v>-2.2</v>
      </c>
      <c r="M24" s="847"/>
      <c r="N24" s="847"/>
      <c r="O24" s="847"/>
    </row>
    <row r="25" spans="1:15" ht="15" customHeight="1">
      <c r="A25" s="574" t="s">
        <v>1168</v>
      </c>
      <c r="B25" s="579">
        <v>1.85</v>
      </c>
      <c r="C25" s="42">
        <v>186.9</v>
      </c>
      <c r="D25" s="42">
        <v>210.5</v>
      </c>
      <c r="E25" s="42">
        <v>205.7</v>
      </c>
      <c r="F25" s="17">
        <v>241.7</v>
      </c>
      <c r="G25" s="17">
        <v>250.3</v>
      </c>
      <c r="H25" s="456">
        <v>264.2</v>
      </c>
      <c r="I25" s="577">
        <f t="shared" si="2"/>
        <v>10.1</v>
      </c>
      <c r="J25" s="577">
        <f t="shared" si="3"/>
        <v>-2.3</v>
      </c>
      <c r="K25" s="1150">
        <f t="shared" si="0"/>
        <v>28.4</v>
      </c>
      <c r="L25" s="578">
        <f t="shared" si="1"/>
        <v>5.6</v>
      </c>
      <c r="M25" s="847"/>
      <c r="N25" s="847"/>
      <c r="O25" s="847"/>
    </row>
    <row r="26" spans="1:15" ht="15" customHeight="1">
      <c r="A26" s="574" t="s">
        <v>1169</v>
      </c>
      <c r="B26" s="579">
        <v>5.21</v>
      </c>
      <c r="C26" s="42">
        <v>193.9</v>
      </c>
      <c r="D26" s="42">
        <v>235</v>
      </c>
      <c r="E26" s="42">
        <v>235.5</v>
      </c>
      <c r="F26" s="17">
        <v>289</v>
      </c>
      <c r="G26" s="17">
        <v>285.4</v>
      </c>
      <c r="H26" s="456">
        <v>287</v>
      </c>
      <c r="I26" s="577">
        <f t="shared" si="2"/>
        <v>21.5</v>
      </c>
      <c r="J26" s="577">
        <f t="shared" si="3"/>
        <v>0.2</v>
      </c>
      <c r="K26" s="1150">
        <f t="shared" si="0"/>
        <v>21.9</v>
      </c>
      <c r="L26" s="578">
        <f t="shared" si="1"/>
        <v>0.6</v>
      </c>
      <c r="M26" s="847"/>
      <c r="N26" s="847"/>
      <c r="O26" s="847"/>
    </row>
    <row r="27" spans="1:15" ht="15" customHeight="1">
      <c r="A27" s="574" t="s">
        <v>1170</v>
      </c>
      <c r="B27" s="579">
        <v>4.05</v>
      </c>
      <c r="C27" s="42">
        <v>180.9</v>
      </c>
      <c r="D27" s="42">
        <v>210.6</v>
      </c>
      <c r="E27" s="42">
        <v>210.6</v>
      </c>
      <c r="F27" s="17">
        <v>227.7</v>
      </c>
      <c r="G27" s="17">
        <v>229.4</v>
      </c>
      <c r="H27" s="456">
        <v>229.8</v>
      </c>
      <c r="I27" s="577">
        <f t="shared" si="2"/>
        <v>16.4</v>
      </c>
      <c r="J27" s="577">
        <f t="shared" si="3"/>
        <v>0</v>
      </c>
      <c r="K27" s="1150">
        <f t="shared" si="0"/>
        <v>9.1</v>
      </c>
      <c r="L27" s="578">
        <f t="shared" si="1"/>
        <v>0.2</v>
      </c>
      <c r="M27" s="847"/>
      <c r="N27" s="847"/>
      <c r="O27" s="847"/>
    </row>
    <row r="28" spans="1:15" ht="15" customHeight="1">
      <c r="A28" s="574" t="s">
        <v>1171</v>
      </c>
      <c r="B28" s="579">
        <v>3.07</v>
      </c>
      <c r="C28" s="42">
        <v>174.5</v>
      </c>
      <c r="D28" s="42">
        <v>226.4</v>
      </c>
      <c r="E28" s="42">
        <v>220.2</v>
      </c>
      <c r="F28" s="17">
        <v>211.8</v>
      </c>
      <c r="G28" s="17">
        <v>210.7</v>
      </c>
      <c r="H28" s="456">
        <v>209.6</v>
      </c>
      <c r="I28" s="577">
        <f t="shared" si="2"/>
        <v>26.2</v>
      </c>
      <c r="J28" s="577">
        <f t="shared" si="3"/>
        <v>-2.7</v>
      </c>
      <c r="K28" s="1150">
        <f t="shared" si="0"/>
        <v>-4.8</v>
      </c>
      <c r="L28" s="578">
        <f t="shared" si="1"/>
        <v>-0.5</v>
      </c>
      <c r="M28" s="847"/>
      <c r="N28" s="847"/>
      <c r="O28" s="847"/>
    </row>
    <row r="29" spans="1:15" ht="15" customHeight="1">
      <c r="A29" s="574" t="s">
        <v>1172</v>
      </c>
      <c r="B29" s="579">
        <v>1.21</v>
      </c>
      <c r="C29" s="42">
        <v>133.4</v>
      </c>
      <c r="D29" s="42">
        <v>183.2</v>
      </c>
      <c r="E29" s="42">
        <v>181.3</v>
      </c>
      <c r="F29" s="17">
        <v>263.5</v>
      </c>
      <c r="G29" s="17">
        <v>275.9</v>
      </c>
      <c r="H29" s="456">
        <v>284.4</v>
      </c>
      <c r="I29" s="577">
        <f t="shared" si="2"/>
        <v>35.9</v>
      </c>
      <c r="J29" s="577">
        <f t="shared" si="3"/>
        <v>-1</v>
      </c>
      <c r="K29" s="1150">
        <f t="shared" si="0"/>
        <v>56.9</v>
      </c>
      <c r="L29" s="578">
        <f t="shared" si="1"/>
        <v>3.1</v>
      </c>
      <c r="M29" s="847"/>
      <c r="N29" s="847"/>
      <c r="O29" s="847"/>
    </row>
    <row r="30" spans="1:15" ht="15" customHeight="1">
      <c r="A30" s="574" t="s">
        <v>1173</v>
      </c>
      <c r="B30" s="450">
        <v>2.28</v>
      </c>
      <c r="C30" s="42">
        <v>191</v>
      </c>
      <c r="D30" s="42">
        <v>215</v>
      </c>
      <c r="E30" s="42">
        <v>215.8</v>
      </c>
      <c r="F30" s="17">
        <v>236.6</v>
      </c>
      <c r="G30" s="17">
        <v>250.7</v>
      </c>
      <c r="H30" s="456">
        <v>250.8</v>
      </c>
      <c r="I30" s="577">
        <f t="shared" si="2"/>
        <v>13</v>
      </c>
      <c r="J30" s="577">
        <f t="shared" si="3"/>
        <v>0.4</v>
      </c>
      <c r="K30" s="1150">
        <f t="shared" si="0"/>
        <v>16.2</v>
      </c>
      <c r="L30" s="578">
        <f t="shared" si="1"/>
        <v>0</v>
      </c>
      <c r="M30" s="847"/>
      <c r="N30" s="847"/>
      <c r="O30" s="847"/>
    </row>
    <row r="31" spans="1:15" ht="15" customHeight="1">
      <c r="A31" s="574" t="s">
        <v>1174</v>
      </c>
      <c r="B31" s="450">
        <v>0.75</v>
      </c>
      <c r="C31" s="42">
        <v>147.4</v>
      </c>
      <c r="D31" s="42">
        <v>169.2</v>
      </c>
      <c r="E31" s="42">
        <v>172</v>
      </c>
      <c r="F31" s="17">
        <v>206.8</v>
      </c>
      <c r="G31" s="17">
        <v>206.2</v>
      </c>
      <c r="H31" s="456">
        <v>206.5</v>
      </c>
      <c r="I31" s="577">
        <f t="shared" si="2"/>
        <v>16.7</v>
      </c>
      <c r="J31" s="577">
        <f t="shared" si="3"/>
        <v>1.7</v>
      </c>
      <c r="K31" s="1150">
        <f t="shared" si="0"/>
        <v>20.1</v>
      </c>
      <c r="L31" s="578">
        <f t="shared" si="1"/>
        <v>0.1</v>
      </c>
      <c r="M31" s="847"/>
      <c r="N31" s="847"/>
      <c r="O31" s="847"/>
    </row>
    <row r="32" spans="1:15" ht="15" customHeight="1">
      <c r="A32" s="574" t="s">
        <v>1175</v>
      </c>
      <c r="B32" s="450">
        <v>1.53</v>
      </c>
      <c r="C32" s="42">
        <v>208.1</v>
      </c>
      <c r="D32" s="42">
        <v>233.6</v>
      </c>
      <c r="E32" s="42">
        <v>233.6</v>
      </c>
      <c r="F32" s="17">
        <v>246.8</v>
      </c>
      <c r="G32" s="17">
        <v>266.5</v>
      </c>
      <c r="H32" s="456">
        <v>266.5</v>
      </c>
      <c r="I32" s="577">
        <f t="shared" si="2"/>
        <v>12.3</v>
      </c>
      <c r="J32" s="577">
        <f t="shared" si="3"/>
        <v>0</v>
      </c>
      <c r="K32" s="1150">
        <f t="shared" si="0"/>
        <v>14.1</v>
      </c>
      <c r="L32" s="578">
        <f t="shared" si="1"/>
        <v>0</v>
      </c>
      <c r="M32" s="847"/>
      <c r="N32" s="847"/>
      <c r="O32" s="847"/>
    </row>
    <row r="33" spans="1:15" ht="15" customHeight="1">
      <c r="A33" s="574" t="s">
        <v>1176</v>
      </c>
      <c r="B33" s="450">
        <v>6.91</v>
      </c>
      <c r="C33" s="42">
        <v>221.3</v>
      </c>
      <c r="D33" s="42">
        <v>266.9</v>
      </c>
      <c r="E33" s="42">
        <v>266.5</v>
      </c>
      <c r="F33" s="17">
        <v>302.4</v>
      </c>
      <c r="G33" s="17">
        <v>304.2</v>
      </c>
      <c r="H33" s="456">
        <v>305.9</v>
      </c>
      <c r="I33" s="577">
        <f t="shared" si="2"/>
        <v>20.4</v>
      </c>
      <c r="J33" s="577">
        <f t="shared" si="3"/>
        <v>-0.1</v>
      </c>
      <c r="K33" s="1150">
        <f t="shared" si="0"/>
        <v>14.8</v>
      </c>
      <c r="L33" s="578">
        <f t="shared" si="1"/>
        <v>0.6</v>
      </c>
      <c r="M33" s="847"/>
      <c r="N33" s="847"/>
      <c r="O33" s="847"/>
    </row>
    <row r="34" spans="1:15" ht="15" customHeight="1">
      <c r="A34" s="565"/>
      <c r="B34" s="450"/>
      <c r="C34" s="42"/>
      <c r="D34" s="42"/>
      <c r="E34" s="42"/>
      <c r="F34" s="17"/>
      <c r="G34" s="17"/>
      <c r="H34" s="456"/>
      <c r="I34" s="575"/>
      <c r="J34" s="575"/>
      <c r="K34" s="1151"/>
      <c r="L34" s="576"/>
      <c r="M34" s="847"/>
      <c r="N34" s="847"/>
      <c r="O34" s="847"/>
    </row>
    <row r="35" spans="1:15" ht="15" customHeight="1">
      <c r="A35" s="580" t="s">
        <v>1177</v>
      </c>
      <c r="B35" s="570">
        <v>46.8</v>
      </c>
      <c r="C35" s="454">
        <v>201.5</v>
      </c>
      <c r="D35" s="449">
        <v>225</v>
      </c>
      <c r="E35" s="449">
        <v>223.3</v>
      </c>
      <c r="F35" s="449">
        <v>228.3</v>
      </c>
      <c r="G35" s="449">
        <v>229.9</v>
      </c>
      <c r="H35" s="455">
        <v>231.5</v>
      </c>
      <c r="I35" s="572">
        <f aca="true" t="shared" si="4" ref="I35:I85">ROUND((E35/C35*100-100),1)</f>
        <v>10.8</v>
      </c>
      <c r="J35" s="572">
        <f t="shared" si="3"/>
        <v>-0.8</v>
      </c>
      <c r="K35" s="1148">
        <f t="shared" si="0"/>
        <v>3.7</v>
      </c>
      <c r="L35" s="573">
        <f t="shared" si="1"/>
        <v>0.7</v>
      </c>
      <c r="M35" s="847"/>
      <c r="N35" s="847"/>
      <c r="O35" s="847"/>
    </row>
    <row r="36" spans="1:15" ht="15" customHeight="1">
      <c r="A36" s="565"/>
      <c r="B36" s="579"/>
      <c r="C36" s="42"/>
      <c r="D36" s="42"/>
      <c r="E36" s="42"/>
      <c r="F36" s="17"/>
      <c r="G36" s="17"/>
      <c r="H36" s="456"/>
      <c r="I36" s="577"/>
      <c r="J36" s="577"/>
      <c r="K36" s="1150"/>
      <c r="L36" s="578"/>
      <c r="M36" s="847"/>
      <c r="N36" s="847"/>
      <c r="O36" s="847"/>
    </row>
    <row r="37" spans="1:15" ht="15" customHeight="1">
      <c r="A37" s="574" t="s">
        <v>1187</v>
      </c>
      <c r="B37" s="579">
        <v>8.92</v>
      </c>
      <c r="C37" s="42">
        <v>151.3</v>
      </c>
      <c r="D37" s="42">
        <v>161.1</v>
      </c>
      <c r="E37" s="42">
        <v>162.4</v>
      </c>
      <c r="F37" s="17">
        <v>172</v>
      </c>
      <c r="G37" s="17">
        <v>173.7</v>
      </c>
      <c r="H37" s="456">
        <v>174.2</v>
      </c>
      <c r="I37" s="577">
        <f t="shared" si="4"/>
        <v>7.3</v>
      </c>
      <c r="J37" s="577">
        <f t="shared" si="3"/>
        <v>0.8</v>
      </c>
      <c r="K37" s="1150">
        <f t="shared" si="0"/>
        <v>7.3</v>
      </c>
      <c r="L37" s="578">
        <f t="shared" si="1"/>
        <v>0.3</v>
      </c>
      <c r="M37" s="847"/>
      <c r="N37" s="847"/>
      <c r="O37" s="847"/>
    </row>
    <row r="38" spans="1:15" ht="15" customHeight="1">
      <c r="A38" s="574" t="s">
        <v>1188</v>
      </c>
      <c r="B38" s="579" t="s">
        <v>1455</v>
      </c>
      <c r="C38" s="42">
        <v>135.3</v>
      </c>
      <c r="D38" s="42">
        <v>145.9</v>
      </c>
      <c r="E38" s="42">
        <v>146.3</v>
      </c>
      <c r="F38" s="17">
        <v>152.1</v>
      </c>
      <c r="G38" s="17">
        <v>155.2</v>
      </c>
      <c r="H38" s="456">
        <v>155.4</v>
      </c>
      <c r="I38" s="577">
        <f t="shared" si="4"/>
        <v>8.1</v>
      </c>
      <c r="J38" s="577">
        <f t="shared" si="3"/>
        <v>0.3</v>
      </c>
      <c r="K38" s="1150">
        <f t="shared" si="0"/>
        <v>6.2</v>
      </c>
      <c r="L38" s="578">
        <f t="shared" si="1"/>
        <v>0.1</v>
      </c>
      <c r="M38" s="847"/>
      <c r="N38" s="847"/>
      <c r="O38" s="847"/>
    </row>
    <row r="39" spans="1:15" ht="15" customHeight="1">
      <c r="A39" s="574" t="s">
        <v>1189</v>
      </c>
      <c r="B39" s="579" t="s">
        <v>1458</v>
      </c>
      <c r="C39" s="42">
        <v>151</v>
      </c>
      <c r="D39" s="42">
        <v>160</v>
      </c>
      <c r="E39" s="42">
        <v>162</v>
      </c>
      <c r="F39" s="17">
        <v>168.8</v>
      </c>
      <c r="G39" s="17">
        <v>170.3</v>
      </c>
      <c r="H39" s="456">
        <v>171</v>
      </c>
      <c r="I39" s="577">
        <f t="shared" si="4"/>
        <v>7.3</v>
      </c>
      <c r="J39" s="577">
        <f t="shared" si="3"/>
        <v>1.3</v>
      </c>
      <c r="K39" s="1150">
        <f t="shared" si="0"/>
        <v>5.6</v>
      </c>
      <c r="L39" s="578">
        <f t="shared" si="1"/>
        <v>0.4</v>
      </c>
      <c r="M39" s="847"/>
      <c r="N39" s="847"/>
      <c r="O39" s="847"/>
    </row>
    <row r="40" spans="1:15" ht="15" customHeight="1">
      <c r="A40" s="574" t="s">
        <v>1190</v>
      </c>
      <c r="B40" s="450">
        <v>0.89</v>
      </c>
      <c r="C40" s="42">
        <v>200.4</v>
      </c>
      <c r="D40" s="42">
        <v>213.1</v>
      </c>
      <c r="E40" s="42">
        <v>213.1</v>
      </c>
      <c r="F40" s="17">
        <v>248</v>
      </c>
      <c r="G40" s="17">
        <v>248</v>
      </c>
      <c r="H40" s="456">
        <v>248</v>
      </c>
      <c r="I40" s="577">
        <f t="shared" si="4"/>
        <v>6.3</v>
      </c>
      <c r="J40" s="577">
        <f t="shared" si="3"/>
        <v>0</v>
      </c>
      <c r="K40" s="1150">
        <f t="shared" si="0"/>
        <v>16.4</v>
      </c>
      <c r="L40" s="578">
        <f t="shared" si="1"/>
        <v>0</v>
      </c>
      <c r="M40" s="847"/>
      <c r="N40" s="847"/>
      <c r="O40" s="847"/>
    </row>
    <row r="41" spans="1:15" ht="15" customHeight="1">
      <c r="A41" s="574" t="s">
        <v>1191</v>
      </c>
      <c r="B41" s="450">
        <v>2.2</v>
      </c>
      <c r="C41" s="42">
        <v>150.7</v>
      </c>
      <c r="D41" s="42">
        <v>162.4</v>
      </c>
      <c r="E41" s="42">
        <v>162.4</v>
      </c>
      <c r="F41" s="17">
        <v>169.6</v>
      </c>
      <c r="G41" s="17">
        <v>173.8</v>
      </c>
      <c r="H41" s="456">
        <v>173.8</v>
      </c>
      <c r="I41" s="577">
        <f t="shared" si="4"/>
        <v>7.8</v>
      </c>
      <c r="J41" s="577">
        <f t="shared" si="3"/>
        <v>0</v>
      </c>
      <c r="K41" s="1150">
        <f t="shared" si="0"/>
        <v>7</v>
      </c>
      <c r="L41" s="578">
        <f t="shared" si="1"/>
        <v>0</v>
      </c>
      <c r="M41" s="847"/>
      <c r="N41" s="847"/>
      <c r="O41" s="847"/>
    </row>
    <row r="42" spans="1:15" ht="15" customHeight="1">
      <c r="A42" s="574" t="s">
        <v>1192</v>
      </c>
      <c r="B42" s="450">
        <v>14.87</v>
      </c>
      <c r="C42" s="42">
        <v>226</v>
      </c>
      <c r="D42" s="42">
        <v>260.1</v>
      </c>
      <c r="E42" s="42">
        <v>253.9</v>
      </c>
      <c r="F42" s="17">
        <v>252</v>
      </c>
      <c r="G42" s="17">
        <v>253.7</v>
      </c>
      <c r="H42" s="456">
        <v>258.5</v>
      </c>
      <c r="I42" s="577">
        <f t="shared" si="4"/>
        <v>12.3</v>
      </c>
      <c r="J42" s="577">
        <f t="shared" si="3"/>
        <v>-2.4</v>
      </c>
      <c r="K42" s="1150">
        <f t="shared" si="0"/>
        <v>1.8</v>
      </c>
      <c r="L42" s="578">
        <f t="shared" si="1"/>
        <v>1.9</v>
      </c>
      <c r="M42" s="847"/>
      <c r="N42" s="847"/>
      <c r="O42" s="847"/>
    </row>
    <row r="43" spans="1:15" ht="15" customHeight="1">
      <c r="A43" s="574" t="s">
        <v>1193</v>
      </c>
      <c r="B43" s="450">
        <v>3.5</v>
      </c>
      <c r="C43" s="42">
        <v>154.3</v>
      </c>
      <c r="D43" s="42">
        <v>172.2</v>
      </c>
      <c r="E43" s="42">
        <v>172.2</v>
      </c>
      <c r="F43" s="17">
        <v>179.8</v>
      </c>
      <c r="G43" s="17">
        <v>184.9</v>
      </c>
      <c r="H43" s="456">
        <v>184.9</v>
      </c>
      <c r="I43" s="577">
        <f t="shared" si="4"/>
        <v>11.6</v>
      </c>
      <c r="J43" s="577">
        <f t="shared" si="3"/>
        <v>0</v>
      </c>
      <c r="K43" s="1150">
        <f t="shared" si="0"/>
        <v>7.4</v>
      </c>
      <c r="L43" s="578">
        <f t="shared" si="1"/>
        <v>0</v>
      </c>
      <c r="M43" s="847"/>
      <c r="N43" s="847"/>
      <c r="O43" s="847"/>
    </row>
    <row r="44" spans="1:15" ht="15" customHeight="1">
      <c r="A44" s="574" t="s">
        <v>1194</v>
      </c>
      <c r="B44" s="450">
        <v>4.19</v>
      </c>
      <c r="C44" s="42">
        <v>168.5</v>
      </c>
      <c r="D44" s="42">
        <v>176.9</v>
      </c>
      <c r="E44" s="42">
        <v>176.9</v>
      </c>
      <c r="F44" s="17">
        <v>187.4</v>
      </c>
      <c r="G44" s="17">
        <v>187.4</v>
      </c>
      <c r="H44" s="456">
        <v>187.4</v>
      </c>
      <c r="I44" s="577">
        <f t="shared" si="4"/>
        <v>5</v>
      </c>
      <c r="J44" s="577">
        <f t="shared" si="3"/>
        <v>0</v>
      </c>
      <c r="K44" s="1150">
        <f t="shared" si="0"/>
        <v>5.9</v>
      </c>
      <c r="L44" s="578">
        <f t="shared" si="1"/>
        <v>0</v>
      </c>
      <c r="M44" s="847"/>
      <c r="N44" s="847"/>
      <c r="O44" s="847"/>
    </row>
    <row r="45" spans="1:15" ht="15" customHeight="1">
      <c r="A45" s="574" t="s">
        <v>1195</v>
      </c>
      <c r="B45" s="450">
        <v>1.26</v>
      </c>
      <c r="C45" s="42">
        <v>166.8</v>
      </c>
      <c r="D45" s="42">
        <v>202.1</v>
      </c>
      <c r="E45" s="42">
        <v>203.3</v>
      </c>
      <c r="F45" s="17">
        <v>205.5</v>
      </c>
      <c r="G45" s="17">
        <v>204.8</v>
      </c>
      <c r="H45" s="456">
        <v>205.9</v>
      </c>
      <c r="I45" s="577">
        <f t="shared" si="4"/>
        <v>21.9</v>
      </c>
      <c r="J45" s="577">
        <f t="shared" si="3"/>
        <v>0.6</v>
      </c>
      <c r="K45" s="1150">
        <f t="shared" si="0"/>
        <v>1.3</v>
      </c>
      <c r="L45" s="578">
        <f t="shared" si="1"/>
        <v>0.5</v>
      </c>
      <c r="M45" s="847"/>
      <c r="N45" s="847"/>
      <c r="O45" s="847"/>
    </row>
    <row r="46" spans="1:15" ht="15" customHeight="1">
      <c r="A46" s="574" t="s">
        <v>1196</v>
      </c>
      <c r="B46" s="579" t="s">
        <v>1459</v>
      </c>
      <c r="C46" s="42">
        <v>320.7</v>
      </c>
      <c r="D46" s="42">
        <v>381.1</v>
      </c>
      <c r="E46" s="42">
        <v>365.1</v>
      </c>
      <c r="F46" s="17">
        <v>349</v>
      </c>
      <c r="G46" s="17">
        <v>350.1</v>
      </c>
      <c r="H46" s="456">
        <v>361.5</v>
      </c>
      <c r="I46" s="577">
        <f t="shared" si="4"/>
        <v>13.8</v>
      </c>
      <c r="J46" s="577">
        <f t="shared" si="3"/>
        <v>-4.2</v>
      </c>
      <c r="K46" s="1150">
        <f t="shared" si="0"/>
        <v>-1</v>
      </c>
      <c r="L46" s="578">
        <f t="shared" si="1"/>
        <v>3.3</v>
      </c>
      <c r="M46" s="847"/>
      <c r="N46" s="847"/>
      <c r="O46" s="847"/>
    </row>
    <row r="47" spans="1:15" ht="15" customHeight="1">
      <c r="A47" s="574" t="s">
        <v>1197</v>
      </c>
      <c r="B47" s="450">
        <v>4.03</v>
      </c>
      <c r="C47" s="42">
        <v>254.6</v>
      </c>
      <c r="D47" s="42">
        <v>310.7</v>
      </c>
      <c r="E47" s="42">
        <v>309.8</v>
      </c>
      <c r="F47" s="17">
        <v>284.7</v>
      </c>
      <c r="G47" s="17">
        <v>285.7</v>
      </c>
      <c r="H47" s="456">
        <v>285.7</v>
      </c>
      <c r="I47" s="577">
        <f t="shared" si="4"/>
        <v>21.7</v>
      </c>
      <c r="J47" s="577">
        <f t="shared" si="3"/>
        <v>-0.3</v>
      </c>
      <c r="K47" s="1150">
        <f t="shared" si="0"/>
        <v>-7.8</v>
      </c>
      <c r="L47" s="578">
        <f t="shared" si="1"/>
        <v>0</v>
      </c>
      <c r="M47" s="847"/>
      <c r="N47" s="847"/>
      <c r="O47" s="847"/>
    </row>
    <row r="48" spans="1:15" ht="15" customHeight="1">
      <c r="A48" s="574" t="s">
        <v>1198</v>
      </c>
      <c r="B48" s="450">
        <v>3.61</v>
      </c>
      <c r="C48" s="42">
        <v>269.4</v>
      </c>
      <c r="D48" s="42">
        <v>332.3</v>
      </c>
      <c r="E48" s="42">
        <v>331.2</v>
      </c>
      <c r="F48" s="17">
        <v>303.1</v>
      </c>
      <c r="G48" s="17">
        <v>304.1</v>
      </c>
      <c r="H48" s="456">
        <v>304.1</v>
      </c>
      <c r="I48" s="577">
        <f t="shared" si="4"/>
        <v>22.9</v>
      </c>
      <c r="J48" s="577">
        <f t="shared" si="3"/>
        <v>-0.3</v>
      </c>
      <c r="K48" s="1150">
        <f t="shared" si="0"/>
        <v>-8.2</v>
      </c>
      <c r="L48" s="578">
        <f t="shared" si="1"/>
        <v>0</v>
      </c>
      <c r="M48" s="847"/>
      <c r="N48" s="847"/>
      <c r="O48" s="847"/>
    </row>
    <row r="49" spans="1:15" ht="15" customHeight="1">
      <c r="A49" s="574" t="s">
        <v>1199</v>
      </c>
      <c r="B49" s="450">
        <v>2.54</v>
      </c>
      <c r="C49" s="42">
        <v>300.8</v>
      </c>
      <c r="D49" s="42">
        <v>378.5</v>
      </c>
      <c r="E49" s="42">
        <v>378.5</v>
      </c>
      <c r="F49" s="17">
        <v>339</v>
      </c>
      <c r="G49" s="17">
        <v>339</v>
      </c>
      <c r="H49" s="456">
        <v>339</v>
      </c>
      <c r="I49" s="577">
        <f t="shared" si="4"/>
        <v>25.8</v>
      </c>
      <c r="J49" s="577">
        <f t="shared" si="3"/>
        <v>0</v>
      </c>
      <c r="K49" s="1150">
        <f t="shared" si="0"/>
        <v>-10.4</v>
      </c>
      <c r="L49" s="578">
        <f t="shared" si="1"/>
        <v>0</v>
      </c>
      <c r="M49" s="847"/>
      <c r="N49" s="847"/>
      <c r="O49" s="847"/>
    </row>
    <row r="50" spans="1:15" ht="15" customHeight="1">
      <c r="A50" s="574" t="s">
        <v>1200</v>
      </c>
      <c r="B50" s="450">
        <v>1.07</v>
      </c>
      <c r="C50" s="42">
        <v>187.8</v>
      </c>
      <c r="D50" s="42">
        <v>211.7</v>
      </c>
      <c r="E50" s="42">
        <v>208</v>
      </c>
      <c r="F50" s="17">
        <v>212.1</v>
      </c>
      <c r="G50" s="17">
        <v>213.7</v>
      </c>
      <c r="H50" s="456">
        <v>213.7</v>
      </c>
      <c r="I50" s="577">
        <f t="shared" si="4"/>
        <v>10.8</v>
      </c>
      <c r="J50" s="577">
        <f t="shared" si="3"/>
        <v>-1.7</v>
      </c>
      <c r="K50" s="1150">
        <f t="shared" si="0"/>
        <v>2.7</v>
      </c>
      <c r="L50" s="578">
        <f t="shared" si="1"/>
        <v>0</v>
      </c>
      <c r="M50" s="847"/>
      <c r="N50" s="847"/>
      <c r="O50" s="847"/>
    </row>
    <row r="51" spans="1:15" ht="15" customHeight="1">
      <c r="A51" s="574" t="s">
        <v>1223</v>
      </c>
      <c r="B51" s="450">
        <v>0.42</v>
      </c>
      <c r="C51" s="42">
        <v>126.6</v>
      </c>
      <c r="D51" s="42">
        <v>126.7</v>
      </c>
      <c r="E51" s="42">
        <v>126.7</v>
      </c>
      <c r="F51" s="17">
        <v>126.7</v>
      </c>
      <c r="G51" s="17">
        <v>126.7</v>
      </c>
      <c r="H51" s="456">
        <v>126.7</v>
      </c>
      <c r="I51" s="577">
        <f t="shared" si="4"/>
        <v>0.1</v>
      </c>
      <c r="J51" s="577">
        <f t="shared" si="3"/>
        <v>0</v>
      </c>
      <c r="K51" s="1150">
        <f t="shared" si="0"/>
        <v>0</v>
      </c>
      <c r="L51" s="578">
        <f t="shared" si="1"/>
        <v>0</v>
      </c>
      <c r="M51" s="847"/>
      <c r="N51" s="847"/>
      <c r="O51" s="847"/>
    </row>
    <row r="52" spans="1:15" ht="15" customHeight="1">
      <c r="A52" s="574" t="s">
        <v>1225</v>
      </c>
      <c r="B52" s="450">
        <v>8.03</v>
      </c>
      <c r="C52" s="42">
        <v>189</v>
      </c>
      <c r="D52" s="42">
        <v>198.2</v>
      </c>
      <c r="E52" s="42">
        <v>198.2</v>
      </c>
      <c r="F52" s="17">
        <v>204.3</v>
      </c>
      <c r="G52" s="17">
        <v>205.7</v>
      </c>
      <c r="H52" s="456">
        <v>205.7</v>
      </c>
      <c r="I52" s="577">
        <f t="shared" si="4"/>
        <v>4.9</v>
      </c>
      <c r="J52" s="577">
        <f t="shared" si="3"/>
        <v>0</v>
      </c>
      <c r="K52" s="1150">
        <f t="shared" si="0"/>
        <v>3.8</v>
      </c>
      <c r="L52" s="578">
        <f t="shared" si="1"/>
        <v>0</v>
      </c>
      <c r="M52" s="847"/>
      <c r="N52" s="847"/>
      <c r="O52" s="847"/>
    </row>
    <row r="53" spans="1:15" ht="15" customHeight="1">
      <c r="A53" s="574" t="s">
        <v>1226</v>
      </c>
      <c r="B53" s="450">
        <v>6.21</v>
      </c>
      <c r="C53" s="42">
        <v>196.5</v>
      </c>
      <c r="D53" s="42">
        <v>205.2</v>
      </c>
      <c r="E53" s="42">
        <v>205.2</v>
      </c>
      <c r="F53" s="17">
        <v>211.6</v>
      </c>
      <c r="G53" s="17">
        <v>213.7</v>
      </c>
      <c r="H53" s="456">
        <v>213.7</v>
      </c>
      <c r="I53" s="577">
        <f t="shared" si="4"/>
        <v>4.4</v>
      </c>
      <c r="J53" s="577">
        <f t="shared" si="3"/>
        <v>0</v>
      </c>
      <c r="K53" s="1150">
        <f t="shared" si="0"/>
        <v>4.1</v>
      </c>
      <c r="L53" s="578">
        <f t="shared" si="1"/>
        <v>0</v>
      </c>
      <c r="M53" s="847"/>
      <c r="N53" s="847"/>
      <c r="O53" s="847"/>
    </row>
    <row r="54" spans="1:15" ht="15" customHeight="1">
      <c r="A54" s="574" t="s">
        <v>1227</v>
      </c>
      <c r="B54" s="450">
        <v>1.82</v>
      </c>
      <c r="C54" s="42">
        <v>162.9</v>
      </c>
      <c r="D54" s="42">
        <v>173.7</v>
      </c>
      <c r="E54" s="42">
        <v>173.7</v>
      </c>
      <c r="F54" s="17">
        <v>179</v>
      </c>
      <c r="G54" s="17">
        <v>177.8</v>
      </c>
      <c r="H54" s="456">
        <v>177.8</v>
      </c>
      <c r="I54" s="577">
        <f t="shared" si="4"/>
        <v>6.6</v>
      </c>
      <c r="J54" s="577">
        <f t="shared" si="3"/>
        <v>0</v>
      </c>
      <c r="K54" s="1150">
        <f t="shared" si="0"/>
        <v>2.4</v>
      </c>
      <c r="L54" s="578">
        <f t="shared" si="1"/>
        <v>0</v>
      </c>
      <c r="M54" s="847"/>
      <c r="N54" s="847"/>
      <c r="O54" s="847"/>
    </row>
    <row r="55" spans="1:15" ht="15" customHeight="1">
      <c r="A55" s="574" t="s">
        <v>1228</v>
      </c>
      <c r="B55" s="450">
        <v>7.09</v>
      </c>
      <c r="C55" s="42">
        <v>219.9</v>
      </c>
      <c r="D55" s="42">
        <v>240.4</v>
      </c>
      <c r="E55" s="42">
        <v>240.7</v>
      </c>
      <c r="F55" s="17">
        <v>265.5</v>
      </c>
      <c r="G55" s="17">
        <v>265.8</v>
      </c>
      <c r="H55" s="456">
        <v>265.8</v>
      </c>
      <c r="I55" s="577">
        <f t="shared" si="4"/>
        <v>9.5</v>
      </c>
      <c r="J55" s="577">
        <f t="shared" si="3"/>
        <v>0.1</v>
      </c>
      <c r="K55" s="1150">
        <f t="shared" si="0"/>
        <v>10.4</v>
      </c>
      <c r="L55" s="578">
        <f t="shared" si="1"/>
        <v>0</v>
      </c>
      <c r="M55" s="847"/>
      <c r="N55" s="847"/>
      <c r="O55" s="847"/>
    </row>
    <row r="56" spans="1:15" ht="15" customHeight="1">
      <c r="A56" s="574" t="s">
        <v>1229</v>
      </c>
      <c r="B56" s="450">
        <v>4.78</v>
      </c>
      <c r="C56" s="42">
        <v>246.6</v>
      </c>
      <c r="D56" s="42">
        <v>268.3</v>
      </c>
      <c r="E56" s="42">
        <v>268.3</v>
      </c>
      <c r="F56" s="17">
        <v>295.8</v>
      </c>
      <c r="G56" s="17">
        <v>295.8</v>
      </c>
      <c r="H56" s="456">
        <v>295.8</v>
      </c>
      <c r="I56" s="577">
        <f t="shared" si="4"/>
        <v>8.8</v>
      </c>
      <c r="J56" s="577">
        <f t="shared" si="3"/>
        <v>0</v>
      </c>
      <c r="K56" s="1150">
        <f t="shared" si="0"/>
        <v>10.2</v>
      </c>
      <c r="L56" s="578">
        <f t="shared" si="1"/>
        <v>0</v>
      </c>
      <c r="M56" s="847"/>
      <c r="N56" s="847"/>
      <c r="O56" s="847"/>
    </row>
    <row r="57" spans="1:15" ht="15" customHeight="1">
      <c r="A57" s="574" t="s">
        <v>1230</v>
      </c>
      <c r="B57" s="450">
        <v>1.63</v>
      </c>
      <c r="C57" s="42">
        <v>154.2</v>
      </c>
      <c r="D57" s="42">
        <v>173.3</v>
      </c>
      <c r="E57" s="42">
        <v>173.3</v>
      </c>
      <c r="F57" s="17">
        <v>193.3</v>
      </c>
      <c r="G57" s="17">
        <v>193.3</v>
      </c>
      <c r="H57" s="456">
        <v>193.3</v>
      </c>
      <c r="I57" s="577">
        <f t="shared" si="4"/>
        <v>12.4</v>
      </c>
      <c r="J57" s="577">
        <f t="shared" si="3"/>
        <v>0</v>
      </c>
      <c r="K57" s="1150">
        <f t="shared" si="0"/>
        <v>11.5</v>
      </c>
      <c r="L57" s="578">
        <f t="shared" si="1"/>
        <v>0</v>
      </c>
      <c r="M57" s="847"/>
      <c r="N57" s="847"/>
      <c r="O57" s="847"/>
    </row>
    <row r="58" spans="1:15" ht="15" customHeight="1">
      <c r="A58" s="574" t="s">
        <v>1231</v>
      </c>
      <c r="B58" s="450">
        <v>0.68</v>
      </c>
      <c r="C58" s="42">
        <v>197.5</v>
      </c>
      <c r="D58" s="42">
        <v>214.8</v>
      </c>
      <c r="E58" s="42">
        <v>217.2</v>
      </c>
      <c r="F58" s="17">
        <v>235.2</v>
      </c>
      <c r="G58" s="17">
        <v>238</v>
      </c>
      <c r="H58" s="456">
        <v>238</v>
      </c>
      <c r="I58" s="577">
        <f t="shared" si="4"/>
        <v>10</v>
      </c>
      <c r="J58" s="577">
        <f t="shared" si="3"/>
        <v>1.1</v>
      </c>
      <c r="K58" s="1150">
        <f t="shared" si="0"/>
        <v>9.6</v>
      </c>
      <c r="L58" s="578">
        <f t="shared" si="1"/>
        <v>0</v>
      </c>
      <c r="M58" s="847"/>
      <c r="N58" s="847"/>
      <c r="O58" s="847"/>
    </row>
    <row r="59" spans="1:15" ht="15" customHeight="1">
      <c r="A59" s="581" t="s">
        <v>1232</v>
      </c>
      <c r="B59" s="582">
        <v>1.66</v>
      </c>
      <c r="C59" s="42">
        <v>186.1</v>
      </c>
      <c r="D59" s="42">
        <v>214.2</v>
      </c>
      <c r="E59" s="42">
        <v>214.2</v>
      </c>
      <c r="F59" s="583">
        <v>235</v>
      </c>
      <c r="G59" s="583">
        <v>239</v>
      </c>
      <c r="H59" s="466">
        <v>239</v>
      </c>
      <c r="I59" s="584">
        <f t="shared" si="4"/>
        <v>15.1</v>
      </c>
      <c r="J59" s="584">
        <f t="shared" si="3"/>
        <v>0</v>
      </c>
      <c r="K59" s="1152">
        <f t="shared" si="0"/>
        <v>11.6</v>
      </c>
      <c r="L59" s="585">
        <f t="shared" si="1"/>
        <v>0</v>
      </c>
      <c r="M59" s="847"/>
      <c r="N59" s="847"/>
      <c r="O59" s="847"/>
    </row>
    <row r="60" spans="1:15" ht="15" customHeight="1">
      <c r="A60" s="586" t="s">
        <v>112</v>
      </c>
      <c r="B60" s="587">
        <v>2.7129871270971364</v>
      </c>
      <c r="C60" s="588">
        <v>488.2</v>
      </c>
      <c r="D60" s="589">
        <v>607.1</v>
      </c>
      <c r="E60" s="589">
        <v>566.4</v>
      </c>
      <c r="F60" s="589">
        <v>514.7</v>
      </c>
      <c r="G60" s="589">
        <v>514.7</v>
      </c>
      <c r="H60" s="590">
        <v>534.4</v>
      </c>
      <c r="I60" s="577">
        <f t="shared" si="4"/>
        <v>16</v>
      </c>
      <c r="J60" s="577">
        <f t="shared" si="3"/>
        <v>-6.7</v>
      </c>
      <c r="K60" s="1150">
        <f t="shared" si="0"/>
        <v>-5.6</v>
      </c>
      <c r="L60" s="578">
        <f t="shared" si="1"/>
        <v>3.8</v>
      </c>
      <c r="M60" s="847"/>
      <c r="N60" s="847"/>
      <c r="O60" s="847"/>
    </row>
    <row r="61" spans="1:15" ht="15" customHeight="1" thickBot="1">
      <c r="A61" s="591" t="s">
        <v>113</v>
      </c>
      <c r="B61" s="592">
        <v>97.28701000738475</v>
      </c>
      <c r="C61" s="593">
        <v>188.2</v>
      </c>
      <c r="D61" s="593">
        <v>217.2</v>
      </c>
      <c r="E61" s="593">
        <v>214.4</v>
      </c>
      <c r="F61" s="593">
        <v>240.7</v>
      </c>
      <c r="G61" s="593">
        <v>242.8</v>
      </c>
      <c r="H61" s="594">
        <v>241.3</v>
      </c>
      <c r="I61" s="595">
        <f t="shared" si="4"/>
        <v>13.9</v>
      </c>
      <c r="J61" s="595">
        <f t="shared" si="3"/>
        <v>-1.3</v>
      </c>
      <c r="K61" s="1153">
        <f t="shared" si="0"/>
        <v>12.5</v>
      </c>
      <c r="L61" s="596">
        <f t="shared" si="1"/>
        <v>-0.6</v>
      </c>
      <c r="M61" s="847"/>
      <c r="N61" s="847"/>
      <c r="O61" s="847"/>
    </row>
    <row r="62" spans="1:12" ht="15" customHeight="1" thickTop="1">
      <c r="A62" s="1693" t="s">
        <v>1233</v>
      </c>
      <c r="B62" s="1694"/>
      <c r="C62" s="1695"/>
      <c r="D62" s="1694"/>
      <c r="E62" s="1695"/>
      <c r="F62" s="1694"/>
      <c r="G62" s="1694"/>
      <c r="H62" s="1694"/>
      <c r="I62" s="1694"/>
      <c r="J62" s="1694"/>
      <c r="K62" s="1694"/>
      <c r="L62" s="1696"/>
    </row>
    <row r="63" spans="1:17" ht="15" customHeight="1">
      <c r="A63" s="699" t="s">
        <v>114</v>
      </c>
      <c r="B63" s="570">
        <v>100</v>
      </c>
      <c r="C63" s="454">
        <v>186.8</v>
      </c>
      <c r="D63" s="449">
        <v>221.3</v>
      </c>
      <c r="E63" s="449">
        <v>217</v>
      </c>
      <c r="F63" s="597">
        <v>238.1</v>
      </c>
      <c r="G63" s="597">
        <v>239.3</v>
      </c>
      <c r="H63" s="598">
        <v>237.2</v>
      </c>
      <c r="I63" s="572">
        <f t="shared" si="4"/>
        <v>16.2</v>
      </c>
      <c r="J63" s="572">
        <f t="shared" si="3"/>
        <v>-1.9</v>
      </c>
      <c r="K63" s="1148">
        <f aca="true" t="shared" si="5" ref="K63:K73">ROUND((H63/E63*100-100),1)</f>
        <v>9.3</v>
      </c>
      <c r="L63" s="573">
        <f aca="true" t="shared" si="6" ref="L63:L73">ROUND((H63/G63*100-100),1)</f>
        <v>-0.9</v>
      </c>
      <c r="M63" s="847"/>
      <c r="N63" s="847"/>
      <c r="P63" s="847"/>
      <c r="Q63" s="847"/>
    </row>
    <row r="64" spans="1:16" ht="15" customHeight="1">
      <c r="A64" s="565" t="s">
        <v>115</v>
      </c>
      <c r="B64" s="599">
        <v>51.53</v>
      </c>
      <c r="C64" s="589">
        <v>180.1</v>
      </c>
      <c r="D64" s="589">
        <v>226.2</v>
      </c>
      <c r="E64" s="589">
        <v>220.1</v>
      </c>
      <c r="F64" s="589">
        <v>257.2</v>
      </c>
      <c r="G64" s="589">
        <v>258.7</v>
      </c>
      <c r="H64" s="590">
        <v>253.5</v>
      </c>
      <c r="I64" s="577">
        <f t="shared" si="4"/>
        <v>22.2</v>
      </c>
      <c r="J64" s="577">
        <f t="shared" si="3"/>
        <v>-2.7</v>
      </c>
      <c r="K64" s="1150">
        <f t="shared" si="5"/>
        <v>15.2</v>
      </c>
      <c r="L64" s="578">
        <f t="shared" si="6"/>
        <v>-2</v>
      </c>
      <c r="M64" s="847"/>
      <c r="N64" s="847"/>
      <c r="P64" s="847"/>
    </row>
    <row r="65" spans="1:16" ht="15" customHeight="1">
      <c r="A65" s="565" t="s">
        <v>116</v>
      </c>
      <c r="B65" s="600">
        <v>48.47</v>
      </c>
      <c r="C65" s="583">
        <v>193.9</v>
      </c>
      <c r="D65" s="583">
        <v>216</v>
      </c>
      <c r="E65" s="583">
        <v>213.8</v>
      </c>
      <c r="F65" s="583">
        <v>217.9</v>
      </c>
      <c r="G65" s="583">
        <v>218.6</v>
      </c>
      <c r="H65" s="466">
        <v>219.9</v>
      </c>
      <c r="I65" s="584">
        <f t="shared" si="4"/>
        <v>10.3</v>
      </c>
      <c r="J65" s="584">
        <f t="shared" si="3"/>
        <v>-1</v>
      </c>
      <c r="K65" s="1152">
        <f t="shared" si="5"/>
        <v>2.9</v>
      </c>
      <c r="L65" s="585">
        <f t="shared" si="6"/>
        <v>0.6</v>
      </c>
      <c r="M65" s="847"/>
      <c r="N65" s="847"/>
      <c r="P65" s="847"/>
    </row>
    <row r="66" spans="1:16" ht="15" customHeight="1">
      <c r="A66" s="565" t="s">
        <v>117</v>
      </c>
      <c r="B66" s="451">
        <v>81.26</v>
      </c>
      <c r="C66" s="588">
        <v>180.6</v>
      </c>
      <c r="D66" s="589">
        <v>216</v>
      </c>
      <c r="E66" s="589">
        <v>212.5</v>
      </c>
      <c r="F66" s="17">
        <v>238</v>
      </c>
      <c r="G66" s="17">
        <v>238.8</v>
      </c>
      <c r="H66" s="456">
        <v>235.4</v>
      </c>
      <c r="I66" s="577">
        <f t="shared" si="4"/>
        <v>17.7</v>
      </c>
      <c r="J66" s="577">
        <f t="shared" si="3"/>
        <v>-1.6</v>
      </c>
      <c r="K66" s="1150">
        <f t="shared" si="5"/>
        <v>10.8</v>
      </c>
      <c r="L66" s="578">
        <f t="shared" si="6"/>
        <v>-1.4</v>
      </c>
      <c r="M66" s="847"/>
      <c r="N66" s="847"/>
      <c r="P66" s="847"/>
    </row>
    <row r="67" spans="1:16" ht="15" customHeight="1">
      <c r="A67" s="565" t="s">
        <v>118</v>
      </c>
      <c r="B67" s="568">
        <v>18.74</v>
      </c>
      <c r="C67" s="601">
        <v>213.8</v>
      </c>
      <c r="D67" s="583">
        <v>244</v>
      </c>
      <c r="E67" s="583">
        <v>236.5</v>
      </c>
      <c r="F67" s="583">
        <v>238.8</v>
      </c>
      <c r="G67" s="583">
        <v>241.4</v>
      </c>
      <c r="H67" s="466">
        <v>245.1</v>
      </c>
      <c r="I67" s="584">
        <f t="shared" si="4"/>
        <v>10.6</v>
      </c>
      <c r="J67" s="584">
        <f t="shared" si="3"/>
        <v>-3.1</v>
      </c>
      <c r="K67" s="1152">
        <f t="shared" si="5"/>
        <v>3.6</v>
      </c>
      <c r="L67" s="585">
        <f t="shared" si="6"/>
        <v>1.5</v>
      </c>
      <c r="M67" s="847"/>
      <c r="N67" s="847"/>
      <c r="P67" s="847"/>
    </row>
    <row r="68" spans="1:16" ht="15" customHeight="1">
      <c r="A68" s="565" t="s">
        <v>119</v>
      </c>
      <c r="B68" s="451">
        <v>68.86</v>
      </c>
      <c r="C68" s="588">
        <v>184.9</v>
      </c>
      <c r="D68" s="589">
        <v>222</v>
      </c>
      <c r="E68" s="589">
        <v>217</v>
      </c>
      <c r="F68" s="17">
        <v>237.7</v>
      </c>
      <c r="G68" s="17">
        <v>239.3</v>
      </c>
      <c r="H68" s="456">
        <v>236.7</v>
      </c>
      <c r="I68" s="577">
        <f t="shared" si="4"/>
        <v>17.4</v>
      </c>
      <c r="J68" s="577">
        <f t="shared" si="3"/>
        <v>-2.3</v>
      </c>
      <c r="K68" s="1150">
        <f t="shared" si="5"/>
        <v>9.1</v>
      </c>
      <c r="L68" s="578">
        <f t="shared" si="6"/>
        <v>-1.1</v>
      </c>
      <c r="M68" s="847"/>
      <c r="N68" s="847"/>
      <c r="P68" s="847"/>
    </row>
    <row r="69" spans="1:16" ht="15" customHeight="1">
      <c r="A69" s="565" t="s">
        <v>120</v>
      </c>
      <c r="B69" s="568">
        <v>31.14</v>
      </c>
      <c r="C69" s="601">
        <v>191</v>
      </c>
      <c r="D69" s="583">
        <v>219.7</v>
      </c>
      <c r="E69" s="583">
        <v>217</v>
      </c>
      <c r="F69" s="583">
        <v>239.2</v>
      </c>
      <c r="G69" s="583">
        <v>239.3</v>
      </c>
      <c r="H69" s="466">
        <v>238.4</v>
      </c>
      <c r="I69" s="584">
        <f t="shared" si="4"/>
        <v>13.6</v>
      </c>
      <c r="J69" s="584">
        <f t="shared" si="3"/>
        <v>-1.2</v>
      </c>
      <c r="K69" s="1152">
        <f t="shared" si="5"/>
        <v>9.9</v>
      </c>
      <c r="L69" s="585">
        <f t="shared" si="6"/>
        <v>-0.4</v>
      </c>
      <c r="M69" s="847"/>
      <c r="N69" s="847"/>
      <c r="P69" s="847"/>
    </row>
    <row r="70" spans="1:16" ht="15" customHeight="1">
      <c r="A70" s="565" t="s">
        <v>121</v>
      </c>
      <c r="B70" s="451">
        <v>17.03</v>
      </c>
      <c r="C70" s="588">
        <v>233.5</v>
      </c>
      <c r="D70" s="589">
        <v>278.5</v>
      </c>
      <c r="E70" s="589">
        <v>271.3</v>
      </c>
      <c r="F70" s="17">
        <v>270.1</v>
      </c>
      <c r="G70" s="17">
        <v>271.7</v>
      </c>
      <c r="H70" s="456">
        <v>275.4</v>
      </c>
      <c r="I70" s="577">
        <f t="shared" si="4"/>
        <v>16.2</v>
      </c>
      <c r="J70" s="577">
        <f t="shared" si="3"/>
        <v>-2.6</v>
      </c>
      <c r="K70" s="1150">
        <f t="shared" si="5"/>
        <v>1.5</v>
      </c>
      <c r="L70" s="578">
        <f t="shared" si="6"/>
        <v>1.4</v>
      </c>
      <c r="M70" s="847"/>
      <c r="N70" s="847"/>
      <c r="P70" s="847"/>
    </row>
    <row r="71" spans="1:16" ht="15" customHeight="1">
      <c r="A71" s="602" t="s">
        <v>122</v>
      </c>
      <c r="B71" s="568">
        <v>82.97</v>
      </c>
      <c r="C71" s="601">
        <v>177.2</v>
      </c>
      <c r="D71" s="583">
        <v>209.5</v>
      </c>
      <c r="E71" s="583">
        <v>205.9</v>
      </c>
      <c r="F71" s="583">
        <v>231.6</v>
      </c>
      <c r="G71" s="583">
        <v>232.6</v>
      </c>
      <c r="H71" s="466">
        <v>229.3</v>
      </c>
      <c r="I71" s="584">
        <f t="shared" si="4"/>
        <v>16.2</v>
      </c>
      <c r="J71" s="584">
        <f t="shared" si="3"/>
        <v>-1.7</v>
      </c>
      <c r="K71" s="1152">
        <f t="shared" si="5"/>
        <v>11.4</v>
      </c>
      <c r="L71" s="585">
        <f t="shared" si="6"/>
        <v>-1.4</v>
      </c>
      <c r="M71" s="847"/>
      <c r="N71" s="847"/>
      <c r="P71" s="847"/>
    </row>
    <row r="72" spans="1:16" ht="15" customHeight="1">
      <c r="A72" s="603" t="s">
        <v>112</v>
      </c>
      <c r="B72" s="587">
        <v>3.0403594784183583</v>
      </c>
      <c r="C72" s="42">
        <v>456.5</v>
      </c>
      <c r="D72" s="42">
        <v>570.6</v>
      </c>
      <c r="E72" s="42">
        <v>532.7</v>
      </c>
      <c r="F72" s="589">
        <v>490</v>
      </c>
      <c r="G72" s="589">
        <v>490</v>
      </c>
      <c r="H72" s="590">
        <v>509.3</v>
      </c>
      <c r="I72" s="577">
        <f t="shared" si="4"/>
        <v>16.7</v>
      </c>
      <c r="J72" s="577">
        <f t="shared" si="3"/>
        <v>-6.6</v>
      </c>
      <c r="K72" s="1150">
        <f t="shared" si="5"/>
        <v>-4.4</v>
      </c>
      <c r="L72" s="578">
        <f t="shared" si="6"/>
        <v>3.9</v>
      </c>
      <c r="M72" s="847"/>
      <c r="N72" s="847"/>
      <c r="P72" s="847"/>
    </row>
    <row r="73" spans="1:16" ht="15" customHeight="1">
      <c r="A73" s="604" t="s">
        <v>113</v>
      </c>
      <c r="B73" s="582">
        <v>96.95964052158165</v>
      </c>
      <c r="C73" s="42">
        <v>178.3</v>
      </c>
      <c r="D73" s="42">
        <v>210.3</v>
      </c>
      <c r="E73" s="42">
        <v>207.1</v>
      </c>
      <c r="F73" s="583">
        <v>230.2</v>
      </c>
      <c r="G73" s="583">
        <v>231.4</v>
      </c>
      <c r="H73" s="466">
        <v>228.7</v>
      </c>
      <c r="I73" s="584">
        <f t="shared" si="4"/>
        <v>16.2</v>
      </c>
      <c r="J73" s="584">
        <f t="shared" si="3"/>
        <v>-1.5</v>
      </c>
      <c r="K73" s="1152">
        <f t="shared" si="5"/>
        <v>10.4</v>
      </c>
      <c r="L73" s="585">
        <f t="shared" si="6"/>
        <v>-1.2</v>
      </c>
      <c r="M73" s="847"/>
      <c r="N73" s="847"/>
      <c r="P73" s="847"/>
    </row>
    <row r="74" spans="1:12" ht="15" customHeight="1">
      <c r="A74" s="1682" t="s">
        <v>435</v>
      </c>
      <c r="B74" s="1683"/>
      <c r="C74" s="1683"/>
      <c r="D74" s="1683"/>
      <c r="E74" s="1683"/>
      <c r="F74" s="1683"/>
      <c r="G74" s="1683"/>
      <c r="H74" s="1683"/>
      <c r="I74" s="1683"/>
      <c r="J74" s="1683"/>
      <c r="K74" s="1683"/>
      <c r="L74" s="1684"/>
    </row>
    <row r="75" spans="1:14" ht="15" customHeight="1">
      <c r="A75" s="700" t="s">
        <v>114</v>
      </c>
      <c r="B75" s="605">
        <v>100</v>
      </c>
      <c r="C75" s="571">
        <v>201.1</v>
      </c>
      <c r="D75" s="571">
        <v>231.3</v>
      </c>
      <c r="E75" s="571">
        <v>227.4</v>
      </c>
      <c r="F75" s="606">
        <v>254.1</v>
      </c>
      <c r="G75" s="449">
        <v>256</v>
      </c>
      <c r="H75" s="455">
        <v>255.3</v>
      </c>
      <c r="I75" s="607">
        <f t="shared" si="4"/>
        <v>13.1</v>
      </c>
      <c r="J75" s="607">
        <f>ROUND((E75/D75*100-100),1)</f>
        <v>-1.7</v>
      </c>
      <c r="K75" s="1148">
        <f>ROUND((H75/E75*100-100),1)</f>
        <v>12.3</v>
      </c>
      <c r="L75" s="608">
        <f>ROUND((H75/G75*100-100),1)</f>
        <v>-0.3</v>
      </c>
      <c r="M75" s="847"/>
      <c r="N75" s="847"/>
    </row>
    <row r="76" spans="1:14" ht="15" customHeight="1">
      <c r="A76" s="565" t="s">
        <v>115</v>
      </c>
      <c r="B76" s="579">
        <v>54.98</v>
      </c>
      <c r="C76" s="588">
        <v>196.6</v>
      </c>
      <c r="D76" s="589">
        <v>231.8</v>
      </c>
      <c r="E76" s="589">
        <v>225.8</v>
      </c>
      <c r="F76" s="17">
        <v>269.9</v>
      </c>
      <c r="G76" s="17">
        <v>272</v>
      </c>
      <c r="H76" s="456">
        <v>269.2</v>
      </c>
      <c r="I76" s="577">
        <f t="shared" si="4"/>
        <v>14.9</v>
      </c>
      <c r="J76" s="577">
        <f t="shared" si="3"/>
        <v>-2.6</v>
      </c>
      <c r="K76" s="1150">
        <f>ROUND((H76/E76*100-100),1)</f>
        <v>19.2</v>
      </c>
      <c r="L76" s="578">
        <f>ROUND((H76/G76*100-100),1)</f>
        <v>-1</v>
      </c>
      <c r="M76" s="847"/>
      <c r="N76" s="847"/>
    </row>
    <row r="77" spans="1:14" ht="15" customHeight="1">
      <c r="A77" s="566" t="s">
        <v>116</v>
      </c>
      <c r="B77" s="600">
        <v>45.02</v>
      </c>
      <c r="C77" s="601">
        <v>206.6</v>
      </c>
      <c r="D77" s="583">
        <v>230.7</v>
      </c>
      <c r="E77" s="583">
        <v>229.3</v>
      </c>
      <c r="F77" s="583">
        <v>234.8</v>
      </c>
      <c r="G77" s="583">
        <v>236.5</v>
      </c>
      <c r="H77" s="466">
        <v>238.4</v>
      </c>
      <c r="I77" s="584">
        <f t="shared" si="4"/>
        <v>11</v>
      </c>
      <c r="J77" s="584">
        <f>ROUND((E77/D77*100-100),1)</f>
        <v>-0.6</v>
      </c>
      <c r="K77" s="1152">
        <f>ROUND((H77/E77*100-100),1)</f>
        <v>4</v>
      </c>
      <c r="L77" s="585">
        <f>ROUND((H77/G77*100-100),1)</f>
        <v>0.8</v>
      </c>
      <c r="M77" s="847"/>
      <c r="N77" s="847"/>
    </row>
    <row r="78" spans="1:14" ht="15" customHeight="1">
      <c r="A78" s="603" t="s">
        <v>112</v>
      </c>
      <c r="B78" s="587">
        <v>2.5436097629598367</v>
      </c>
      <c r="C78" s="588">
        <v>491.8</v>
      </c>
      <c r="D78" s="589">
        <v>610.7</v>
      </c>
      <c r="E78" s="589">
        <v>571.7</v>
      </c>
      <c r="F78" s="589">
        <v>514.7</v>
      </c>
      <c r="G78" s="589">
        <v>514.7</v>
      </c>
      <c r="H78" s="590">
        <v>533.8</v>
      </c>
      <c r="I78" s="577">
        <f t="shared" si="4"/>
        <v>16.2</v>
      </c>
      <c r="J78" s="577">
        <f>ROUND((E78/D78*100-100),1)</f>
        <v>-6.4</v>
      </c>
      <c r="K78" s="1150">
        <f>ROUND((H78/E78*100-100),1)</f>
        <v>-6.6</v>
      </c>
      <c r="L78" s="578">
        <f>ROUND((H78/G78*100-100),1)</f>
        <v>3.7</v>
      </c>
      <c r="M78" s="847"/>
      <c r="N78" s="847"/>
    </row>
    <row r="79" spans="1:14" ht="15" customHeight="1">
      <c r="A79" s="604" t="s">
        <v>113</v>
      </c>
      <c r="B79" s="582">
        <v>97.45639023704015</v>
      </c>
      <c r="C79" s="601">
        <v>193.5</v>
      </c>
      <c r="D79" s="583">
        <v>221.4</v>
      </c>
      <c r="E79" s="583">
        <v>218.4</v>
      </c>
      <c r="F79" s="583">
        <v>247.3</v>
      </c>
      <c r="G79" s="583">
        <v>249.3</v>
      </c>
      <c r="H79" s="466">
        <v>248.1</v>
      </c>
      <c r="I79" s="584">
        <f t="shared" si="4"/>
        <v>12.9</v>
      </c>
      <c r="J79" s="584">
        <f>ROUND((E79/D79*100-100),1)</f>
        <v>-1.4</v>
      </c>
      <c r="K79" s="1152">
        <f>ROUND((H79/E79*100-100),1)</f>
        <v>13.6</v>
      </c>
      <c r="L79" s="585">
        <f>ROUND((H79/G79*100-100),1)</f>
        <v>-0.5</v>
      </c>
      <c r="M79" s="847"/>
      <c r="N79" s="847"/>
    </row>
    <row r="80" spans="1:12" ht="15" customHeight="1">
      <c r="A80" s="1682" t="s">
        <v>1234</v>
      </c>
      <c r="B80" s="1683"/>
      <c r="C80" s="1683"/>
      <c r="D80" s="1683"/>
      <c r="E80" s="1683"/>
      <c r="F80" s="1683"/>
      <c r="G80" s="1683"/>
      <c r="H80" s="1683"/>
      <c r="I80" s="1683"/>
      <c r="J80" s="1683"/>
      <c r="K80" s="1683"/>
      <c r="L80" s="1684"/>
    </row>
    <row r="81" spans="1:12" ht="15" customHeight="1">
      <c r="A81" s="700" t="s">
        <v>114</v>
      </c>
      <c r="B81" s="605">
        <v>100</v>
      </c>
      <c r="C81" s="571">
        <v>198</v>
      </c>
      <c r="D81" s="571">
        <v>227.7</v>
      </c>
      <c r="E81" s="571">
        <v>224.9</v>
      </c>
      <c r="F81" s="606">
        <v>247.6</v>
      </c>
      <c r="G81" s="606">
        <v>251.2</v>
      </c>
      <c r="H81" s="609">
        <v>251.5</v>
      </c>
      <c r="I81" s="607">
        <f t="shared" si="4"/>
        <v>13.6</v>
      </c>
      <c r="J81" s="607">
        <f>ROUND((E81/D81*100-100),1)</f>
        <v>-1.2</v>
      </c>
      <c r="K81" s="1148">
        <f>ROUND((H81/E81*100-100),1)</f>
        <v>11.8</v>
      </c>
      <c r="L81" s="573">
        <f>ROUND((H81/G81*100-100),1)</f>
        <v>0.1</v>
      </c>
    </row>
    <row r="82" spans="1:12" ht="15" customHeight="1">
      <c r="A82" s="565" t="s">
        <v>115</v>
      </c>
      <c r="B82" s="579">
        <v>53.04</v>
      </c>
      <c r="C82" s="588">
        <v>196.1</v>
      </c>
      <c r="D82" s="589">
        <v>230.3</v>
      </c>
      <c r="E82" s="589">
        <v>227</v>
      </c>
      <c r="F82" s="17">
        <v>265</v>
      </c>
      <c r="G82" s="17">
        <v>269.3</v>
      </c>
      <c r="H82" s="456">
        <v>268.7</v>
      </c>
      <c r="I82" s="577">
        <f t="shared" si="4"/>
        <v>15.8</v>
      </c>
      <c r="J82" s="577">
        <f>ROUND((E82/D82*100-100),1)</f>
        <v>-1.4</v>
      </c>
      <c r="K82" s="1150">
        <f>ROUND((H82/E82*100-100),1)</f>
        <v>18.4</v>
      </c>
      <c r="L82" s="578">
        <f>ROUND((H82/G82*100-100),1)</f>
        <v>-0.2</v>
      </c>
    </row>
    <row r="83" spans="1:12" ht="15" customHeight="1">
      <c r="A83" s="610" t="s">
        <v>116</v>
      </c>
      <c r="B83" s="450">
        <v>46.96</v>
      </c>
      <c r="C83" s="601">
        <v>200.1</v>
      </c>
      <c r="D83" s="583">
        <v>224.7</v>
      </c>
      <c r="E83" s="583">
        <v>222.5</v>
      </c>
      <c r="F83" s="583">
        <v>227.9</v>
      </c>
      <c r="G83" s="583">
        <v>230.6</v>
      </c>
      <c r="H83" s="466">
        <v>232</v>
      </c>
      <c r="I83" s="584">
        <f t="shared" si="4"/>
        <v>11.2</v>
      </c>
      <c r="J83" s="584">
        <f>ROUND((E83/D83*100-100),1)</f>
        <v>-1</v>
      </c>
      <c r="K83" s="1152">
        <f>ROUND((H83/E83*100-100),1)</f>
        <v>4.3</v>
      </c>
      <c r="L83" s="585">
        <f>ROUND((H83/G83*100-100),1)</f>
        <v>0.6</v>
      </c>
    </row>
    <row r="84" spans="1:12" ht="15" customHeight="1">
      <c r="A84" s="586" t="s">
        <v>112</v>
      </c>
      <c r="B84" s="587">
        <v>2.332799605862791</v>
      </c>
      <c r="C84" s="42">
        <v>530.4</v>
      </c>
      <c r="D84" s="589">
        <v>657.1</v>
      </c>
      <c r="E84" s="589">
        <v>607.6</v>
      </c>
      <c r="F84" s="17">
        <v>555.1</v>
      </c>
      <c r="G84" s="17">
        <v>555.1</v>
      </c>
      <c r="H84" s="456">
        <v>577.5</v>
      </c>
      <c r="I84" s="577">
        <f t="shared" si="4"/>
        <v>14.6</v>
      </c>
      <c r="J84" s="577">
        <f>ROUND((E84/D84*100-100),1)</f>
        <v>-7.5</v>
      </c>
      <c r="K84" s="1150">
        <f>ROUND((H84/E84*100-100),1)</f>
        <v>-5</v>
      </c>
      <c r="L84" s="578">
        <f>ROUND((H84/G84*100-100),1)</f>
        <v>4</v>
      </c>
    </row>
    <row r="85" spans="1:12" ht="15" customHeight="1" thickBot="1">
      <c r="A85" s="591" t="s">
        <v>113</v>
      </c>
      <c r="B85" s="592">
        <v>97.66720039413721</v>
      </c>
      <c r="C85" s="611">
        <v>190.1</v>
      </c>
      <c r="D85" s="593">
        <v>217.4</v>
      </c>
      <c r="E85" s="593">
        <v>215.7</v>
      </c>
      <c r="F85" s="593">
        <v>240.3</v>
      </c>
      <c r="G85" s="593">
        <v>243.9</v>
      </c>
      <c r="H85" s="594">
        <v>243.7</v>
      </c>
      <c r="I85" s="595">
        <f t="shared" si="4"/>
        <v>13.5</v>
      </c>
      <c r="J85" s="595">
        <f>ROUND((E85/D85*100-100),1)</f>
        <v>-0.8</v>
      </c>
      <c r="K85" s="1153">
        <f>ROUND((H85/E85*100-100),1)</f>
        <v>13</v>
      </c>
      <c r="L85" s="596">
        <f>ROUND((H85/G85*100-100),1)</f>
        <v>-0.1</v>
      </c>
    </row>
    <row r="86" ht="15" customHeight="1" thickTop="1"/>
  </sheetData>
  <mergeCells count="12">
    <mergeCell ref="A1:L1"/>
    <mergeCell ref="A2:L2"/>
    <mergeCell ref="A4:L4"/>
    <mergeCell ref="A5:L5"/>
    <mergeCell ref="A3:L3"/>
    <mergeCell ref="A74:L74"/>
    <mergeCell ref="A80:L80"/>
    <mergeCell ref="I6:L6"/>
    <mergeCell ref="A6:A7"/>
    <mergeCell ref="D6:E6"/>
    <mergeCell ref="F6:H6"/>
    <mergeCell ref="A62:L62"/>
  </mergeCells>
  <printOptions horizontalCentered="1"/>
  <pageMargins left="0.75" right="0.75" top="1" bottom="1" header="0.5" footer="0.5"/>
  <pageSetup fitToHeight="1" fitToWidth="1" horizontalDpi="600" verticalDpi="600" orientation="portrait" scale="52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workbookViewId="0" topLeftCell="A1">
      <selection activeCell="A1" sqref="A1:J1"/>
    </sheetView>
  </sheetViews>
  <sheetFormatPr defaultColWidth="9.140625" defaultRowHeight="12.75"/>
  <cols>
    <col min="1" max="1" width="34.57421875" style="702" customWidth="1"/>
    <col min="2" max="2" width="9.421875" style="702" bestFit="1" customWidth="1"/>
    <col min="3" max="4" width="0" style="702" hidden="1" customWidth="1"/>
    <col min="5" max="5" width="9.421875" style="702" bestFit="1" customWidth="1"/>
    <col min="6" max="10" width="9.28125" style="702" bestFit="1" customWidth="1"/>
    <col min="11" max="11" width="5.28125" style="702" customWidth="1"/>
    <col min="12" max="16384" width="9.140625" style="702" customWidth="1"/>
  </cols>
  <sheetData>
    <row r="1" spans="1:14" ht="12.75">
      <c r="A1" s="1520" t="s">
        <v>327</v>
      </c>
      <c r="B1" s="1520"/>
      <c r="C1" s="1520"/>
      <c r="D1" s="1520"/>
      <c r="E1" s="1520"/>
      <c r="F1" s="1520"/>
      <c r="G1" s="1520"/>
      <c r="H1" s="1520"/>
      <c r="I1" s="1520"/>
      <c r="J1" s="1520"/>
      <c r="K1" s="701"/>
      <c r="L1" s="701"/>
      <c r="M1" s="701"/>
      <c r="N1" s="701"/>
    </row>
    <row r="2" spans="1:14" ht="15.75">
      <c r="A2" s="1649" t="s">
        <v>417</v>
      </c>
      <c r="B2" s="1649"/>
      <c r="C2" s="1649"/>
      <c r="D2" s="1649"/>
      <c r="E2" s="1649"/>
      <c r="F2" s="1649"/>
      <c r="G2" s="1649"/>
      <c r="H2" s="1649"/>
      <c r="I2" s="1649"/>
      <c r="J2" s="1649"/>
      <c r="K2" s="701"/>
      <c r="L2" s="701"/>
      <c r="M2" s="701"/>
      <c r="N2" s="701"/>
    </row>
    <row r="3" spans="1:14" ht="12.75">
      <c r="A3" s="1704" t="s">
        <v>1141</v>
      </c>
      <c r="B3" s="1704"/>
      <c r="C3" s="1704"/>
      <c r="D3" s="1704"/>
      <c r="E3" s="1704"/>
      <c r="F3" s="1704"/>
      <c r="G3" s="1704"/>
      <c r="H3" s="1704"/>
      <c r="I3" s="1704"/>
      <c r="J3" s="1704"/>
      <c r="K3" s="701"/>
      <c r="L3" s="701"/>
      <c r="M3" s="701"/>
      <c r="N3" s="701"/>
    </row>
    <row r="4" spans="1:14" ht="12.75">
      <c r="A4" s="1564" t="s">
        <v>1082</v>
      </c>
      <c r="B4" s="1564"/>
      <c r="C4" s="1564"/>
      <c r="D4" s="1564"/>
      <c r="E4" s="1564"/>
      <c r="F4" s="1564"/>
      <c r="G4" s="1564"/>
      <c r="H4" s="1564"/>
      <c r="I4" s="1564"/>
      <c r="J4" s="1564"/>
      <c r="K4" s="701"/>
      <c r="L4" s="701"/>
      <c r="M4" s="701"/>
      <c r="N4" s="701"/>
    </row>
    <row r="5" spans="1:10" ht="13.5" thickBot="1">
      <c r="A5" s="1673" t="s">
        <v>437</v>
      </c>
      <c r="B5" s="1673"/>
      <c r="C5" s="1673"/>
      <c r="D5" s="1673"/>
      <c r="E5" s="1673"/>
      <c r="F5" s="1673"/>
      <c r="G5" s="1673"/>
      <c r="H5" s="1673"/>
      <c r="I5" s="1673"/>
      <c r="J5" s="1673"/>
    </row>
    <row r="6" spans="1:14" ht="13.5" thickTop="1">
      <c r="A6" s="1699" t="s">
        <v>33</v>
      </c>
      <c r="B6" s="993" t="s">
        <v>1142</v>
      </c>
      <c r="C6" s="994"/>
      <c r="D6" s="994"/>
      <c r="E6" s="993" t="s">
        <v>1236</v>
      </c>
      <c r="F6" s="995" t="s">
        <v>82</v>
      </c>
      <c r="G6" s="995" t="s">
        <v>762</v>
      </c>
      <c r="H6" s="995" t="s">
        <v>202</v>
      </c>
      <c r="I6" s="1701" t="s">
        <v>111</v>
      </c>
      <c r="J6" s="1702"/>
      <c r="K6" s="701"/>
      <c r="L6" s="701"/>
      <c r="M6" s="701"/>
      <c r="N6" s="701"/>
    </row>
    <row r="7" spans="1:14" ht="12.75">
      <c r="A7" s="1700"/>
      <c r="B7" s="996" t="s">
        <v>1143</v>
      </c>
      <c r="C7" s="997"/>
      <c r="D7" s="997"/>
      <c r="E7" s="996" t="s">
        <v>1142</v>
      </c>
      <c r="F7" s="666" t="str">
        <f>'[1]CPI'!H7</f>
        <v>Nov/Dec</v>
      </c>
      <c r="G7" s="666" t="str">
        <f>F7</f>
        <v>Nov/Dec</v>
      </c>
      <c r="H7" s="666" t="str">
        <f>F7</f>
        <v>Nov/Dec</v>
      </c>
      <c r="I7" s="998" t="s">
        <v>762</v>
      </c>
      <c r="J7" s="999" t="s">
        <v>202</v>
      </c>
      <c r="K7" s="701"/>
      <c r="L7" s="701"/>
      <c r="M7" s="701"/>
      <c r="N7" s="701"/>
    </row>
    <row r="8" spans="1:14" ht="12.75">
      <c r="A8" s="707" t="s">
        <v>1238</v>
      </c>
      <c r="B8" s="708">
        <v>100</v>
      </c>
      <c r="C8" s="709"/>
      <c r="D8" s="710"/>
      <c r="E8" s="708">
        <v>100</v>
      </c>
      <c r="F8" s="711">
        <f>(F34*$E34+F10*$E10)/$E8</f>
        <v>185.18669999999997</v>
      </c>
      <c r="G8" s="711">
        <f>(G34*$E34+G10*$E10)/$E8</f>
        <v>209.40564000000003</v>
      </c>
      <c r="H8" s="711">
        <f>(H34*$E34+H10*$E10)/$E8</f>
        <v>234.05397000000002</v>
      </c>
      <c r="I8" s="712">
        <f>FIXED(G8/F8*100-100,1)*1</f>
        <v>13.1</v>
      </c>
      <c r="J8" s="713">
        <f>FIXED(H8/G8*100-100,1)*1</f>
        <v>11.8</v>
      </c>
      <c r="K8" s="701"/>
      <c r="M8" s="701"/>
      <c r="N8" s="701"/>
    </row>
    <row r="9" spans="1:14" ht="12.75">
      <c r="A9" s="707"/>
      <c r="B9" s="708"/>
      <c r="C9" s="709"/>
      <c r="D9" s="710"/>
      <c r="E9" s="708"/>
      <c r="F9" s="714"/>
      <c r="G9" s="714"/>
      <c r="H9" s="715"/>
      <c r="I9" s="712"/>
      <c r="J9" s="713"/>
      <c r="K9" s="701"/>
      <c r="M9" s="701"/>
      <c r="N9" s="701"/>
    </row>
    <row r="10" spans="1:14" ht="18.75" customHeight="1">
      <c r="A10" s="707" t="s">
        <v>1239</v>
      </c>
      <c r="B10" s="708">
        <v>53.2</v>
      </c>
      <c r="C10" s="709"/>
      <c r="D10" s="709"/>
      <c r="E10" s="708">
        <f>ROUND(45.5276235019,2)</f>
        <v>45.53</v>
      </c>
      <c r="F10" s="711">
        <f>(F32*$E32+F29*$E29+F28*$E28+F27*$E27+F26*$E26+F25*$E25+F24*$E24+F16*$E16+F15*$E15+F14*$E14)/$E10</f>
        <v>195.6038436195915</v>
      </c>
      <c r="G10" s="711">
        <f>(G32*$E32+G29*$E29+G28*$E28+G27*$E27+G26*$E26+G25*$E25+G24*$E24+G16*$E16+G15*$E15+G14*$E14)/$E10</f>
        <v>231.56738414232376</v>
      </c>
      <c r="H10" s="711">
        <f>(H32*$E32+H29*$E29+H28*$E28+H27*$E27+H26*$E26+H25*$E25+H24*$E24+H16*$E16+H15*$E15+H14*$E14)/$E10</f>
        <v>269.60461234350976</v>
      </c>
      <c r="I10" s="712">
        <f>FIXED(G10/F10*100-100,1)*1</f>
        <v>18.4</v>
      </c>
      <c r="J10" s="713">
        <f>FIXED(H10/G10*100-100,1)*1</f>
        <v>16.4</v>
      </c>
      <c r="K10" s="701"/>
      <c r="M10" s="701"/>
      <c r="N10" s="701"/>
    </row>
    <row r="11" spans="1:14" ht="12.75">
      <c r="A11" s="716"/>
      <c r="B11" s="717"/>
      <c r="C11" s="718"/>
      <c r="D11" s="718"/>
      <c r="E11" s="717"/>
      <c r="F11" s="719"/>
      <c r="G11" s="719"/>
      <c r="H11" s="720"/>
      <c r="I11" s="721"/>
      <c r="J11" s="722"/>
      <c r="K11" s="701"/>
      <c r="M11" s="701"/>
      <c r="N11" s="701"/>
    </row>
    <row r="12" spans="1:14" ht="12.75">
      <c r="A12" s="723" t="s">
        <v>1153</v>
      </c>
      <c r="B12" s="718"/>
      <c r="C12" s="724"/>
      <c r="D12" s="724"/>
      <c r="E12" s="718"/>
      <c r="F12" s="725"/>
      <c r="G12" s="322"/>
      <c r="H12" s="726"/>
      <c r="I12" s="727"/>
      <c r="J12" s="722"/>
      <c r="K12" s="701"/>
      <c r="M12" s="701"/>
      <c r="N12" s="701"/>
    </row>
    <row r="13" spans="1:14" ht="12.75">
      <c r="A13" s="728" t="s">
        <v>1240</v>
      </c>
      <c r="B13" s="729">
        <v>14.16</v>
      </c>
      <c r="C13" s="718"/>
      <c r="D13" s="718"/>
      <c r="E13" s="718">
        <v>0</v>
      </c>
      <c r="F13" s="725">
        <v>188.1</v>
      </c>
      <c r="G13" s="322">
        <v>229.1</v>
      </c>
      <c r="H13" s="730">
        <v>254.1</v>
      </c>
      <c r="I13" s="719">
        <f aca="true" t="shared" si="0" ref="I13:J32">FIXED(G13/F13*100-100,1)*1</f>
        <v>21.8</v>
      </c>
      <c r="J13" s="731">
        <f t="shared" si="0"/>
        <v>10.9</v>
      </c>
      <c r="K13" s="701"/>
      <c r="L13" s="703"/>
      <c r="M13" s="701"/>
      <c r="N13" s="701"/>
    </row>
    <row r="14" spans="1:14" ht="12.75">
      <c r="A14" s="728" t="s">
        <v>1241</v>
      </c>
      <c r="B14" s="718">
        <v>1.79</v>
      </c>
      <c r="C14" s="718">
        <v>1.79</v>
      </c>
      <c r="D14" s="718">
        <v>0.8261940952937737</v>
      </c>
      <c r="E14" s="718">
        <v>2.62</v>
      </c>
      <c r="F14" s="725">
        <v>244.2</v>
      </c>
      <c r="G14" s="322">
        <v>243.7</v>
      </c>
      <c r="H14" s="730">
        <v>256.9</v>
      </c>
      <c r="I14" s="719">
        <f t="shared" si="0"/>
        <v>-0.2</v>
      </c>
      <c r="J14" s="731">
        <f t="shared" si="0"/>
        <v>5.4</v>
      </c>
      <c r="K14" s="701"/>
      <c r="L14" s="703"/>
      <c r="M14" s="701"/>
      <c r="N14" s="701"/>
    </row>
    <row r="15" spans="1:14" ht="12.75">
      <c r="A15" s="728" t="s">
        <v>1242</v>
      </c>
      <c r="B15" s="718">
        <v>2.05</v>
      </c>
      <c r="C15" s="718">
        <v>2.05</v>
      </c>
      <c r="D15" s="718">
        <v>0.946199941537562</v>
      </c>
      <c r="E15" s="718">
        <v>3</v>
      </c>
      <c r="F15" s="725">
        <v>177.9</v>
      </c>
      <c r="G15" s="322">
        <v>198.9</v>
      </c>
      <c r="H15" s="730">
        <v>212.5</v>
      </c>
      <c r="I15" s="719">
        <f t="shared" si="0"/>
        <v>11.8</v>
      </c>
      <c r="J15" s="731">
        <f t="shared" si="0"/>
        <v>6.8</v>
      </c>
      <c r="K15" s="701"/>
      <c r="L15" s="703"/>
      <c r="M15" s="701"/>
      <c r="N15" s="701"/>
    </row>
    <row r="16" spans="1:14" ht="12.75">
      <c r="A16" s="723" t="s">
        <v>1157</v>
      </c>
      <c r="B16" s="718">
        <v>2.73</v>
      </c>
      <c r="C16" s="718">
        <v>2.73</v>
      </c>
      <c r="D16" s="718">
        <v>1.2600613855597778</v>
      </c>
      <c r="E16" s="718">
        <v>3.99</v>
      </c>
      <c r="F16" s="725">
        <v>198.1</v>
      </c>
      <c r="G16" s="322">
        <v>249.1</v>
      </c>
      <c r="H16" s="730">
        <v>335.2</v>
      </c>
      <c r="I16" s="719">
        <f t="shared" si="0"/>
        <v>25.7</v>
      </c>
      <c r="J16" s="731">
        <f t="shared" si="0"/>
        <v>34.6</v>
      </c>
      <c r="K16" s="701"/>
      <c r="L16" s="703"/>
      <c r="M16" s="701"/>
      <c r="N16" s="704"/>
    </row>
    <row r="17" spans="1:14" ht="12.75">
      <c r="A17" s="732" t="s">
        <v>1269</v>
      </c>
      <c r="B17" s="729">
        <v>7.89</v>
      </c>
      <c r="C17" s="718"/>
      <c r="D17" s="718"/>
      <c r="E17" s="718">
        <v>0</v>
      </c>
      <c r="F17" s="725">
        <v>180.2</v>
      </c>
      <c r="G17" s="322">
        <v>186.4</v>
      </c>
      <c r="H17" s="730">
        <v>259.6</v>
      </c>
      <c r="I17" s="719">
        <f t="shared" si="0"/>
        <v>3.4</v>
      </c>
      <c r="J17" s="731">
        <f t="shared" si="0"/>
        <v>39.3</v>
      </c>
      <c r="K17" s="701"/>
      <c r="L17" s="703"/>
      <c r="M17" s="701"/>
      <c r="N17" s="701"/>
    </row>
    <row r="18" spans="1:14" ht="12.75" hidden="1">
      <c r="A18" s="733" t="s">
        <v>1270</v>
      </c>
      <c r="B18" s="729"/>
      <c r="C18" s="718"/>
      <c r="D18" s="718"/>
      <c r="E18" s="718">
        <v>0</v>
      </c>
      <c r="F18" s="725">
        <v>183.9</v>
      </c>
      <c r="G18" s="322">
        <v>185.6</v>
      </c>
      <c r="H18" s="730">
        <v>265.1</v>
      </c>
      <c r="I18" s="719">
        <f t="shared" si="0"/>
        <v>0.9</v>
      </c>
      <c r="J18" s="731">
        <f t="shared" si="0"/>
        <v>42.8</v>
      </c>
      <c r="K18" s="701"/>
      <c r="L18" s="703"/>
      <c r="M18" s="701"/>
      <c r="N18" s="701"/>
    </row>
    <row r="19" spans="1:14" ht="12.75" hidden="1">
      <c r="A19" s="734" t="s">
        <v>1271</v>
      </c>
      <c r="B19" s="729"/>
      <c r="C19" s="718"/>
      <c r="D19" s="718"/>
      <c r="E19" s="718">
        <v>0</v>
      </c>
      <c r="F19" s="725">
        <v>193.3</v>
      </c>
      <c r="G19" s="322">
        <v>191.5</v>
      </c>
      <c r="H19" s="730">
        <v>283.1</v>
      </c>
      <c r="I19" s="719">
        <f t="shared" si="0"/>
        <v>-0.9</v>
      </c>
      <c r="J19" s="731">
        <f t="shared" si="0"/>
        <v>47.8</v>
      </c>
      <c r="K19" s="701"/>
      <c r="L19" s="703"/>
      <c r="M19" s="701"/>
      <c r="N19" s="701"/>
    </row>
    <row r="20" spans="1:14" ht="12.75" hidden="1">
      <c r="A20" s="734" t="s">
        <v>1272</v>
      </c>
      <c r="B20" s="729"/>
      <c r="C20" s="718"/>
      <c r="D20" s="718"/>
      <c r="E20" s="718">
        <v>0</v>
      </c>
      <c r="F20" s="725">
        <v>144.9</v>
      </c>
      <c r="G20" s="322">
        <v>167.3</v>
      </c>
      <c r="H20" s="730">
        <v>182.4</v>
      </c>
      <c r="I20" s="719">
        <f t="shared" si="0"/>
        <v>15.5</v>
      </c>
      <c r="J20" s="731">
        <f t="shared" si="0"/>
        <v>9</v>
      </c>
      <c r="K20" s="701"/>
      <c r="L20" s="703"/>
      <c r="M20" s="701"/>
      <c r="N20" s="701"/>
    </row>
    <row r="21" spans="1:14" ht="12.75" hidden="1">
      <c r="A21" s="733" t="s">
        <v>1273</v>
      </c>
      <c r="B21" s="729"/>
      <c r="C21" s="718"/>
      <c r="D21" s="718"/>
      <c r="E21" s="718">
        <v>0</v>
      </c>
      <c r="F21" s="725">
        <v>164.1</v>
      </c>
      <c r="G21" s="322">
        <v>186.8</v>
      </c>
      <c r="H21" s="730">
        <v>234</v>
      </c>
      <c r="I21" s="719">
        <f t="shared" si="0"/>
        <v>13.8</v>
      </c>
      <c r="J21" s="731">
        <f t="shared" si="0"/>
        <v>25.3</v>
      </c>
      <c r="K21" s="701"/>
      <c r="L21" s="703"/>
      <c r="M21" s="701"/>
      <c r="N21" s="701"/>
    </row>
    <row r="22" spans="1:14" ht="12.75" hidden="1">
      <c r="A22" s="734" t="s">
        <v>1277</v>
      </c>
      <c r="B22" s="729"/>
      <c r="C22" s="718"/>
      <c r="D22" s="718"/>
      <c r="E22" s="718">
        <v>0</v>
      </c>
      <c r="F22" s="725">
        <v>164.4</v>
      </c>
      <c r="G22" s="322">
        <v>187.4</v>
      </c>
      <c r="H22" s="730">
        <v>236.1</v>
      </c>
      <c r="I22" s="719">
        <f t="shared" si="0"/>
        <v>14</v>
      </c>
      <c r="J22" s="731">
        <f t="shared" si="0"/>
        <v>26</v>
      </c>
      <c r="K22" s="701"/>
      <c r="L22" s="703"/>
      <c r="M22" s="701"/>
      <c r="N22" s="701"/>
    </row>
    <row r="23" spans="1:14" ht="12.75" hidden="1">
      <c r="A23" s="734" t="s">
        <v>1280</v>
      </c>
      <c r="B23" s="729"/>
      <c r="C23" s="718"/>
      <c r="D23" s="718"/>
      <c r="E23" s="718">
        <v>0</v>
      </c>
      <c r="F23" s="725">
        <v>153.5</v>
      </c>
      <c r="G23" s="322">
        <v>167.6</v>
      </c>
      <c r="H23" s="730">
        <v>174.6</v>
      </c>
      <c r="I23" s="719">
        <f t="shared" si="0"/>
        <v>9.2</v>
      </c>
      <c r="J23" s="731">
        <f t="shared" si="0"/>
        <v>4.2</v>
      </c>
      <c r="K23" s="701"/>
      <c r="L23" s="703"/>
      <c r="M23" s="701"/>
      <c r="N23" s="701"/>
    </row>
    <row r="24" spans="1:12" ht="12.75">
      <c r="A24" s="723" t="s">
        <v>1168</v>
      </c>
      <c r="B24" s="718">
        <v>1.85</v>
      </c>
      <c r="C24" s="718">
        <v>1.85</v>
      </c>
      <c r="D24" s="718">
        <v>0.8538877521192633</v>
      </c>
      <c r="E24" s="718">
        <v>2.7</v>
      </c>
      <c r="F24" s="725">
        <v>186.9</v>
      </c>
      <c r="G24" s="322">
        <v>205.7</v>
      </c>
      <c r="H24" s="730">
        <v>264.2</v>
      </c>
      <c r="I24" s="719">
        <f t="shared" si="0"/>
        <v>10.1</v>
      </c>
      <c r="J24" s="731">
        <f t="shared" si="0"/>
        <v>28.4</v>
      </c>
      <c r="L24" s="703"/>
    </row>
    <row r="25" spans="1:12" ht="12.75">
      <c r="A25" s="723" t="s">
        <v>1169</v>
      </c>
      <c r="B25" s="718">
        <v>5.21</v>
      </c>
      <c r="C25" s="718">
        <v>5.21</v>
      </c>
      <c r="D25" s="718">
        <v>2.404732534346682</v>
      </c>
      <c r="E25" s="718">
        <v>7.61</v>
      </c>
      <c r="F25" s="725">
        <v>193.9</v>
      </c>
      <c r="G25" s="322">
        <v>235.5</v>
      </c>
      <c r="H25" s="730">
        <v>287</v>
      </c>
      <c r="I25" s="719">
        <f t="shared" si="0"/>
        <v>21.5</v>
      </c>
      <c r="J25" s="731">
        <f t="shared" si="0"/>
        <v>21.9</v>
      </c>
      <c r="L25" s="703"/>
    </row>
    <row r="26" spans="1:12" ht="12.75">
      <c r="A26" s="723" t="s">
        <v>1170</v>
      </c>
      <c r="B26" s="718">
        <v>4.05</v>
      </c>
      <c r="C26" s="718">
        <v>4.05</v>
      </c>
      <c r="D26" s="718">
        <v>1.8693218357205494</v>
      </c>
      <c r="E26" s="718">
        <v>5.92</v>
      </c>
      <c r="F26" s="725">
        <v>180.9</v>
      </c>
      <c r="G26" s="322">
        <v>210.6</v>
      </c>
      <c r="H26" s="730">
        <v>229.8</v>
      </c>
      <c r="I26" s="719">
        <f t="shared" si="0"/>
        <v>16.4</v>
      </c>
      <c r="J26" s="731">
        <f t="shared" si="0"/>
        <v>9.1</v>
      </c>
      <c r="L26" s="703"/>
    </row>
    <row r="27" spans="1:12" ht="12.75">
      <c r="A27" s="723" t="s">
        <v>1171</v>
      </c>
      <c r="B27" s="718">
        <v>3.07</v>
      </c>
      <c r="C27" s="718">
        <v>3.07</v>
      </c>
      <c r="D27" s="718">
        <v>1.4169921075708856</v>
      </c>
      <c r="E27" s="718">
        <v>4.49</v>
      </c>
      <c r="F27" s="725">
        <v>174.5</v>
      </c>
      <c r="G27" s="322">
        <v>220.2</v>
      </c>
      <c r="H27" s="730">
        <v>209.6</v>
      </c>
      <c r="I27" s="719">
        <f t="shared" si="0"/>
        <v>26.2</v>
      </c>
      <c r="J27" s="731">
        <f t="shared" si="0"/>
        <v>-4.8</v>
      </c>
      <c r="L27" s="703"/>
    </row>
    <row r="28" spans="1:12" ht="12.75">
      <c r="A28" s="723" t="s">
        <v>1172</v>
      </c>
      <c r="B28" s="718">
        <v>1.21</v>
      </c>
      <c r="C28" s="718">
        <v>1.21</v>
      </c>
      <c r="D28" s="718">
        <v>0.5584887459807074</v>
      </c>
      <c r="E28" s="718">
        <v>1.77</v>
      </c>
      <c r="F28" s="725">
        <v>133.4</v>
      </c>
      <c r="G28" s="322">
        <v>181.3</v>
      </c>
      <c r="H28" s="730">
        <v>284.4</v>
      </c>
      <c r="I28" s="719">
        <f t="shared" si="0"/>
        <v>35.9</v>
      </c>
      <c r="J28" s="731">
        <f t="shared" si="0"/>
        <v>56.9</v>
      </c>
      <c r="L28" s="703"/>
    </row>
    <row r="29" spans="1:12" ht="12.75">
      <c r="A29" s="723" t="s">
        <v>1173</v>
      </c>
      <c r="B29" s="718">
        <v>2.28</v>
      </c>
      <c r="C29" s="718">
        <v>2.28</v>
      </c>
      <c r="D29" s="718">
        <v>1.0523589593686056</v>
      </c>
      <c r="E29" s="718">
        <v>3.33</v>
      </c>
      <c r="F29" s="725">
        <v>191</v>
      </c>
      <c r="G29" s="322">
        <v>215.8</v>
      </c>
      <c r="H29" s="730">
        <v>250.8</v>
      </c>
      <c r="I29" s="719">
        <f t="shared" si="0"/>
        <v>13</v>
      </c>
      <c r="J29" s="731">
        <f t="shared" si="0"/>
        <v>16.2</v>
      </c>
      <c r="L29" s="703"/>
    </row>
    <row r="30" spans="1:12" ht="12.75" hidden="1">
      <c r="A30" s="733" t="s">
        <v>1281</v>
      </c>
      <c r="B30" s="718"/>
      <c r="C30" s="718"/>
      <c r="D30" s="718"/>
      <c r="E30" s="718">
        <v>0</v>
      </c>
      <c r="F30" s="725">
        <v>147.4</v>
      </c>
      <c r="G30" s="322">
        <v>172</v>
      </c>
      <c r="H30" s="730">
        <v>206.5</v>
      </c>
      <c r="I30" s="719">
        <f t="shared" si="0"/>
        <v>16.7</v>
      </c>
      <c r="J30" s="731">
        <f t="shared" si="0"/>
        <v>20.1</v>
      </c>
      <c r="L30" s="703"/>
    </row>
    <row r="31" spans="1:12" ht="12.75" hidden="1">
      <c r="A31" s="733" t="s">
        <v>1282</v>
      </c>
      <c r="B31" s="718"/>
      <c r="C31" s="718"/>
      <c r="D31" s="718"/>
      <c r="E31" s="718">
        <v>0</v>
      </c>
      <c r="F31" s="725">
        <v>208.1</v>
      </c>
      <c r="G31" s="322">
        <v>233.6</v>
      </c>
      <c r="H31" s="730">
        <v>266.5</v>
      </c>
      <c r="I31" s="719">
        <f t="shared" si="0"/>
        <v>12.3</v>
      </c>
      <c r="J31" s="731">
        <f t="shared" si="0"/>
        <v>14.1</v>
      </c>
      <c r="L31" s="703"/>
    </row>
    <row r="32" spans="1:12" ht="12.75">
      <c r="A32" s="723" t="s">
        <v>1176</v>
      </c>
      <c r="B32" s="718">
        <v>6.91</v>
      </c>
      <c r="C32" s="718">
        <v>6.91</v>
      </c>
      <c r="D32" s="718">
        <v>3.189386144402221</v>
      </c>
      <c r="E32" s="718">
        <v>10.1</v>
      </c>
      <c r="F32" s="725">
        <v>221.3</v>
      </c>
      <c r="G32" s="322">
        <v>266.5</v>
      </c>
      <c r="H32" s="730">
        <v>305.9</v>
      </c>
      <c r="I32" s="719">
        <f t="shared" si="0"/>
        <v>20.4</v>
      </c>
      <c r="J32" s="731">
        <f t="shared" si="0"/>
        <v>14.8</v>
      </c>
      <c r="L32" s="703"/>
    </row>
    <row r="33" spans="1:12" ht="12.75">
      <c r="A33" s="723"/>
      <c r="B33" s="718"/>
      <c r="C33" s="718"/>
      <c r="D33" s="718"/>
      <c r="E33" s="718"/>
      <c r="F33" s="735"/>
      <c r="G33" s="735"/>
      <c r="H33" s="726"/>
      <c r="I33" s="719"/>
      <c r="J33" s="731"/>
      <c r="L33" s="703"/>
    </row>
    <row r="34" spans="1:12" ht="19.5" customHeight="1">
      <c r="A34" s="707" t="s">
        <v>1283</v>
      </c>
      <c r="B34" s="708">
        <v>46.8</v>
      </c>
      <c r="C34" s="709"/>
      <c r="D34" s="709"/>
      <c r="E34" s="708">
        <v>54.47</v>
      </c>
      <c r="F34" s="711">
        <f>(F58*$E58+F54*$E54+F51*$E51+F50*$E50+F44*$E44+F43*$E43+F42*$E42+F40*$E40+F36*$E36)/$E34</f>
        <v>176.47929135303835</v>
      </c>
      <c r="G34" s="711">
        <f>(G58*$E58+G54*$E54+G51*$E51+G50*$E50+G44*$E44+G43*$E43+G42*$E42+G40*$E40+G36*$E36)/$E34</f>
        <v>190.88123737837344</v>
      </c>
      <c r="H34" s="711">
        <f>(H58*$E58+H54*$E54+H51*$E51+H50*$E50+H44*$E44+H43*$E43+H42*$E42+H40*$E40+H36*$E36)/$E34</f>
        <v>204.33814944005877</v>
      </c>
      <c r="I34" s="712">
        <f>FIXED(G34/F34*100-100,1)*1</f>
        <v>8.2</v>
      </c>
      <c r="J34" s="713">
        <f>FIXED(H34/G34*100-100,1)*1</f>
        <v>7</v>
      </c>
      <c r="L34" s="703"/>
    </row>
    <row r="35" spans="1:12" ht="12.75">
      <c r="A35" s="716"/>
      <c r="B35" s="717"/>
      <c r="C35" s="718"/>
      <c r="D35" s="718"/>
      <c r="E35" s="717"/>
      <c r="F35" s="719"/>
      <c r="G35" s="719"/>
      <c r="H35" s="720"/>
      <c r="I35" s="727"/>
      <c r="J35" s="722"/>
      <c r="L35" s="703"/>
    </row>
    <row r="36" spans="1:12" ht="12.75">
      <c r="A36" s="723" t="s">
        <v>1187</v>
      </c>
      <c r="B36" s="718">
        <v>8.92</v>
      </c>
      <c r="C36" s="718">
        <v>8.92</v>
      </c>
      <c r="D36" s="718">
        <v>4.117123648056124</v>
      </c>
      <c r="E36" s="718">
        <v>13.04</v>
      </c>
      <c r="F36" s="736">
        <v>151.3</v>
      </c>
      <c r="G36" s="322">
        <v>162.4</v>
      </c>
      <c r="H36" s="730">
        <v>174.2</v>
      </c>
      <c r="I36" s="719">
        <f aca="true" t="shared" si="1" ref="I36:J40">FIXED(G36/F36*100-100,1)*1</f>
        <v>7.3</v>
      </c>
      <c r="J36" s="731">
        <f t="shared" si="1"/>
        <v>7.3</v>
      </c>
      <c r="L36" s="703"/>
    </row>
    <row r="37" spans="1:12" ht="12.75" hidden="1">
      <c r="A37" s="733" t="s">
        <v>1284</v>
      </c>
      <c r="B37" s="718"/>
      <c r="C37" s="718"/>
      <c r="D37" s="718"/>
      <c r="E37" s="718">
        <v>0</v>
      </c>
      <c r="F37" s="736">
        <v>135.3</v>
      </c>
      <c r="G37" s="322">
        <v>146.3</v>
      </c>
      <c r="H37" s="730">
        <v>155.4</v>
      </c>
      <c r="I37" s="719">
        <f t="shared" si="1"/>
        <v>8.1</v>
      </c>
      <c r="J37" s="731">
        <f t="shared" si="1"/>
        <v>6.2</v>
      </c>
      <c r="L37" s="703"/>
    </row>
    <row r="38" spans="1:12" ht="12.75" hidden="1">
      <c r="A38" s="733" t="s">
        <v>1285</v>
      </c>
      <c r="B38" s="718"/>
      <c r="C38" s="718"/>
      <c r="D38" s="718"/>
      <c r="E38" s="718">
        <v>0</v>
      </c>
      <c r="F38" s="736">
        <v>151</v>
      </c>
      <c r="G38" s="322">
        <v>162</v>
      </c>
      <c r="H38" s="730">
        <v>171</v>
      </c>
      <c r="I38" s="719">
        <f t="shared" si="1"/>
        <v>7.3</v>
      </c>
      <c r="J38" s="731">
        <f t="shared" si="1"/>
        <v>5.6</v>
      </c>
      <c r="L38" s="703"/>
    </row>
    <row r="39" spans="1:12" ht="12.75" hidden="1">
      <c r="A39" s="733" t="s">
        <v>1286</v>
      </c>
      <c r="B39" s="718"/>
      <c r="C39" s="718"/>
      <c r="D39" s="718"/>
      <c r="E39" s="718">
        <v>0</v>
      </c>
      <c r="F39" s="736">
        <v>200.4</v>
      </c>
      <c r="G39" s="322">
        <v>213.1</v>
      </c>
      <c r="H39" s="730">
        <v>248</v>
      </c>
      <c r="I39" s="719">
        <f t="shared" si="1"/>
        <v>6.3</v>
      </c>
      <c r="J39" s="731">
        <f t="shared" si="1"/>
        <v>16.4</v>
      </c>
      <c r="L39" s="703"/>
    </row>
    <row r="40" spans="1:12" ht="12.75">
      <c r="A40" s="723" t="s">
        <v>1191</v>
      </c>
      <c r="B40" s="718">
        <v>2.2</v>
      </c>
      <c r="C40" s="718">
        <v>2.2</v>
      </c>
      <c r="D40" s="718">
        <v>1.0154340836012863</v>
      </c>
      <c r="E40" s="718">
        <v>3.22</v>
      </c>
      <c r="F40" s="736">
        <v>150.7</v>
      </c>
      <c r="G40" s="322">
        <v>162.4</v>
      </c>
      <c r="H40" s="730">
        <v>173.8</v>
      </c>
      <c r="I40" s="719">
        <f t="shared" si="1"/>
        <v>7.8</v>
      </c>
      <c r="J40" s="731">
        <f t="shared" si="1"/>
        <v>7</v>
      </c>
      <c r="L40" s="703"/>
    </row>
    <row r="41" spans="1:12" ht="12.75">
      <c r="A41" s="723" t="s">
        <v>1192</v>
      </c>
      <c r="B41" s="718"/>
      <c r="C41" s="718"/>
      <c r="D41" s="718"/>
      <c r="E41" s="718"/>
      <c r="F41" s="736">
        <v>226</v>
      </c>
      <c r="G41" s="322">
        <v>253.9</v>
      </c>
      <c r="H41" s="730">
        <v>258.5</v>
      </c>
      <c r="I41" s="719"/>
      <c r="J41" s="731"/>
      <c r="L41" s="703"/>
    </row>
    <row r="42" spans="1:12" ht="12.75">
      <c r="A42" s="728" t="s">
        <v>1293</v>
      </c>
      <c r="B42" s="718">
        <v>3.5</v>
      </c>
      <c r="C42" s="718">
        <v>3.5</v>
      </c>
      <c r="D42" s="718">
        <v>1.615463314820228</v>
      </c>
      <c r="E42" s="718">
        <v>5.12</v>
      </c>
      <c r="F42" s="736">
        <v>154.3</v>
      </c>
      <c r="G42" s="322">
        <v>172.2</v>
      </c>
      <c r="H42" s="730">
        <v>184.9</v>
      </c>
      <c r="I42" s="719">
        <f aca="true" t="shared" si="2" ref="I42:J54">FIXED(G42/F42*100-100,1)*1</f>
        <v>11.6</v>
      </c>
      <c r="J42" s="731">
        <f t="shared" si="2"/>
        <v>7.4</v>
      </c>
      <c r="L42" s="703"/>
    </row>
    <row r="43" spans="1:12" ht="12.75">
      <c r="A43" s="728" t="s">
        <v>1294</v>
      </c>
      <c r="B43" s="718">
        <v>4.19</v>
      </c>
      <c r="C43" s="718">
        <v>4.19</v>
      </c>
      <c r="D43" s="718">
        <v>1.9339403683133587</v>
      </c>
      <c r="E43" s="718">
        <v>6.12</v>
      </c>
      <c r="F43" s="736">
        <v>168.5</v>
      </c>
      <c r="G43" s="322">
        <v>176.9</v>
      </c>
      <c r="H43" s="730">
        <v>187.4</v>
      </c>
      <c r="I43" s="719">
        <f t="shared" si="2"/>
        <v>5</v>
      </c>
      <c r="J43" s="731">
        <f t="shared" si="2"/>
        <v>5.9</v>
      </c>
      <c r="L43" s="703"/>
    </row>
    <row r="44" spans="1:12" ht="12.75">
      <c r="A44" s="728" t="s">
        <v>1295</v>
      </c>
      <c r="B44" s="718">
        <v>1.26</v>
      </c>
      <c r="C44" s="718">
        <v>1.26</v>
      </c>
      <c r="D44" s="718">
        <v>0.5815667933352819</v>
      </c>
      <c r="E44" s="718">
        <v>1.84</v>
      </c>
      <c r="F44" s="736">
        <v>166.8</v>
      </c>
      <c r="G44" s="322">
        <v>203.3</v>
      </c>
      <c r="H44" s="730">
        <v>205.9</v>
      </c>
      <c r="I44" s="719">
        <f t="shared" si="2"/>
        <v>21.9</v>
      </c>
      <c r="J44" s="731">
        <f t="shared" si="2"/>
        <v>1.3</v>
      </c>
      <c r="L44" s="703"/>
    </row>
    <row r="45" spans="1:12" ht="12.75">
      <c r="A45" s="728" t="s">
        <v>1296</v>
      </c>
      <c r="B45" s="729">
        <v>5.92</v>
      </c>
      <c r="C45" s="718"/>
      <c r="D45" s="718">
        <v>0</v>
      </c>
      <c r="E45" s="718">
        <v>0</v>
      </c>
      <c r="F45" s="736">
        <v>320.7</v>
      </c>
      <c r="G45" s="322">
        <v>365.1</v>
      </c>
      <c r="H45" s="730">
        <v>361.5</v>
      </c>
      <c r="I45" s="719">
        <f t="shared" si="2"/>
        <v>13.8</v>
      </c>
      <c r="J45" s="731">
        <f t="shared" si="2"/>
        <v>-1</v>
      </c>
      <c r="L45" s="703"/>
    </row>
    <row r="46" spans="1:12" ht="12.75" hidden="1">
      <c r="A46" s="737" t="s">
        <v>1297</v>
      </c>
      <c r="B46" s="729"/>
      <c r="C46" s="718"/>
      <c r="D46" s="718"/>
      <c r="E46" s="718">
        <v>0</v>
      </c>
      <c r="F46" s="736">
        <v>254.6</v>
      </c>
      <c r="G46" s="322">
        <v>309.8</v>
      </c>
      <c r="H46" s="730">
        <v>285.7</v>
      </c>
      <c r="I46" s="719">
        <f t="shared" si="2"/>
        <v>21.7</v>
      </c>
      <c r="J46" s="731">
        <f t="shared" si="2"/>
        <v>-7.8</v>
      </c>
      <c r="L46" s="703"/>
    </row>
    <row r="47" spans="1:12" ht="12.75">
      <c r="A47" s="732" t="s">
        <v>1298</v>
      </c>
      <c r="B47" s="729">
        <v>3.61</v>
      </c>
      <c r="C47" s="718"/>
      <c r="D47" s="718">
        <v>0</v>
      </c>
      <c r="E47" s="718">
        <v>0</v>
      </c>
      <c r="F47" s="736">
        <v>269.4</v>
      </c>
      <c r="G47" s="322">
        <v>331.2</v>
      </c>
      <c r="H47" s="730">
        <v>304.1</v>
      </c>
      <c r="I47" s="719">
        <f t="shared" si="2"/>
        <v>22.9</v>
      </c>
      <c r="J47" s="731">
        <f t="shared" si="2"/>
        <v>-8.2</v>
      </c>
      <c r="L47" s="703"/>
    </row>
    <row r="48" spans="1:12" ht="12.75" hidden="1">
      <c r="A48" s="734" t="s">
        <v>1299</v>
      </c>
      <c r="B48" s="729"/>
      <c r="C48" s="718"/>
      <c r="D48" s="718"/>
      <c r="E48" s="718">
        <v>0</v>
      </c>
      <c r="F48" s="736">
        <v>300.8</v>
      </c>
      <c r="G48" s="322">
        <v>378.5</v>
      </c>
      <c r="H48" s="730">
        <v>339</v>
      </c>
      <c r="I48" s="719">
        <f t="shared" si="2"/>
        <v>25.8</v>
      </c>
      <c r="J48" s="731">
        <f t="shared" si="2"/>
        <v>-10.4</v>
      </c>
      <c r="L48" s="703"/>
    </row>
    <row r="49" spans="1:12" ht="12.75" hidden="1">
      <c r="A49" s="734" t="s">
        <v>1300</v>
      </c>
      <c r="B49" s="729"/>
      <c r="C49" s="718"/>
      <c r="D49" s="718"/>
      <c r="E49" s="718">
        <v>0</v>
      </c>
      <c r="F49" s="736">
        <v>187.8</v>
      </c>
      <c r="G49" s="322">
        <v>208</v>
      </c>
      <c r="H49" s="730">
        <v>213.7</v>
      </c>
      <c r="I49" s="719">
        <f t="shared" si="2"/>
        <v>10.8</v>
      </c>
      <c r="J49" s="731">
        <f t="shared" si="2"/>
        <v>2.7</v>
      </c>
      <c r="L49" s="703"/>
    </row>
    <row r="50" spans="1:12" ht="12.75">
      <c r="A50" s="723" t="s">
        <v>1301</v>
      </c>
      <c r="B50" s="718">
        <v>0.42</v>
      </c>
      <c r="C50" s="718">
        <v>0.42</v>
      </c>
      <c r="D50" s="718">
        <v>0.19385559777842734</v>
      </c>
      <c r="E50" s="718">
        <v>0.61</v>
      </c>
      <c r="F50" s="736">
        <v>126.6</v>
      </c>
      <c r="G50" s="322">
        <v>126.7</v>
      </c>
      <c r="H50" s="730">
        <v>126.7</v>
      </c>
      <c r="I50" s="719">
        <f t="shared" si="2"/>
        <v>0.1</v>
      </c>
      <c r="J50" s="731">
        <f t="shared" si="2"/>
        <v>0</v>
      </c>
      <c r="K50" s="701"/>
      <c r="L50" s="703"/>
    </row>
    <row r="51" spans="1:12" ht="12.75">
      <c r="A51" s="723" t="s">
        <v>1225</v>
      </c>
      <c r="B51" s="718">
        <v>8.03</v>
      </c>
      <c r="C51" s="718">
        <v>8.03</v>
      </c>
      <c r="D51" s="718">
        <v>3.7063344051446943</v>
      </c>
      <c r="E51" s="718">
        <v>11.74</v>
      </c>
      <c r="F51" s="736">
        <v>189</v>
      </c>
      <c r="G51" s="322">
        <v>198.2</v>
      </c>
      <c r="H51" s="730">
        <v>205.7</v>
      </c>
      <c r="I51" s="719">
        <f t="shared" si="2"/>
        <v>4.9</v>
      </c>
      <c r="J51" s="731">
        <f t="shared" si="2"/>
        <v>3.8</v>
      </c>
      <c r="K51" s="701"/>
      <c r="L51" s="703"/>
    </row>
    <row r="52" spans="1:12" ht="12.75" hidden="1">
      <c r="A52" s="733" t="s">
        <v>1302</v>
      </c>
      <c r="B52" s="718"/>
      <c r="C52" s="718"/>
      <c r="D52" s="718"/>
      <c r="E52" s="718">
        <v>0</v>
      </c>
      <c r="F52" s="736">
        <v>196.5</v>
      </c>
      <c r="G52" s="322">
        <v>205.2</v>
      </c>
      <c r="H52" s="730">
        <v>213.7</v>
      </c>
      <c r="I52" s="719">
        <f t="shared" si="2"/>
        <v>4.4</v>
      </c>
      <c r="J52" s="731">
        <f t="shared" si="2"/>
        <v>4.1</v>
      </c>
      <c r="K52" s="701"/>
      <c r="L52" s="703"/>
    </row>
    <row r="53" spans="1:12" ht="12.75" hidden="1">
      <c r="A53" s="733" t="s">
        <v>1303</v>
      </c>
      <c r="B53" s="718"/>
      <c r="C53" s="718"/>
      <c r="D53" s="718"/>
      <c r="E53" s="718">
        <v>0</v>
      </c>
      <c r="F53" s="736">
        <v>162.9</v>
      </c>
      <c r="G53" s="322">
        <v>173.7</v>
      </c>
      <c r="H53" s="730">
        <v>177.8</v>
      </c>
      <c r="I53" s="719">
        <f t="shared" si="2"/>
        <v>6.6</v>
      </c>
      <c r="J53" s="731">
        <f t="shared" si="2"/>
        <v>2.4</v>
      </c>
      <c r="K53" s="701"/>
      <c r="L53" s="703"/>
    </row>
    <row r="54" spans="1:12" ht="12.75">
      <c r="A54" s="723" t="s">
        <v>1228</v>
      </c>
      <c r="B54" s="718">
        <v>7.09</v>
      </c>
      <c r="C54" s="718">
        <v>7.09</v>
      </c>
      <c r="D54" s="718">
        <v>3.2724671148786904</v>
      </c>
      <c r="E54" s="718">
        <v>10.36</v>
      </c>
      <c r="F54" s="736">
        <v>219.9</v>
      </c>
      <c r="G54" s="322">
        <v>240.7</v>
      </c>
      <c r="H54" s="730">
        <v>265.8</v>
      </c>
      <c r="I54" s="719">
        <f t="shared" si="2"/>
        <v>9.5</v>
      </c>
      <c r="J54" s="731">
        <f t="shared" si="2"/>
        <v>10.4</v>
      </c>
      <c r="K54" s="701"/>
      <c r="L54" s="703"/>
    </row>
    <row r="55" spans="1:12" ht="12.75" hidden="1">
      <c r="A55" s="733" t="s">
        <v>1304</v>
      </c>
      <c r="B55" s="718"/>
      <c r="C55" s="718"/>
      <c r="D55" s="718"/>
      <c r="E55" s="718">
        <v>0</v>
      </c>
      <c r="F55" s="736">
        <v>246.6</v>
      </c>
      <c r="G55" s="322">
        <v>268.3</v>
      </c>
      <c r="H55" s="730">
        <v>295.8</v>
      </c>
      <c r="I55" s="719"/>
      <c r="J55" s="731"/>
      <c r="K55" s="701"/>
      <c r="L55" s="703"/>
    </row>
    <row r="56" spans="1:12" ht="12.75" hidden="1">
      <c r="A56" s="733" t="s">
        <v>1305</v>
      </c>
      <c r="B56" s="718"/>
      <c r="C56" s="718"/>
      <c r="D56" s="718"/>
      <c r="E56" s="718">
        <v>0</v>
      </c>
      <c r="F56" s="736">
        <v>154.2</v>
      </c>
      <c r="G56" s="322">
        <v>173.3</v>
      </c>
      <c r="H56" s="730">
        <v>193.3</v>
      </c>
      <c r="I56" s="719"/>
      <c r="J56" s="731"/>
      <c r="K56" s="701"/>
      <c r="L56" s="703"/>
    </row>
    <row r="57" spans="1:12" ht="12.75" hidden="1">
      <c r="A57" s="733" t="s">
        <v>1306</v>
      </c>
      <c r="B57" s="718"/>
      <c r="C57" s="718"/>
      <c r="D57" s="718"/>
      <c r="E57" s="718">
        <v>0</v>
      </c>
      <c r="F57" s="736">
        <v>197.5</v>
      </c>
      <c r="G57" s="322">
        <v>217.2</v>
      </c>
      <c r="H57" s="730">
        <v>238</v>
      </c>
      <c r="I57" s="719"/>
      <c r="J57" s="731"/>
      <c r="K57" s="701"/>
      <c r="L57" s="703"/>
    </row>
    <row r="58" spans="1:12" ht="13.5" thickBot="1">
      <c r="A58" s="738" t="s">
        <v>1232</v>
      </c>
      <c r="B58" s="739">
        <v>1.66</v>
      </c>
      <c r="C58" s="739">
        <v>1.66</v>
      </c>
      <c r="D58" s="739">
        <v>0.7661911721718795</v>
      </c>
      <c r="E58" s="739">
        <v>2.43</v>
      </c>
      <c r="F58" s="740">
        <v>186.1</v>
      </c>
      <c r="G58" s="741">
        <v>214.2</v>
      </c>
      <c r="H58" s="742">
        <v>239</v>
      </c>
      <c r="I58" s="743">
        <f>FIXED(G58/F58*100-100,1)*1</f>
        <v>15.1</v>
      </c>
      <c r="J58" s="744">
        <f>FIXED(H58/G58*100-100,1)*1</f>
        <v>11.6</v>
      </c>
      <c r="K58" s="701"/>
      <c r="L58" s="703"/>
    </row>
    <row r="59" spans="1:12" ht="13.5" hidden="1" thickTop="1">
      <c r="A59" s="745"/>
      <c r="B59" s="746">
        <v>31.58</v>
      </c>
      <c r="C59" s="747">
        <v>68.42</v>
      </c>
      <c r="D59" s="745"/>
      <c r="E59" s="745"/>
      <c r="F59" s="745"/>
      <c r="G59" s="745"/>
      <c r="H59" s="745">
        <v>566.4</v>
      </c>
      <c r="I59" s="745"/>
      <c r="J59" s="745"/>
      <c r="K59" s="701"/>
      <c r="L59" s="705"/>
    </row>
    <row r="60" spans="1:12" ht="13.5" thickTop="1">
      <c r="A60" s="745"/>
      <c r="B60" s="748"/>
      <c r="C60" s="745"/>
      <c r="D60" s="745"/>
      <c r="E60" s="745"/>
      <c r="F60" s="745"/>
      <c r="G60" s="745"/>
      <c r="H60" s="745"/>
      <c r="I60" s="745"/>
      <c r="J60" s="745"/>
      <c r="K60" s="701"/>
      <c r="L60" s="705"/>
    </row>
    <row r="61" spans="1:11" ht="12.75">
      <c r="A61" s="745" t="s">
        <v>1307</v>
      </c>
      <c r="B61" s="745"/>
      <c r="C61" s="745"/>
      <c r="D61" s="745"/>
      <c r="E61" s="745"/>
      <c r="F61" s="745"/>
      <c r="G61" s="745"/>
      <c r="H61" s="745"/>
      <c r="I61" s="745"/>
      <c r="J61" s="745"/>
      <c r="K61" s="701"/>
    </row>
    <row r="62" spans="1:11" ht="12.75" customHeight="1">
      <c r="A62" s="1703" t="s">
        <v>1308</v>
      </c>
      <c r="B62" s="1703"/>
      <c r="C62" s="1703"/>
      <c r="D62" s="1703"/>
      <c r="E62" s="1703"/>
      <c r="F62" s="1703"/>
      <c r="G62" s="1703"/>
      <c r="H62" s="1703"/>
      <c r="I62" s="1703"/>
      <c r="J62" s="1703"/>
      <c r="K62" s="701"/>
    </row>
    <row r="63" spans="1:12" ht="12.75">
      <c r="A63" s="1703"/>
      <c r="B63" s="1703"/>
      <c r="C63" s="1703"/>
      <c r="D63" s="1703"/>
      <c r="E63" s="1703"/>
      <c r="F63" s="1703"/>
      <c r="G63" s="1703"/>
      <c r="H63" s="1703"/>
      <c r="I63" s="1703"/>
      <c r="J63" s="1703"/>
      <c r="K63" s="701"/>
      <c r="L63" s="705"/>
    </row>
    <row r="64" spans="1:12" ht="12.75">
      <c r="A64" s="745" t="s">
        <v>34</v>
      </c>
      <c r="B64" s="745"/>
      <c r="C64" s="745"/>
      <c r="D64" s="745"/>
      <c r="E64" s="745"/>
      <c r="F64" s="745"/>
      <c r="G64" s="745"/>
      <c r="H64" s="745"/>
      <c r="I64" s="745"/>
      <c r="J64" s="745"/>
      <c r="K64" s="701"/>
      <c r="L64" s="705"/>
    </row>
    <row r="65" spans="1:12" ht="12.75">
      <c r="A65" s="745" t="s">
        <v>35</v>
      </c>
      <c r="B65" s="749"/>
      <c r="C65" s="749"/>
      <c r="D65" s="749"/>
      <c r="E65" s="749"/>
      <c r="F65" s="749"/>
      <c r="G65" s="749"/>
      <c r="H65" s="749"/>
      <c r="I65" s="749"/>
      <c r="J65" s="749"/>
      <c r="L65" s="705"/>
    </row>
    <row r="66" ht="12.75">
      <c r="L66" s="705"/>
    </row>
    <row r="68" ht="12.75">
      <c r="L68" s="705"/>
    </row>
    <row r="69" ht="12.75">
      <c r="L69" s="706"/>
    </row>
    <row r="70" ht="12.75">
      <c r="L70" s="706"/>
    </row>
    <row r="71" ht="12.75">
      <c r="L71" s="705"/>
    </row>
    <row r="73" ht="12.75">
      <c r="L73" s="705"/>
    </row>
    <row r="74" ht="12.75">
      <c r="L74" s="705"/>
    </row>
    <row r="76" ht="12.75">
      <c r="L76" s="705"/>
    </row>
    <row r="77" ht="12.75">
      <c r="L77" s="705"/>
    </row>
    <row r="78" ht="12.75">
      <c r="L78" s="705"/>
    </row>
    <row r="80" ht="12.75">
      <c r="L80" s="705"/>
    </row>
  </sheetData>
  <mergeCells count="8">
    <mergeCell ref="A1:J1"/>
    <mergeCell ref="A2:J2"/>
    <mergeCell ref="A3:J3"/>
    <mergeCell ref="A4:J4"/>
    <mergeCell ref="A5:J5"/>
    <mergeCell ref="A6:A7"/>
    <mergeCell ref="I6:J6"/>
    <mergeCell ref="A62:J63"/>
  </mergeCells>
  <printOptions horizontalCentered="1"/>
  <pageMargins left="0.75" right="0.75" top="1" bottom="1" header="0.5" footer="0.5"/>
  <pageSetup fitToHeight="1" fitToWidth="1" horizontalDpi="600" verticalDpi="600" orientation="portrait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D17" sqref="D17"/>
    </sheetView>
  </sheetViews>
  <sheetFormatPr defaultColWidth="12.421875" defaultRowHeight="12.75"/>
  <cols>
    <col min="1" max="7" width="13.28125" style="9" customWidth="1"/>
    <col min="8" max="8" width="5.7109375" style="9" bestFit="1" customWidth="1"/>
    <col min="9" max="16384" width="12.421875" style="9" customWidth="1"/>
  </cols>
  <sheetData>
    <row r="1" spans="1:7" ht="12.75">
      <c r="A1" s="1709" t="s">
        <v>504</v>
      </c>
      <c r="B1" s="1709"/>
      <c r="C1" s="1709"/>
      <c r="D1" s="1709"/>
      <c r="E1" s="1709"/>
      <c r="F1" s="1709"/>
      <c r="G1" s="1709"/>
    </row>
    <row r="2" spans="1:7" ht="15.75">
      <c r="A2" s="1710" t="s">
        <v>21</v>
      </c>
      <c r="B2" s="1710"/>
      <c r="C2" s="1710"/>
      <c r="D2" s="1710"/>
      <c r="E2" s="1710"/>
      <c r="F2" s="1710"/>
      <c r="G2" s="1710"/>
    </row>
    <row r="3" spans="1:7" ht="12.75">
      <c r="A3" s="1709" t="s">
        <v>1141</v>
      </c>
      <c r="B3" s="1709"/>
      <c r="C3" s="1709"/>
      <c r="D3" s="1709"/>
      <c r="E3" s="1709"/>
      <c r="F3" s="1709"/>
      <c r="G3" s="1709"/>
    </row>
    <row r="4" spans="1:7" ht="13.5" thickBot="1">
      <c r="A4" s="1709" t="s">
        <v>1237</v>
      </c>
      <c r="B4" s="1709"/>
      <c r="C4" s="1709"/>
      <c r="D4" s="1709"/>
      <c r="E4" s="1709"/>
      <c r="F4" s="1709"/>
      <c r="G4" s="1709"/>
    </row>
    <row r="5" spans="1:7" ht="15.75" customHeight="1">
      <c r="A5" s="1705" t="s">
        <v>1042</v>
      </c>
      <c r="B5" s="1707" t="s">
        <v>36</v>
      </c>
      <c r="C5" s="1707"/>
      <c r="D5" s="1707" t="s">
        <v>37</v>
      </c>
      <c r="E5" s="1707"/>
      <c r="F5" s="1707" t="s">
        <v>38</v>
      </c>
      <c r="G5" s="1708"/>
    </row>
    <row r="6" spans="1:7" ht="15.75" customHeight="1">
      <c r="A6" s="1706"/>
      <c r="B6" s="1000" t="s">
        <v>1310</v>
      </c>
      <c r="C6" s="1000" t="s">
        <v>1311</v>
      </c>
      <c r="D6" s="1000" t="s">
        <v>1310</v>
      </c>
      <c r="E6" s="1000" t="s">
        <v>1311</v>
      </c>
      <c r="F6" s="1000" t="s">
        <v>1310</v>
      </c>
      <c r="G6" s="1100" t="s">
        <v>1311</v>
      </c>
    </row>
    <row r="7" spans="1:10" ht="26.25" customHeight="1">
      <c r="A7" s="1480" t="s">
        <v>1047</v>
      </c>
      <c r="B7" s="1506">
        <v>194.7</v>
      </c>
      <c r="C7" s="1016">
        <v>6.3</v>
      </c>
      <c r="D7" s="1506">
        <v>220.2</v>
      </c>
      <c r="E7" s="1016" t="s">
        <v>932</v>
      </c>
      <c r="F7" s="1506">
        <v>243.1</v>
      </c>
      <c r="G7" s="1469">
        <v>10.4</v>
      </c>
      <c r="J7" s="751"/>
    </row>
    <row r="8" spans="1:10" ht="26.25" customHeight="1">
      <c r="A8" s="1479" t="s">
        <v>1453</v>
      </c>
      <c r="B8" s="1507">
        <v>197.8</v>
      </c>
      <c r="C8" s="1018">
        <v>7</v>
      </c>
      <c r="D8" s="1507">
        <v>224.5</v>
      </c>
      <c r="E8" s="1018" t="s">
        <v>123</v>
      </c>
      <c r="F8" s="1507">
        <v>246.3</v>
      </c>
      <c r="G8" s="1471">
        <v>9.7</v>
      </c>
      <c r="J8" s="751"/>
    </row>
    <row r="9" spans="1:10" ht="26.25" customHeight="1">
      <c r="A9" s="1479" t="s">
        <v>1460</v>
      </c>
      <c r="B9" s="1507">
        <v>198.7</v>
      </c>
      <c r="C9" s="1018">
        <v>6.3</v>
      </c>
      <c r="D9" s="1507">
        <v>226.8</v>
      </c>
      <c r="E9" s="1018" t="s">
        <v>1224</v>
      </c>
      <c r="F9" s="1507">
        <v>248</v>
      </c>
      <c r="G9" s="1471">
        <v>9.3</v>
      </c>
      <c r="J9" s="751"/>
    </row>
    <row r="10" spans="1:9" ht="26.25" customHeight="1">
      <c r="A10" s="1479" t="s">
        <v>1461</v>
      </c>
      <c r="B10" s="1507">
        <v>198.7</v>
      </c>
      <c r="C10" s="1018">
        <v>6.3</v>
      </c>
      <c r="D10" s="1507">
        <v>227.5</v>
      </c>
      <c r="E10" s="1018" t="s">
        <v>124</v>
      </c>
      <c r="F10" s="1507">
        <v>250</v>
      </c>
      <c r="G10" s="1471">
        <v>9.9</v>
      </c>
      <c r="H10" s="750"/>
      <c r="I10" s="752"/>
    </row>
    <row r="11" spans="1:10" ht="26.25" customHeight="1">
      <c r="A11" s="1479" t="s">
        <v>1462</v>
      </c>
      <c r="B11" s="1507">
        <v>196.1</v>
      </c>
      <c r="C11" s="1018">
        <v>5.7</v>
      </c>
      <c r="D11" s="1507">
        <v>223.7</v>
      </c>
      <c r="E11" s="1018" t="s">
        <v>1224</v>
      </c>
      <c r="F11" s="1507">
        <v>249</v>
      </c>
      <c r="G11" s="1471">
        <v>11.3</v>
      </c>
      <c r="J11" s="751"/>
    </row>
    <row r="12" spans="1:10" ht="26.25" customHeight="1">
      <c r="A12" s="1479" t="s">
        <v>1463</v>
      </c>
      <c r="B12" s="1507">
        <v>194.2</v>
      </c>
      <c r="C12" s="1018">
        <v>5.8</v>
      </c>
      <c r="D12" s="754">
        <v>222.1</v>
      </c>
      <c r="E12" s="1018" t="s">
        <v>275</v>
      </c>
      <c r="F12" s="754"/>
      <c r="G12" s="1471"/>
      <c r="J12" s="753"/>
    </row>
    <row r="13" spans="1:7" ht="26.25" customHeight="1">
      <c r="A13" s="1479" t="s">
        <v>1464</v>
      </c>
      <c r="B13" s="1507">
        <v>196.3</v>
      </c>
      <c r="C13" s="1018">
        <v>6.4</v>
      </c>
      <c r="D13" s="1507">
        <v>223.1</v>
      </c>
      <c r="E13" s="1018" t="s">
        <v>961</v>
      </c>
      <c r="F13" s="1507"/>
      <c r="G13" s="1471"/>
    </row>
    <row r="14" spans="1:7" ht="26.25" customHeight="1">
      <c r="A14" s="1479" t="s">
        <v>337</v>
      </c>
      <c r="B14" s="1507">
        <v>198.4</v>
      </c>
      <c r="C14" s="1018">
        <v>7.2</v>
      </c>
      <c r="D14" s="1507">
        <v>224.4</v>
      </c>
      <c r="E14" s="1018" t="s">
        <v>932</v>
      </c>
      <c r="F14" s="1507"/>
      <c r="G14" s="1471"/>
    </row>
    <row r="15" spans="1:7" ht="26.25" customHeight="1">
      <c r="A15" s="1479" t="s">
        <v>1466</v>
      </c>
      <c r="B15" s="1507">
        <v>202.4</v>
      </c>
      <c r="C15" s="1018">
        <v>8.9</v>
      </c>
      <c r="D15" s="1507">
        <v>226.5</v>
      </c>
      <c r="E15" s="1018" t="s">
        <v>510</v>
      </c>
      <c r="F15" s="1507"/>
      <c r="G15" s="1471"/>
    </row>
    <row r="16" spans="1:7" ht="26.25" customHeight="1">
      <c r="A16" s="1479" t="s">
        <v>1467</v>
      </c>
      <c r="B16" s="1507">
        <v>204.6</v>
      </c>
      <c r="C16" s="1018">
        <v>9.2</v>
      </c>
      <c r="D16" s="1507">
        <v>230.9</v>
      </c>
      <c r="E16" s="1018" t="s">
        <v>81</v>
      </c>
      <c r="F16" s="1507"/>
      <c r="G16" s="1471"/>
    </row>
    <row r="17" spans="1:7" ht="26.25" customHeight="1">
      <c r="A17" s="1479" t="s">
        <v>1468</v>
      </c>
      <c r="B17" s="1507">
        <v>208.3</v>
      </c>
      <c r="C17" s="1018">
        <v>11</v>
      </c>
      <c r="D17" s="1507">
        <v>234</v>
      </c>
      <c r="E17" s="1018" t="s">
        <v>933</v>
      </c>
      <c r="F17" s="1507"/>
      <c r="G17" s="1471"/>
    </row>
    <row r="18" spans="1:7" ht="26.25" customHeight="1">
      <c r="A18" s="1479" t="s">
        <v>1469</v>
      </c>
      <c r="B18" s="1507">
        <v>212.7</v>
      </c>
      <c r="C18" s="1018">
        <v>12.1</v>
      </c>
      <c r="D18" s="1507">
        <v>237</v>
      </c>
      <c r="E18" s="1018">
        <v>11.4</v>
      </c>
      <c r="F18" s="1507"/>
      <c r="G18" s="1471"/>
    </row>
    <row r="19" spans="1:7" ht="26.25" customHeight="1" thickBot="1">
      <c r="A19" s="1101" t="s">
        <v>1312</v>
      </c>
      <c r="B19" s="1102">
        <v>200.2</v>
      </c>
      <c r="C19" s="1102">
        <v>7.7</v>
      </c>
      <c r="D19" s="1102">
        <v>226.7</v>
      </c>
      <c r="E19" s="1102">
        <v>13.2</v>
      </c>
      <c r="F19" s="1102">
        <v>247.3</v>
      </c>
      <c r="G19" s="1103">
        <v>10.1</v>
      </c>
    </row>
    <row r="20" spans="1:7" ht="19.5" customHeight="1">
      <c r="A20" s="11" t="s">
        <v>1313</v>
      </c>
      <c r="B20" s="12"/>
      <c r="C20" s="10"/>
      <c r="D20" s="10"/>
      <c r="E20" s="10"/>
      <c r="F20" s="10"/>
      <c r="G20" s="10"/>
    </row>
    <row r="21" spans="1:6" ht="19.5" customHeight="1">
      <c r="A21" s="11"/>
      <c r="B21" s="10"/>
      <c r="C21" s="10"/>
      <c r="D21" s="10"/>
      <c r="F21" s="10"/>
    </row>
  </sheetData>
  <mergeCells count="8">
    <mergeCell ref="A1:G1"/>
    <mergeCell ref="A2:G2"/>
    <mergeCell ref="A3:G3"/>
    <mergeCell ref="A4:G4"/>
    <mergeCell ref="A5:A6"/>
    <mergeCell ref="B5:C5"/>
    <mergeCell ref="D5:E5"/>
    <mergeCell ref="F5:G5"/>
  </mergeCells>
  <printOptions horizontalCentered="1"/>
  <pageMargins left="0.75" right="0.75" top="1" bottom="1" header="0.5" footer="0.5"/>
  <pageSetup fitToHeight="1" fitToWidth="1" horizontalDpi="600" verticalDpi="600" orientation="portrait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B1">
      <selection activeCell="K22" sqref="K22"/>
    </sheetView>
  </sheetViews>
  <sheetFormatPr defaultColWidth="9.140625" defaultRowHeight="12.75"/>
  <cols>
    <col min="1" max="1" width="37.140625" style="755" bestFit="1" customWidth="1"/>
    <col min="2" max="2" width="9.140625" style="755" bestFit="1" customWidth="1"/>
    <col min="3" max="3" width="7.8515625" style="755" bestFit="1" customWidth="1"/>
    <col min="4" max="4" width="7.57421875" style="755" bestFit="1" customWidth="1"/>
    <col min="5" max="5" width="7.8515625" style="755" bestFit="1" customWidth="1"/>
    <col min="6" max="6" width="7.140625" style="755" bestFit="1" customWidth="1"/>
    <col min="7" max="7" width="7.57421875" style="755" bestFit="1" customWidth="1"/>
    <col min="8" max="8" width="7.8515625" style="755" bestFit="1" customWidth="1"/>
    <col min="9" max="12" width="8.57421875" style="755" bestFit="1" customWidth="1"/>
    <col min="13" max="16384" width="9.140625" style="755" customWidth="1"/>
  </cols>
  <sheetData>
    <row r="1" spans="1:12" ht="12.75">
      <c r="A1" s="1673" t="s">
        <v>505</v>
      </c>
      <c r="B1" s="1673"/>
      <c r="C1" s="1673"/>
      <c r="D1" s="1673"/>
      <c r="E1" s="1673"/>
      <c r="F1" s="1673"/>
      <c r="G1" s="1673"/>
      <c r="H1" s="1673"/>
      <c r="I1" s="1673"/>
      <c r="J1" s="1673"/>
      <c r="K1" s="1673"/>
      <c r="L1" s="1673"/>
    </row>
    <row r="2" spans="1:12" ht="15.75">
      <c r="A2" s="1671" t="s">
        <v>1316</v>
      </c>
      <c r="B2" s="1671"/>
      <c r="C2" s="1671"/>
      <c r="D2" s="1671"/>
      <c r="E2" s="1671"/>
      <c r="F2" s="1671"/>
      <c r="G2" s="1671"/>
      <c r="H2" s="1671"/>
      <c r="I2" s="1671"/>
      <c r="J2" s="1671"/>
      <c r="K2" s="1671"/>
      <c r="L2" s="1671"/>
    </row>
    <row r="3" spans="1:12" ht="15.75" customHeight="1">
      <c r="A3" s="1673" t="s">
        <v>1317</v>
      </c>
      <c r="B3" s="1673"/>
      <c r="C3" s="1673"/>
      <c r="D3" s="1673"/>
      <c r="E3" s="1673"/>
      <c r="F3" s="1673"/>
      <c r="G3" s="1673"/>
      <c r="H3" s="1673"/>
      <c r="I3" s="1673"/>
      <c r="J3" s="1673"/>
      <c r="K3" s="1673"/>
      <c r="L3" s="1673"/>
    </row>
    <row r="4" spans="1:12" ht="12.75">
      <c r="A4" s="1673" t="s">
        <v>1082</v>
      </c>
      <c r="B4" s="1673"/>
      <c r="C4" s="1673"/>
      <c r="D4" s="1673"/>
      <c r="E4" s="1673"/>
      <c r="F4" s="1673"/>
      <c r="G4" s="1673"/>
      <c r="H4" s="1673"/>
      <c r="I4" s="1673"/>
      <c r="J4" s="1673"/>
      <c r="K4" s="1673"/>
      <c r="L4" s="1673"/>
    </row>
    <row r="5" spans="1:12" ht="13.5" thickBot="1">
      <c r="A5" s="1673" t="s">
        <v>438</v>
      </c>
      <c r="B5" s="1673"/>
      <c r="C5" s="1673"/>
      <c r="D5" s="1673"/>
      <c r="E5" s="1673"/>
      <c r="F5" s="1673"/>
      <c r="G5" s="1673"/>
      <c r="H5" s="1673"/>
      <c r="I5" s="1673"/>
      <c r="J5" s="1673"/>
      <c r="K5" s="1673"/>
      <c r="L5" s="1673"/>
    </row>
    <row r="6" spans="1:12" ht="21.75" customHeight="1">
      <c r="A6" s="1711" t="s">
        <v>1287</v>
      </c>
      <c r="B6" s="1713" t="s">
        <v>1288</v>
      </c>
      <c r="C6" s="1451" t="s">
        <v>82</v>
      </c>
      <c r="D6" s="1715" t="s">
        <v>762</v>
      </c>
      <c r="E6" s="1716"/>
      <c r="F6" s="1717" t="s">
        <v>202</v>
      </c>
      <c r="G6" s="1717"/>
      <c r="H6" s="1716"/>
      <c r="I6" s="1718" t="s">
        <v>111</v>
      </c>
      <c r="J6" s="1719"/>
      <c r="K6" s="1719"/>
      <c r="L6" s="1720"/>
    </row>
    <row r="7" spans="1:12" ht="19.5" customHeight="1">
      <c r="A7" s="1712"/>
      <c r="B7" s="1714"/>
      <c r="C7" s="666" t="str">
        <f>'[1]CPI'!C7</f>
        <v>Nov/Dec</v>
      </c>
      <c r="D7" s="666" t="str">
        <f>'[1]CPI'!D7</f>
        <v>Oct/Nov</v>
      </c>
      <c r="E7" s="666" t="str">
        <f>'[1]CPI'!E7</f>
        <v>Nov/Dec</v>
      </c>
      <c r="F7" s="666" t="str">
        <f>'[1]CPI'!F7</f>
        <v>Sep/Oct</v>
      </c>
      <c r="G7" s="666" t="str">
        <f>'[1]CPI'!G7</f>
        <v>Oct/Nov</v>
      </c>
      <c r="H7" s="666" t="str">
        <f>'[1]CPI'!H7</f>
        <v>Nov/Dec</v>
      </c>
      <c r="I7" s="1009" t="s">
        <v>125</v>
      </c>
      <c r="J7" s="1010" t="s">
        <v>125</v>
      </c>
      <c r="K7" s="1011" t="s">
        <v>126</v>
      </c>
      <c r="L7" s="1452" t="s">
        <v>126</v>
      </c>
    </row>
    <row r="8" spans="1:12" ht="16.5" customHeight="1">
      <c r="A8" s="1453">
        <v>1</v>
      </c>
      <c r="B8" s="758">
        <v>2</v>
      </c>
      <c r="C8" s="759">
        <v>3</v>
      </c>
      <c r="D8" s="758">
        <v>4</v>
      </c>
      <c r="E8" s="758">
        <v>5</v>
      </c>
      <c r="F8" s="760">
        <v>6</v>
      </c>
      <c r="G8" s="757">
        <v>7</v>
      </c>
      <c r="H8" s="759">
        <v>8</v>
      </c>
      <c r="I8" s="761" t="s">
        <v>1147</v>
      </c>
      <c r="J8" s="761" t="s">
        <v>1148</v>
      </c>
      <c r="K8" s="1157" t="s">
        <v>1149</v>
      </c>
      <c r="L8" s="1454" t="s">
        <v>1150</v>
      </c>
    </row>
    <row r="9" spans="1:12" ht="24" customHeight="1">
      <c r="A9" s="1455" t="s">
        <v>1319</v>
      </c>
      <c r="B9" s="762">
        <v>100</v>
      </c>
      <c r="C9" s="1001">
        <v>155.2</v>
      </c>
      <c r="D9" s="1001">
        <v>176.1</v>
      </c>
      <c r="E9" s="1001">
        <v>170.9</v>
      </c>
      <c r="F9" s="1002">
        <v>206.1</v>
      </c>
      <c r="G9" s="1002">
        <v>208.7</v>
      </c>
      <c r="H9" s="1003">
        <v>203.2</v>
      </c>
      <c r="I9" s="763">
        <f aca="true" t="shared" si="0" ref="I9:I29">E9/C9*100-100</f>
        <v>10.11597938144331</v>
      </c>
      <c r="J9" s="763">
        <f aca="true" t="shared" si="1" ref="J9:J29">E9/D9*100-100</f>
        <v>-2.9528676888131713</v>
      </c>
      <c r="K9" s="774">
        <f aca="true" t="shared" si="2" ref="K9:K29">H9/E9*100-100</f>
        <v>18.899941486249247</v>
      </c>
      <c r="L9" s="1456">
        <f aca="true" t="shared" si="3" ref="L9:L29">H9/G9*100-100</f>
        <v>-2.6353617632966007</v>
      </c>
    </row>
    <row r="10" spans="1:12" ht="21" customHeight="1">
      <c r="A10" s="1457" t="s">
        <v>1320</v>
      </c>
      <c r="B10" s="764">
        <v>49.593021995747016</v>
      </c>
      <c r="C10" s="1004">
        <v>153.3</v>
      </c>
      <c r="D10" s="1005">
        <v>171.8</v>
      </c>
      <c r="E10" s="1005">
        <v>162.7</v>
      </c>
      <c r="F10" s="1005">
        <v>233.4</v>
      </c>
      <c r="G10" s="1005">
        <v>238.4</v>
      </c>
      <c r="H10" s="1006">
        <v>225.7</v>
      </c>
      <c r="I10" s="765">
        <f t="shared" si="0"/>
        <v>6.131767775603379</v>
      </c>
      <c r="J10" s="765">
        <f t="shared" si="1"/>
        <v>-5.296856810244492</v>
      </c>
      <c r="K10" s="774">
        <f t="shared" si="2"/>
        <v>38.721573448063936</v>
      </c>
      <c r="L10" s="1458">
        <f t="shared" si="3"/>
        <v>-5.327181208053702</v>
      </c>
    </row>
    <row r="11" spans="1:12" ht="21" customHeight="1">
      <c r="A11" s="1459" t="s">
        <v>1321</v>
      </c>
      <c r="B11" s="766">
        <v>16.575694084141823</v>
      </c>
      <c r="C11" s="1007">
        <v>142.6</v>
      </c>
      <c r="D11" s="1007">
        <v>151.7</v>
      </c>
      <c r="E11" s="1007">
        <v>150.8</v>
      </c>
      <c r="F11" s="1007">
        <v>178.8</v>
      </c>
      <c r="G11" s="1007">
        <v>180.7</v>
      </c>
      <c r="H11" s="1008">
        <v>185.7</v>
      </c>
      <c r="I11" s="767">
        <f t="shared" si="0"/>
        <v>5.750350631136044</v>
      </c>
      <c r="J11" s="767">
        <f t="shared" si="1"/>
        <v>-0.5932762030322891</v>
      </c>
      <c r="K11" s="776">
        <f t="shared" si="2"/>
        <v>23.143236074270533</v>
      </c>
      <c r="L11" s="1460">
        <f t="shared" si="3"/>
        <v>2.767017155506352</v>
      </c>
    </row>
    <row r="12" spans="1:12" ht="21" customHeight="1">
      <c r="A12" s="1459" t="s">
        <v>1322</v>
      </c>
      <c r="B12" s="766">
        <v>6.086031204033311</v>
      </c>
      <c r="C12" s="1007">
        <v>198.7</v>
      </c>
      <c r="D12" s="1007">
        <v>187.6</v>
      </c>
      <c r="E12" s="1007">
        <v>143</v>
      </c>
      <c r="F12" s="1007">
        <v>380.5</v>
      </c>
      <c r="G12" s="1007">
        <v>405.6</v>
      </c>
      <c r="H12" s="1008">
        <v>306.6</v>
      </c>
      <c r="I12" s="767">
        <f t="shared" si="0"/>
        <v>-28.0322093608455</v>
      </c>
      <c r="J12" s="767">
        <f t="shared" si="1"/>
        <v>-23.773987206823023</v>
      </c>
      <c r="K12" s="776">
        <f t="shared" si="2"/>
        <v>114.40559440559443</v>
      </c>
      <c r="L12" s="1460">
        <f t="shared" si="3"/>
        <v>-24.408284023668642</v>
      </c>
    </row>
    <row r="13" spans="1:12" ht="21" customHeight="1">
      <c r="A13" s="1459" t="s">
        <v>1323</v>
      </c>
      <c r="B13" s="766">
        <v>3.770519507075808</v>
      </c>
      <c r="C13" s="1007">
        <v>181</v>
      </c>
      <c r="D13" s="1007">
        <v>228.1</v>
      </c>
      <c r="E13" s="1007">
        <v>222.9</v>
      </c>
      <c r="F13" s="1007">
        <v>261.4</v>
      </c>
      <c r="G13" s="1007">
        <v>271.1</v>
      </c>
      <c r="H13" s="1008">
        <v>275.2</v>
      </c>
      <c r="I13" s="767">
        <f t="shared" si="0"/>
        <v>23.149171270718227</v>
      </c>
      <c r="J13" s="767">
        <f t="shared" si="1"/>
        <v>-2.2797018851380955</v>
      </c>
      <c r="K13" s="776">
        <f t="shared" si="2"/>
        <v>23.463436518618195</v>
      </c>
      <c r="L13" s="1460">
        <f t="shared" si="3"/>
        <v>1.512357063814079</v>
      </c>
    </row>
    <row r="14" spans="1:12" ht="21" customHeight="1">
      <c r="A14" s="1459" t="s">
        <v>1324</v>
      </c>
      <c r="B14" s="766">
        <v>11.183012678383857</v>
      </c>
      <c r="C14" s="1007">
        <v>135.6</v>
      </c>
      <c r="D14" s="1007">
        <v>157.2</v>
      </c>
      <c r="E14" s="1007">
        <v>143.3</v>
      </c>
      <c r="F14" s="1007">
        <v>207</v>
      </c>
      <c r="G14" s="1007">
        <v>208.7</v>
      </c>
      <c r="H14" s="1008">
        <v>190.3</v>
      </c>
      <c r="I14" s="767">
        <f t="shared" si="0"/>
        <v>5.678466076696182</v>
      </c>
      <c r="J14" s="767">
        <f t="shared" si="1"/>
        <v>-8.842239185750628</v>
      </c>
      <c r="K14" s="776">
        <f t="shared" si="2"/>
        <v>32.79832519190509</v>
      </c>
      <c r="L14" s="1460">
        <f t="shared" si="3"/>
        <v>-8.816482989937697</v>
      </c>
    </row>
    <row r="15" spans="1:12" ht="21" customHeight="1">
      <c r="A15" s="1459" t="s">
        <v>1325</v>
      </c>
      <c r="B15" s="766">
        <v>1.9487350779721184</v>
      </c>
      <c r="C15" s="1007">
        <v>129.3</v>
      </c>
      <c r="D15" s="1007">
        <v>142.5</v>
      </c>
      <c r="E15" s="1007">
        <v>131.6</v>
      </c>
      <c r="F15" s="1007">
        <v>187.4</v>
      </c>
      <c r="G15" s="1007">
        <v>194.7</v>
      </c>
      <c r="H15" s="1008">
        <v>203.9</v>
      </c>
      <c r="I15" s="767">
        <f t="shared" si="0"/>
        <v>1.7788089713843647</v>
      </c>
      <c r="J15" s="767">
        <f t="shared" si="1"/>
        <v>-7.649122807017548</v>
      </c>
      <c r="K15" s="776">
        <f t="shared" si="2"/>
        <v>54.93920972644378</v>
      </c>
      <c r="L15" s="1460">
        <f t="shared" si="3"/>
        <v>4.7252182845403325</v>
      </c>
    </row>
    <row r="16" spans="1:12" ht="21" customHeight="1">
      <c r="A16" s="1459" t="s">
        <v>1326</v>
      </c>
      <c r="B16" s="766">
        <v>10.019129444140097</v>
      </c>
      <c r="C16" s="1007">
        <v>157.5</v>
      </c>
      <c r="D16" s="1007">
        <v>196.4</v>
      </c>
      <c r="E16" s="1007">
        <v>199.3</v>
      </c>
      <c r="F16" s="1007">
        <v>262.1</v>
      </c>
      <c r="G16" s="1007">
        <v>261.7</v>
      </c>
      <c r="H16" s="1008">
        <v>268.1</v>
      </c>
      <c r="I16" s="767">
        <f t="shared" si="0"/>
        <v>26.53968253968256</v>
      </c>
      <c r="J16" s="767">
        <f t="shared" si="1"/>
        <v>1.476578411405299</v>
      </c>
      <c r="K16" s="776">
        <f t="shared" si="2"/>
        <v>34.52082288008029</v>
      </c>
      <c r="L16" s="1460">
        <f t="shared" si="3"/>
        <v>2.4455483377913794</v>
      </c>
    </row>
    <row r="17" spans="1:12" ht="21" customHeight="1">
      <c r="A17" s="1457" t="s">
        <v>1327</v>
      </c>
      <c r="B17" s="768">
        <v>20.37273710722672</v>
      </c>
      <c r="C17" s="1004">
        <v>144.6</v>
      </c>
      <c r="D17" s="1005">
        <v>161.6</v>
      </c>
      <c r="E17" s="1005">
        <v>162.4</v>
      </c>
      <c r="F17" s="1005">
        <v>174.7</v>
      </c>
      <c r="G17" s="1005">
        <v>175.1</v>
      </c>
      <c r="H17" s="1006">
        <v>176.4</v>
      </c>
      <c r="I17" s="765">
        <f t="shared" si="0"/>
        <v>12.30982019363762</v>
      </c>
      <c r="J17" s="765">
        <f t="shared" si="1"/>
        <v>0.4950495049505008</v>
      </c>
      <c r="K17" s="774">
        <f t="shared" si="2"/>
        <v>8.620689655172413</v>
      </c>
      <c r="L17" s="1458">
        <f t="shared" si="3"/>
        <v>0.7424328954882924</v>
      </c>
    </row>
    <row r="18" spans="1:12" ht="21" customHeight="1">
      <c r="A18" s="1459" t="s">
        <v>1328</v>
      </c>
      <c r="B18" s="766">
        <v>6.117694570987977</v>
      </c>
      <c r="C18" s="1007">
        <v>132.6</v>
      </c>
      <c r="D18" s="1007">
        <v>152.5</v>
      </c>
      <c r="E18" s="1007">
        <v>151.7</v>
      </c>
      <c r="F18" s="1007">
        <v>165.7</v>
      </c>
      <c r="G18" s="1007">
        <v>167.6</v>
      </c>
      <c r="H18" s="1008">
        <v>171.4</v>
      </c>
      <c r="I18" s="767">
        <f t="shared" si="0"/>
        <v>14.404223227752638</v>
      </c>
      <c r="J18" s="767">
        <f t="shared" si="1"/>
        <v>-0.5245901639344339</v>
      </c>
      <c r="K18" s="776">
        <f t="shared" si="2"/>
        <v>12.986156888595929</v>
      </c>
      <c r="L18" s="1460">
        <f t="shared" si="3"/>
        <v>2.2673031026253057</v>
      </c>
    </row>
    <row r="19" spans="1:12" ht="21" customHeight="1">
      <c r="A19" s="1459" t="s">
        <v>1329</v>
      </c>
      <c r="B19" s="766">
        <v>5.683628753648385</v>
      </c>
      <c r="C19" s="1007">
        <v>142.5</v>
      </c>
      <c r="D19" s="1007">
        <v>158.5</v>
      </c>
      <c r="E19" s="1007">
        <v>158.5</v>
      </c>
      <c r="F19" s="1007">
        <v>180.5</v>
      </c>
      <c r="G19" s="1007">
        <v>180.7</v>
      </c>
      <c r="H19" s="1008">
        <v>179.5</v>
      </c>
      <c r="I19" s="767">
        <f t="shared" si="0"/>
        <v>11.228070175438589</v>
      </c>
      <c r="J19" s="767">
        <f t="shared" si="1"/>
        <v>0</v>
      </c>
      <c r="K19" s="776">
        <f t="shared" si="2"/>
        <v>13.249211356466887</v>
      </c>
      <c r="L19" s="1460">
        <f t="shared" si="3"/>
        <v>-0.6640841173215222</v>
      </c>
    </row>
    <row r="20" spans="1:12" ht="21" customHeight="1">
      <c r="A20" s="1459" t="s">
        <v>1330</v>
      </c>
      <c r="B20" s="766">
        <v>4.4957766210627</v>
      </c>
      <c r="C20" s="1007">
        <v>187.9</v>
      </c>
      <c r="D20" s="1007">
        <v>209.4</v>
      </c>
      <c r="E20" s="1007">
        <v>209.7</v>
      </c>
      <c r="F20" s="1007">
        <v>220.2</v>
      </c>
      <c r="G20" s="1007">
        <v>218.9</v>
      </c>
      <c r="H20" s="1008">
        <v>219.3</v>
      </c>
      <c r="I20" s="767">
        <f t="shared" si="0"/>
        <v>11.601915912719534</v>
      </c>
      <c r="J20" s="767">
        <f t="shared" si="1"/>
        <v>0.14326647564469397</v>
      </c>
      <c r="K20" s="776">
        <f t="shared" si="2"/>
        <v>4.5779685264663925</v>
      </c>
      <c r="L20" s="1460">
        <f t="shared" si="3"/>
        <v>0.18273184102331186</v>
      </c>
    </row>
    <row r="21" spans="1:12" ht="21" customHeight="1">
      <c r="A21" s="1459" t="s">
        <v>1331</v>
      </c>
      <c r="B21" s="766">
        <v>4.065637161527658</v>
      </c>
      <c r="C21" s="1007">
        <v>117.9</v>
      </c>
      <c r="D21" s="1007">
        <v>127</v>
      </c>
      <c r="E21" s="1007">
        <v>131.7</v>
      </c>
      <c r="F21" s="1007">
        <v>129.7</v>
      </c>
      <c r="G21" s="1007">
        <v>130.2</v>
      </c>
      <c r="H21" s="1008">
        <v>132</v>
      </c>
      <c r="I21" s="767">
        <f t="shared" si="0"/>
        <v>11.704834605597952</v>
      </c>
      <c r="J21" s="767">
        <f t="shared" si="1"/>
        <v>3.7007874015748</v>
      </c>
      <c r="K21" s="776">
        <f t="shared" si="2"/>
        <v>0.22779043280183942</v>
      </c>
      <c r="L21" s="1460">
        <f t="shared" si="3"/>
        <v>1.3824884792626762</v>
      </c>
    </row>
    <row r="22" spans="1:12" s="756" customFormat="1" ht="21" customHeight="1">
      <c r="A22" s="1457" t="s">
        <v>1332</v>
      </c>
      <c r="B22" s="768">
        <v>30.044340897026256</v>
      </c>
      <c r="C22" s="1004">
        <v>165.5</v>
      </c>
      <c r="D22" s="1005">
        <v>192.9</v>
      </c>
      <c r="E22" s="1005">
        <v>190.1</v>
      </c>
      <c r="F22" s="1005">
        <v>182.3</v>
      </c>
      <c r="G22" s="1005">
        <v>182.4</v>
      </c>
      <c r="H22" s="1006">
        <v>184.2</v>
      </c>
      <c r="I22" s="765">
        <f t="shared" si="0"/>
        <v>14.86404833836859</v>
      </c>
      <c r="J22" s="765">
        <f t="shared" si="1"/>
        <v>-1.4515292897874588</v>
      </c>
      <c r="K22" s="774">
        <f t="shared" si="2"/>
        <v>-3.103629668595474</v>
      </c>
      <c r="L22" s="1458">
        <f t="shared" si="3"/>
        <v>0.9868421052631362</v>
      </c>
    </row>
    <row r="23" spans="1:12" ht="21" customHeight="1">
      <c r="A23" s="1459" t="s">
        <v>1333</v>
      </c>
      <c r="B23" s="766">
        <v>5.397977971447429</v>
      </c>
      <c r="C23" s="1007">
        <v>289.9</v>
      </c>
      <c r="D23" s="1007">
        <v>358</v>
      </c>
      <c r="E23" s="1007">
        <v>338.3</v>
      </c>
      <c r="F23" s="1007">
        <v>298.2</v>
      </c>
      <c r="G23" s="1007">
        <v>298.2</v>
      </c>
      <c r="H23" s="1008">
        <v>306.5</v>
      </c>
      <c r="I23" s="767">
        <f t="shared" si="0"/>
        <v>16.695412211107282</v>
      </c>
      <c r="J23" s="767">
        <f t="shared" si="1"/>
        <v>-5.502793296089379</v>
      </c>
      <c r="K23" s="776">
        <f t="shared" si="2"/>
        <v>-9.399940880874965</v>
      </c>
      <c r="L23" s="1460">
        <f t="shared" si="3"/>
        <v>2.7833668678739087</v>
      </c>
    </row>
    <row r="24" spans="1:12" ht="21" customHeight="1">
      <c r="A24" s="1459" t="s">
        <v>1334</v>
      </c>
      <c r="B24" s="766">
        <v>2.4560330063653932</v>
      </c>
      <c r="C24" s="1007">
        <v>195.4</v>
      </c>
      <c r="D24" s="1007">
        <v>207.6</v>
      </c>
      <c r="E24" s="1007">
        <v>211.7</v>
      </c>
      <c r="F24" s="1007">
        <v>191.2</v>
      </c>
      <c r="G24" s="1007">
        <v>191.2</v>
      </c>
      <c r="H24" s="1008">
        <v>186.6</v>
      </c>
      <c r="I24" s="767">
        <f t="shared" si="0"/>
        <v>8.34186284544522</v>
      </c>
      <c r="J24" s="767">
        <f t="shared" si="1"/>
        <v>1.9749518304431604</v>
      </c>
      <c r="K24" s="776">
        <f t="shared" si="2"/>
        <v>-11.856400566839866</v>
      </c>
      <c r="L24" s="1460">
        <f t="shared" si="3"/>
        <v>-2.4058577405857733</v>
      </c>
    </row>
    <row r="25" spans="1:12" ht="21" customHeight="1">
      <c r="A25" s="1459" t="s">
        <v>1335</v>
      </c>
      <c r="B25" s="766">
        <v>6.973714820123034</v>
      </c>
      <c r="C25" s="1007">
        <v>132.9</v>
      </c>
      <c r="D25" s="1007">
        <v>162.7</v>
      </c>
      <c r="E25" s="1007">
        <v>161.2</v>
      </c>
      <c r="F25" s="1007">
        <v>162</v>
      </c>
      <c r="G25" s="1007">
        <v>162</v>
      </c>
      <c r="H25" s="1008">
        <v>162.6</v>
      </c>
      <c r="I25" s="767">
        <f t="shared" si="0"/>
        <v>21.29420617005266</v>
      </c>
      <c r="J25" s="767">
        <f t="shared" si="1"/>
        <v>-0.9219422249538951</v>
      </c>
      <c r="K25" s="776">
        <f t="shared" si="2"/>
        <v>0.8684863523573227</v>
      </c>
      <c r="L25" s="1460">
        <f t="shared" si="3"/>
        <v>0.3703703703703809</v>
      </c>
    </row>
    <row r="26" spans="1:12" ht="21" customHeight="1">
      <c r="A26" s="1459" t="s">
        <v>1336</v>
      </c>
      <c r="B26" s="766">
        <v>1.8659527269142209</v>
      </c>
      <c r="C26" s="1007">
        <v>94.9</v>
      </c>
      <c r="D26" s="1007">
        <v>101.4</v>
      </c>
      <c r="E26" s="1007">
        <v>101.4</v>
      </c>
      <c r="F26" s="1007">
        <v>95.7</v>
      </c>
      <c r="G26" s="1007">
        <v>95.1</v>
      </c>
      <c r="H26" s="1008">
        <v>95.1</v>
      </c>
      <c r="I26" s="767">
        <f t="shared" si="0"/>
        <v>6.849315068493155</v>
      </c>
      <c r="J26" s="767">
        <f t="shared" si="1"/>
        <v>0</v>
      </c>
      <c r="K26" s="776">
        <f t="shared" si="2"/>
        <v>-6.213017751479299</v>
      </c>
      <c r="L26" s="1460">
        <f t="shared" si="3"/>
        <v>0</v>
      </c>
    </row>
    <row r="27" spans="1:12" ht="21" customHeight="1">
      <c r="A27" s="1459" t="s">
        <v>1338</v>
      </c>
      <c r="B27" s="766">
        <v>2.731641690470963</v>
      </c>
      <c r="C27" s="1007">
        <v>117.1</v>
      </c>
      <c r="D27" s="1007">
        <v>122</v>
      </c>
      <c r="E27" s="1007">
        <v>122</v>
      </c>
      <c r="F27" s="1007">
        <v>135.9</v>
      </c>
      <c r="G27" s="1007">
        <v>135.9</v>
      </c>
      <c r="H27" s="1008">
        <v>129.4</v>
      </c>
      <c r="I27" s="767">
        <f t="shared" si="0"/>
        <v>4.1844577284372235</v>
      </c>
      <c r="J27" s="767">
        <f t="shared" si="1"/>
        <v>0</v>
      </c>
      <c r="K27" s="776">
        <f t="shared" si="2"/>
        <v>6.065573770491824</v>
      </c>
      <c r="L27" s="1460">
        <f t="shared" si="3"/>
        <v>-4.7829286239882265</v>
      </c>
    </row>
    <row r="28" spans="1:12" ht="21" customHeight="1">
      <c r="A28" s="1459" t="s">
        <v>1339</v>
      </c>
      <c r="B28" s="766">
        <v>3.1001290737979397</v>
      </c>
      <c r="C28" s="1007">
        <v>107.5</v>
      </c>
      <c r="D28" s="1007">
        <v>123</v>
      </c>
      <c r="E28" s="1007">
        <v>129.4</v>
      </c>
      <c r="F28" s="1007">
        <v>129.2</v>
      </c>
      <c r="G28" s="1007">
        <v>128.3</v>
      </c>
      <c r="H28" s="1008">
        <v>128.1</v>
      </c>
      <c r="I28" s="767">
        <f t="shared" si="0"/>
        <v>20.372093023255815</v>
      </c>
      <c r="J28" s="767">
        <f t="shared" si="1"/>
        <v>5.203252032520325</v>
      </c>
      <c r="K28" s="776">
        <f t="shared" si="2"/>
        <v>-1.0046367851622904</v>
      </c>
      <c r="L28" s="1460">
        <f t="shared" si="3"/>
        <v>-0.15588464536244828</v>
      </c>
    </row>
    <row r="29" spans="1:12" ht="21" customHeight="1" thickBot="1">
      <c r="A29" s="1461" t="s">
        <v>1340</v>
      </c>
      <c r="B29" s="1462">
        <v>7.508891607907275</v>
      </c>
      <c r="C29" s="1463">
        <v>155.8</v>
      </c>
      <c r="D29" s="1463">
        <v>175.1</v>
      </c>
      <c r="E29" s="1463">
        <v>175.3</v>
      </c>
      <c r="F29" s="1463">
        <v>175</v>
      </c>
      <c r="G29" s="1463">
        <v>176</v>
      </c>
      <c r="H29" s="1464">
        <v>180.8</v>
      </c>
      <c r="I29" s="1465">
        <f t="shared" si="0"/>
        <v>12.516046213093702</v>
      </c>
      <c r="J29" s="1465">
        <f t="shared" si="1"/>
        <v>0.11422044545975041</v>
      </c>
      <c r="K29" s="1466">
        <f t="shared" si="2"/>
        <v>3.137478608100409</v>
      </c>
      <c r="L29" s="1467">
        <f t="shared" si="3"/>
        <v>2.7272727272727337</v>
      </c>
    </row>
    <row r="30" ht="12.75">
      <c r="A30" s="1104" t="s">
        <v>1341</v>
      </c>
    </row>
    <row r="31" ht="12.75">
      <c r="A31" s="1104" t="s">
        <v>1342</v>
      </c>
    </row>
  </sheetData>
  <mergeCells count="10">
    <mergeCell ref="A1:L1"/>
    <mergeCell ref="A2:L2"/>
    <mergeCell ref="A6:A7"/>
    <mergeCell ref="A5:L5"/>
    <mergeCell ref="A4:L4"/>
    <mergeCell ref="A3:L3"/>
    <mergeCell ref="B6:B7"/>
    <mergeCell ref="D6:E6"/>
    <mergeCell ref="F6:H6"/>
    <mergeCell ref="I6:L6"/>
  </mergeCells>
  <printOptions horizontalCentered="1"/>
  <pageMargins left="0.75" right="0.75" top="1" bottom="1" header="0.5" footer="0.5"/>
  <pageSetup fitToHeight="1" fitToWidth="1" horizontalDpi="600" verticalDpi="600" orientation="portrait" scale="7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 topLeftCell="A1">
      <selection activeCell="A1" sqref="A1:I1"/>
    </sheetView>
  </sheetViews>
  <sheetFormatPr defaultColWidth="10.7109375" defaultRowHeight="24.75" customHeight="1"/>
  <cols>
    <col min="1" max="1" width="16.00390625" style="755" customWidth="1"/>
    <col min="2" max="2" width="14.57421875" style="755" hidden="1" customWidth="1"/>
    <col min="3" max="3" width="13.140625" style="755" hidden="1" customWidth="1"/>
    <col min="4" max="4" width="13.57421875" style="755" customWidth="1"/>
    <col min="5" max="5" width="12.421875" style="755" customWidth="1"/>
    <col min="6" max="6" width="13.28125" style="755" customWidth="1"/>
    <col min="7" max="7" width="12.421875" style="755" customWidth="1"/>
    <col min="8" max="8" width="11.28125" style="755" customWidth="1"/>
    <col min="9" max="9" width="12.421875" style="755" customWidth="1"/>
    <col min="10" max="10" width="3.421875" style="755" customWidth="1"/>
    <col min="11" max="11" width="10.7109375" style="755" customWidth="1"/>
    <col min="12" max="12" width="11.8515625" style="755" bestFit="1" customWidth="1"/>
    <col min="13" max="13" width="10.7109375" style="755" customWidth="1"/>
    <col min="14" max="14" width="11.8515625" style="755" bestFit="1" customWidth="1"/>
    <col min="15" max="15" width="10.7109375" style="755" customWidth="1"/>
    <col min="16" max="16" width="11.8515625" style="755" bestFit="1" customWidth="1"/>
    <col min="17" max="16384" width="10.7109375" style="755" customWidth="1"/>
  </cols>
  <sheetData>
    <row r="1" spans="1:9" ht="12.75">
      <c r="A1" s="1727" t="s">
        <v>506</v>
      </c>
      <c r="B1" s="1727"/>
      <c r="C1" s="1727"/>
      <c r="D1" s="1727"/>
      <c r="E1" s="1727"/>
      <c r="F1" s="1727"/>
      <c r="G1" s="1727"/>
      <c r="H1" s="1727"/>
      <c r="I1" s="1727"/>
    </row>
    <row r="2" spans="1:9" ht="15.75">
      <c r="A2" s="1728" t="s">
        <v>1316</v>
      </c>
      <c r="B2" s="1728"/>
      <c r="C2" s="1728"/>
      <c r="D2" s="1728"/>
      <c r="E2" s="1728"/>
      <c r="F2" s="1728"/>
      <c r="G2" s="1728"/>
      <c r="H2" s="1728"/>
      <c r="I2" s="1728"/>
    </row>
    <row r="3" spans="1:9" ht="12.75">
      <c r="A3" s="1729" t="s">
        <v>1317</v>
      </c>
      <c r="B3" s="1729"/>
      <c r="C3" s="1729"/>
      <c r="D3" s="1729"/>
      <c r="E3" s="1729"/>
      <c r="F3" s="1729"/>
      <c r="G3" s="1729"/>
      <c r="H3" s="1729"/>
      <c r="I3" s="1729"/>
    </row>
    <row r="4" spans="1:9" ht="13.5" thickBot="1">
      <c r="A4" s="1730" t="s">
        <v>1237</v>
      </c>
      <c r="B4" s="1731"/>
      <c r="C4" s="1731"/>
      <c r="D4" s="1731"/>
      <c r="E4" s="1731"/>
      <c r="F4" s="1731"/>
      <c r="G4" s="1731"/>
      <c r="H4" s="1731"/>
      <c r="I4" s="1731"/>
    </row>
    <row r="5" spans="1:9" ht="24.75" customHeight="1" thickBot="1">
      <c r="A5" s="1723" t="s">
        <v>62</v>
      </c>
      <c r="B5" s="1725" t="s">
        <v>1289</v>
      </c>
      <c r="C5" s="1726"/>
      <c r="D5" s="1721" t="s">
        <v>36</v>
      </c>
      <c r="E5" s="1726"/>
      <c r="F5" s="1721" t="s">
        <v>37</v>
      </c>
      <c r="G5" s="1726"/>
      <c r="H5" s="1721" t="s">
        <v>38</v>
      </c>
      <c r="I5" s="1722"/>
    </row>
    <row r="6" spans="1:9" ht="24.75" customHeight="1">
      <c r="A6" s="1724"/>
      <c r="B6" s="1477" t="s">
        <v>1310</v>
      </c>
      <c r="C6" s="1012" t="s">
        <v>1311</v>
      </c>
      <c r="D6" s="1012" t="s">
        <v>1310</v>
      </c>
      <c r="E6" s="1012" t="s">
        <v>1311</v>
      </c>
      <c r="F6" s="1012" t="s">
        <v>1310</v>
      </c>
      <c r="G6" s="1012" t="s">
        <v>1311</v>
      </c>
      <c r="H6" s="1012" t="s">
        <v>1310</v>
      </c>
      <c r="I6" s="1468" t="s">
        <v>1311</v>
      </c>
    </row>
    <row r="7" spans="1:12" ht="24.75" customHeight="1">
      <c r="A7" s="1480" t="s">
        <v>1047</v>
      </c>
      <c r="B7" s="772">
        <v>142.4</v>
      </c>
      <c r="C7" s="1013">
        <v>6.7</v>
      </c>
      <c r="D7" s="772">
        <v>160</v>
      </c>
      <c r="E7" s="1014">
        <v>12.4</v>
      </c>
      <c r="F7" s="1015">
        <v>177.9</v>
      </c>
      <c r="G7" s="1016" t="str">
        <f aca="true" t="shared" si="0" ref="G7:G15">FIXED((F7/D7*100-100),1)</f>
        <v>11.2</v>
      </c>
      <c r="H7" s="1015">
        <v>201.4</v>
      </c>
      <c r="I7" s="1469">
        <v>13.2</v>
      </c>
      <c r="L7" s="769"/>
    </row>
    <row r="8" spans="1:12" ht="24.75" customHeight="1">
      <c r="A8" s="1479" t="s">
        <v>1453</v>
      </c>
      <c r="B8" s="772">
        <v>147.1</v>
      </c>
      <c r="C8" s="1013">
        <v>9.1</v>
      </c>
      <c r="D8" s="772">
        <v>163.5</v>
      </c>
      <c r="E8" s="1014">
        <v>11.1</v>
      </c>
      <c r="F8" s="754">
        <v>180.3</v>
      </c>
      <c r="G8" s="1017" t="str">
        <f t="shared" si="0"/>
        <v>10.3</v>
      </c>
      <c r="H8" s="754">
        <v>203</v>
      </c>
      <c r="I8" s="1470">
        <v>12.6</v>
      </c>
      <c r="K8" s="770"/>
      <c r="L8" s="769"/>
    </row>
    <row r="9" spans="1:12" ht="24.75" customHeight="1">
      <c r="A9" s="1479" t="s">
        <v>1460</v>
      </c>
      <c r="B9" s="772">
        <v>149</v>
      </c>
      <c r="C9" s="1013">
        <v>10.4</v>
      </c>
      <c r="D9" s="772">
        <v>164.3</v>
      </c>
      <c r="E9" s="1014">
        <v>10.3</v>
      </c>
      <c r="F9" s="754">
        <v>179.6</v>
      </c>
      <c r="G9" s="1018" t="str">
        <f t="shared" si="0"/>
        <v>9.3</v>
      </c>
      <c r="H9" s="1019">
        <v>206.1</v>
      </c>
      <c r="I9" s="1471">
        <v>14.8</v>
      </c>
      <c r="L9" s="769"/>
    </row>
    <row r="10" spans="1:12" ht="24.75" customHeight="1">
      <c r="A10" s="1479" t="s">
        <v>1461</v>
      </c>
      <c r="B10" s="772">
        <v>150.5</v>
      </c>
      <c r="C10" s="1013">
        <v>10.3</v>
      </c>
      <c r="D10" s="772">
        <v>161.3</v>
      </c>
      <c r="E10" s="1014">
        <v>7.2</v>
      </c>
      <c r="F10" s="754">
        <v>176.1</v>
      </c>
      <c r="G10" s="1018" t="str">
        <f t="shared" si="0"/>
        <v>9.2</v>
      </c>
      <c r="H10" s="754">
        <v>208.7</v>
      </c>
      <c r="I10" s="1471">
        <v>18.5</v>
      </c>
      <c r="L10" s="769"/>
    </row>
    <row r="11" spans="1:13" ht="24.75" customHeight="1">
      <c r="A11" s="1479" t="s">
        <v>1462</v>
      </c>
      <c r="B11" s="772">
        <v>146.3</v>
      </c>
      <c r="C11" s="1013">
        <v>8.9</v>
      </c>
      <c r="D11" s="772">
        <v>155.2</v>
      </c>
      <c r="E11" s="1014">
        <v>6.1</v>
      </c>
      <c r="F11" s="754">
        <v>170.9</v>
      </c>
      <c r="G11" s="1018" t="str">
        <f t="shared" si="0"/>
        <v>10.1</v>
      </c>
      <c r="H11" s="754">
        <v>203.2</v>
      </c>
      <c r="I11" s="1471">
        <v>18.9</v>
      </c>
      <c r="L11" s="771"/>
      <c r="M11" s="770"/>
    </row>
    <row r="12" spans="1:12" ht="24.75" customHeight="1">
      <c r="A12" s="1479" t="s">
        <v>1463</v>
      </c>
      <c r="B12" s="772">
        <v>143</v>
      </c>
      <c r="C12" s="1013">
        <v>10.4</v>
      </c>
      <c r="D12" s="772">
        <v>150.8</v>
      </c>
      <c r="E12" s="1014">
        <v>5.5</v>
      </c>
      <c r="F12" s="754">
        <v>172.9</v>
      </c>
      <c r="G12" s="1018" t="str">
        <f t="shared" si="0"/>
        <v>14.7</v>
      </c>
      <c r="H12" s="754"/>
      <c r="I12" s="1471"/>
      <c r="L12" s="769"/>
    </row>
    <row r="13" spans="1:9" ht="24.75" customHeight="1">
      <c r="A13" s="1479" t="s">
        <v>1464</v>
      </c>
      <c r="B13" s="772">
        <v>145.1</v>
      </c>
      <c r="C13" s="1013">
        <v>12.6</v>
      </c>
      <c r="D13" s="772">
        <v>151.3</v>
      </c>
      <c r="E13" s="1014">
        <v>4.3</v>
      </c>
      <c r="F13" s="754">
        <v>174</v>
      </c>
      <c r="G13" s="1020" t="str">
        <f t="shared" si="0"/>
        <v>15.0</v>
      </c>
      <c r="H13" s="754"/>
      <c r="I13" s="1472"/>
    </row>
    <row r="14" spans="1:9" ht="24.75" customHeight="1">
      <c r="A14" s="1479" t="s">
        <v>337</v>
      </c>
      <c r="B14" s="772">
        <v>146.7</v>
      </c>
      <c r="C14" s="1013">
        <v>12.2</v>
      </c>
      <c r="D14" s="772">
        <v>156.4</v>
      </c>
      <c r="E14" s="1014">
        <v>6.6</v>
      </c>
      <c r="F14" s="754">
        <v>175.6</v>
      </c>
      <c r="G14" s="1020" t="str">
        <f t="shared" si="0"/>
        <v>12.3</v>
      </c>
      <c r="H14" s="754"/>
      <c r="I14" s="1472"/>
    </row>
    <row r="15" spans="1:9" ht="24.75" customHeight="1">
      <c r="A15" s="1479" t="s">
        <v>1466</v>
      </c>
      <c r="B15" s="772">
        <v>143.2</v>
      </c>
      <c r="C15" s="1013">
        <v>7.6</v>
      </c>
      <c r="D15" s="772">
        <v>156.6</v>
      </c>
      <c r="E15" s="1014">
        <v>9.4</v>
      </c>
      <c r="F15" s="754">
        <v>178.1</v>
      </c>
      <c r="G15" s="1020" t="str">
        <f t="shared" si="0"/>
        <v>13.7</v>
      </c>
      <c r="H15" s="754"/>
      <c r="I15" s="1472"/>
    </row>
    <row r="16" spans="1:9" ht="24.75" customHeight="1">
      <c r="A16" s="1479" t="s">
        <v>1467</v>
      </c>
      <c r="B16" s="322">
        <v>145.4</v>
      </c>
      <c r="C16" s="1020">
        <v>6.2</v>
      </c>
      <c r="D16" s="322">
        <v>160.1</v>
      </c>
      <c r="E16" s="1021">
        <v>10.1</v>
      </c>
      <c r="F16" s="754">
        <v>184.9</v>
      </c>
      <c r="G16" s="1020">
        <v>15.5</v>
      </c>
      <c r="H16" s="754"/>
      <c r="I16" s="1472"/>
    </row>
    <row r="17" spans="1:9" ht="24.75" customHeight="1">
      <c r="A17" s="1479" t="s">
        <v>1468</v>
      </c>
      <c r="B17" s="322">
        <v>146</v>
      </c>
      <c r="C17" s="1020">
        <v>5.6</v>
      </c>
      <c r="D17" s="322">
        <v>164.9</v>
      </c>
      <c r="E17" s="1021">
        <v>12.9</v>
      </c>
      <c r="F17" s="754">
        <v>193</v>
      </c>
      <c r="G17" s="1020">
        <v>17</v>
      </c>
      <c r="H17" s="754"/>
      <c r="I17" s="1472"/>
    </row>
    <row r="18" spans="1:9" ht="24.75" customHeight="1">
      <c r="A18" s="1479" t="s">
        <v>1469</v>
      </c>
      <c r="B18" s="772">
        <v>151.8</v>
      </c>
      <c r="C18" s="1013">
        <v>8.5</v>
      </c>
      <c r="D18" s="1022">
        <v>171.8</v>
      </c>
      <c r="E18" s="1021">
        <v>13.2</v>
      </c>
      <c r="F18" s="754">
        <v>198</v>
      </c>
      <c r="G18" s="1020">
        <v>15.3</v>
      </c>
      <c r="H18" s="754"/>
      <c r="I18" s="1472"/>
    </row>
    <row r="19" spans="1:9" ht="24.75" customHeight="1" thickBot="1">
      <c r="A19" s="1473" t="s">
        <v>1312</v>
      </c>
      <c r="B19" s="1478">
        <v>146.4</v>
      </c>
      <c r="C19" s="1474">
        <v>9</v>
      </c>
      <c r="D19" s="1474">
        <v>159.7</v>
      </c>
      <c r="E19" s="1475">
        <v>9.1</v>
      </c>
      <c r="F19" s="1474">
        <v>180.1</v>
      </c>
      <c r="G19" s="1474">
        <v>12.8</v>
      </c>
      <c r="H19" s="1474">
        <v>204.5</v>
      </c>
      <c r="I19" s="1476">
        <v>15.6</v>
      </c>
    </row>
    <row r="20" ht="17.25" customHeight="1">
      <c r="H20" s="770"/>
    </row>
  </sheetData>
  <mergeCells count="9">
    <mergeCell ref="A1:I1"/>
    <mergeCell ref="A2:I2"/>
    <mergeCell ref="A3:I3"/>
    <mergeCell ref="A4:I4"/>
    <mergeCell ref="H5:I5"/>
    <mergeCell ref="A5:A6"/>
    <mergeCell ref="B5:C5"/>
    <mergeCell ref="D5:E5"/>
    <mergeCell ref="F5:G5"/>
  </mergeCells>
  <printOptions horizontalCentered="1"/>
  <pageMargins left="0.75" right="0.75" top="1" bottom="1" header="0.5" footer="0.5"/>
  <pageSetup fitToHeight="1" fitToWidth="1" horizontalDpi="600" verticalDpi="600" orientation="portrait" scale="9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workbookViewId="0" topLeftCell="A1">
      <selection activeCell="D11" sqref="D11"/>
    </sheetView>
  </sheetViews>
  <sheetFormatPr defaultColWidth="9.140625" defaultRowHeight="24.75" customHeight="1"/>
  <cols>
    <col min="1" max="1" width="6.28125" style="756" customWidth="1"/>
    <col min="2" max="2" width="24.8515625" style="755" bestFit="1" customWidth="1"/>
    <col min="3" max="3" width="6.8515625" style="755" bestFit="1" customWidth="1"/>
    <col min="4" max="4" width="7.8515625" style="755" bestFit="1" customWidth="1"/>
    <col min="5" max="5" width="7.57421875" style="755" bestFit="1" customWidth="1"/>
    <col min="6" max="6" width="7.8515625" style="755" bestFit="1" customWidth="1"/>
    <col min="7" max="7" width="7.140625" style="755" bestFit="1" customWidth="1"/>
    <col min="8" max="8" width="7.57421875" style="755" bestFit="1" customWidth="1"/>
    <col min="9" max="9" width="7.8515625" style="458" bestFit="1" customWidth="1"/>
    <col min="10" max="12" width="7.140625" style="458" bestFit="1" customWidth="1"/>
    <col min="13" max="13" width="7.140625" style="755" bestFit="1" customWidth="1"/>
    <col min="14" max="14" width="5.57421875" style="755" customWidth="1"/>
    <col min="15" max="16384" width="9.140625" style="755" customWidth="1"/>
  </cols>
  <sheetData>
    <row r="1" spans="1:13" ht="12.75">
      <c r="A1" s="1587" t="s">
        <v>507</v>
      </c>
      <c r="B1" s="1587"/>
      <c r="C1" s="1587"/>
      <c r="D1" s="1587"/>
      <c r="E1" s="1587"/>
      <c r="F1" s="1587"/>
      <c r="G1" s="1587"/>
      <c r="H1" s="1587"/>
      <c r="I1" s="1587"/>
      <c r="J1" s="1587"/>
      <c r="K1" s="1587"/>
      <c r="L1" s="1587"/>
      <c r="M1" s="1587"/>
    </row>
    <row r="2" spans="1:13" ht="15.75">
      <c r="A2" s="1697" t="s">
        <v>1344</v>
      </c>
      <c r="B2" s="1697"/>
      <c r="C2" s="1697"/>
      <c r="D2" s="1697"/>
      <c r="E2" s="1697"/>
      <c r="F2" s="1697"/>
      <c r="G2" s="1697"/>
      <c r="H2" s="1697"/>
      <c r="I2" s="1697"/>
      <c r="J2" s="1697"/>
      <c r="K2" s="1697"/>
      <c r="L2" s="1697"/>
      <c r="M2" s="1697"/>
    </row>
    <row r="3" spans="1:13" s="773" customFormat="1" ht="18.75" customHeight="1">
      <c r="A3" s="1587" t="s">
        <v>1345</v>
      </c>
      <c r="B3" s="1587"/>
      <c r="C3" s="1587"/>
      <c r="D3" s="1587"/>
      <c r="E3" s="1587"/>
      <c r="F3" s="1587"/>
      <c r="G3" s="1587"/>
      <c r="H3" s="1587"/>
      <c r="I3" s="1587"/>
      <c r="J3" s="1587"/>
      <c r="K3" s="1587"/>
      <c r="L3" s="1587"/>
      <c r="M3" s="1587"/>
    </row>
    <row r="4" spans="1:13" ht="12.75">
      <c r="A4" s="1587" t="s">
        <v>1082</v>
      </c>
      <c r="B4" s="1587"/>
      <c r="C4" s="1587"/>
      <c r="D4" s="1587"/>
      <c r="E4" s="1587"/>
      <c r="F4" s="1587"/>
      <c r="G4" s="1587"/>
      <c r="H4" s="1587"/>
      <c r="I4" s="1587"/>
      <c r="J4" s="1587"/>
      <c r="K4" s="1587"/>
      <c r="L4" s="1587"/>
      <c r="M4" s="1587"/>
    </row>
    <row r="5" spans="1:13" ht="13.5" thickBot="1">
      <c r="A5" s="1598" t="s">
        <v>439</v>
      </c>
      <c r="B5" s="1598"/>
      <c r="C5" s="1598"/>
      <c r="D5" s="1598"/>
      <c r="E5" s="1598"/>
      <c r="F5" s="1598"/>
      <c r="G5" s="1598"/>
      <c r="H5" s="1598"/>
      <c r="I5" s="1598"/>
      <c r="J5" s="1598"/>
      <c r="K5" s="1598"/>
      <c r="L5" s="1598"/>
      <c r="M5" s="1598"/>
    </row>
    <row r="6" spans="1:13" ht="12.75">
      <c r="A6" s="1732" t="s">
        <v>1346</v>
      </c>
      <c r="B6" s="1735" t="s">
        <v>1347</v>
      </c>
      <c r="C6" s="1481" t="s">
        <v>1142</v>
      </c>
      <c r="D6" s="1451" t="s">
        <v>82</v>
      </c>
      <c r="E6" s="1715" t="s">
        <v>762</v>
      </c>
      <c r="F6" s="1716"/>
      <c r="G6" s="1717" t="s">
        <v>202</v>
      </c>
      <c r="H6" s="1717"/>
      <c r="I6" s="1716"/>
      <c r="J6" s="1718" t="s">
        <v>111</v>
      </c>
      <c r="K6" s="1719"/>
      <c r="L6" s="1719"/>
      <c r="M6" s="1720"/>
    </row>
    <row r="7" spans="1:13" ht="12.75">
      <c r="A7" s="1733"/>
      <c r="B7" s="1736"/>
      <c r="C7" s="1023" t="s">
        <v>1143</v>
      </c>
      <c r="D7" s="666" t="str">
        <f>'[1]CPI'!C7</f>
        <v>Nov/Dec</v>
      </c>
      <c r="E7" s="666" t="str">
        <f>'[1]CPI'!D7</f>
        <v>Oct/Nov</v>
      </c>
      <c r="F7" s="666" t="str">
        <f>'[1]CPI'!E7</f>
        <v>Nov/Dec</v>
      </c>
      <c r="G7" s="666" t="str">
        <f>'[1]CPI'!F7</f>
        <v>Sep/Oct</v>
      </c>
      <c r="H7" s="666" t="str">
        <f>'[1]CPI'!G7</f>
        <v>Oct/Nov</v>
      </c>
      <c r="I7" s="666" t="str">
        <f>'[1]CPI'!H7</f>
        <v>Nov/Dec</v>
      </c>
      <c r="J7" s="1737" t="s">
        <v>1349</v>
      </c>
      <c r="K7" s="1738" t="s">
        <v>1350</v>
      </c>
      <c r="L7" s="1737" t="s">
        <v>1351</v>
      </c>
      <c r="M7" s="1740" t="s">
        <v>1352</v>
      </c>
    </row>
    <row r="8" spans="1:13" ht="12.75">
      <c r="A8" s="1733"/>
      <c r="B8" s="1024">
        <v>1</v>
      </c>
      <c r="C8" s="1025">
        <v>2</v>
      </c>
      <c r="D8" s="1024">
        <v>3</v>
      </c>
      <c r="E8" s="1024">
        <v>4</v>
      </c>
      <c r="F8" s="1024">
        <v>5</v>
      </c>
      <c r="G8" s="1026">
        <v>6</v>
      </c>
      <c r="H8" s="1027">
        <v>7</v>
      </c>
      <c r="I8" s="1027">
        <v>8</v>
      </c>
      <c r="J8" s="1736"/>
      <c r="K8" s="1739"/>
      <c r="L8" s="1736"/>
      <c r="M8" s="1741"/>
    </row>
    <row r="9" spans="1:13" ht="12.75">
      <c r="A9" s="1734"/>
      <c r="B9" s="784" t="s">
        <v>1353</v>
      </c>
      <c r="C9" s="774">
        <v>100</v>
      </c>
      <c r="D9" s="789">
        <v>123.3</v>
      </c>
      <c r="E9" s="789">
        <v>135.8</v>
      </c>
      <c r="F9" s="789">
        <v>141.3</v>
      </c>
      <c r="G9" s="449">
        <v>164.5</v>
      </c>
      <c r="H9" s="449">
        <v>165.9</v>
      </c>
      <c r="I9" s="455">
        <v>165.9</v>
      </c>
      <c r="J9" s="785">
        <f>+F9/D9*100-100</f>
        <v>14.59854014598541</v>
      </c>
      <c r="K9" s="1154">
        <f>+F9/E9*100-100</f>
        <v>4.050073637702511</v>
      </c>
      <c r="L9" s="1155">
        <f>+I9/F9*100-100</f>
        <v>17.409766454352436</v>
      </c>
      <c r="M9" s="1482">
        <f>+I9/H9*100-100</f>
        <v>0</v>
      </c>
    </row>
    <row r="10" spans="1:13" ht="12.75">
      <c r="A10" s="1483"/>
      <c r="B10" s="786"/>
      <c r="C10" s="775"/>
      <c r="D10" s="790"/>
      <c r="E10" s="790"/>
      <c r="F10" s="790"/>
      <c r="G10" s="589"/>
      <c r="H10" s="589"/>
      <c r="I10" s="590"/>
      <c r="J10" s="787"/>
      <c r="K10" s="787"/>
      <c r="L10" s="1156"/>
      <c r="M10" s="1484"/>
    </row>
    <row r="11" spans="1:13" ht="12.75">
      <c r="A11" s="1485">
        <v>1</v>
      </c>
      <c r="B11" s="786" t="s">
        <v>1354</v>
      </c>
      <c r="C11" s="775">
        <v>26.97</v>
      </c>
      <c r="D11" s="1486">
        <v>118.2</v>
      </c>
      <c r="E11" s="1486">
        <v>118.2</v>
      </c>
      <c r="F11" s="1486">
        <v>133.1</v>
      </c>
      <c r="G11" s="791">
        <v>157</v>
      </c>
      <c r="H11" s="791">
        <v>157</v>
      </c>
      <c r="I11" s="473">
        <v>157</v>
      </c>
      <c r="J11" s="787">
        <f>+F11/D11*100-100</f>
        <v>12.6057529610829</v>
      </c>
      <c r="K11" s="787">
        <f>+F11/E11*100-100</f>
        <v>12.6057529610829</v>
      </c>
      <c r="L11" s="1156">
        <f>+I11/F11*100-100</f>
        <v>17.95642374154771</v>
      </c>
      <c r="M11" s="1484">
        <f>+I11/H11*100-100</f>
        <v>0</v>
      </c>
    </row>
    <row r="12" spans="1:13" ht="12.75">
      <c r="A12" s="1485"/>
      <c r="B12" s="786"/>
      <c r="C12" s="775"/>
      <c r="D12" s="1487"/>
      <c r="E12" s="1487"/>
      <c r="F12" s="1487"/>
      <c r="G12" s="17"/>
      <c r="H12" s="17"/>
      <c r="I12" s="456"/>
      <c r="J12" s="787"/>
      <c r="K12" s="787"/>
      <c r="L12" s="1156"/>
      <c r="M12" s="1484"/>
    </row>
    <row r="13" spans="1:13" ht="12.75">
      <c r="A13" s="1483"/>
      <c r="B13" s="788" t="s">
        <v>1355</v>
      </c>
      <c r="C13" s="776">
        <v>9.8</v>
      </c>
      <c r="D13" s="1487">
        <v>121</v>
      </c>
      <c r="E13" s="1487">
        <v>121</v>
      </c>
      <c r="F13" s="1487">
        <v>129.7</v>
      </c>
      <c r="G13" s="17">
        <v>150.2</v>
      </c>
      <c r="H13" s="17">
        <v>150.2</v>
      </c>
      <c r="I13" s="456">
        <v>150.2</v>
      </c>
      <c r="J13" s="772">
        <f>+F13/D13*100-100</f>
        <v>7.1900826446280774</v>
      </c>
      <c r="K13" s="772">
        <f>+F13/E13*100-100</f>
        <v>7.1900826446280774</v>
      </c>
      <c r="L13" s="1013">
        <f>+I13/F13*100-100</f>
        <v>15.805705474171177</v>
      </c>
      <c r="M13" s="1488">
        <f>+I13/H13*100-100</f>
        <v>0</v>
      </c>
    </row>
    <row r="14" spans="1:13" ht="12.75">
      <c r="A14" s="1483"/>
      <c r="B14" s="788" t="s">
        <v>1356</v>
      </c>
      <c r="C14" s="776">
        <v>17.17</v>
      </c>
      <c r="D14" s="1487">
        <v>116.6</v>
      </c>
      <c r="E14" s="1487">
        <v>116.6</v>
      </c>
      <c r="F14" s="1487">
        <v>135</v>
      </c>
      <c r="G14" s="17">
        <v>160.9</v>
      </c>
      <c r="H14" s="17">
        <v>160.9</v>
      </c>
      <c r="I14" s="456">
        <v>160.9</v>
      </c>
      <c r="J14" s="772">
        <f>+F14/D14*100-100</f>
        <v>15.780445969125225</v>
      </c>
      <c r="K14" s="772">
        <f>+F14/E14*100-100</f>
        <v>15.780445969125225</v>
      </c>
      <c r="L14" s="1013">
        <f>+I14/F14*100-100</f>
        <v>19.18518518518519</v>
      </c>
      <c r="M14" s="1488">
        <f>+I14/H14*100-100</f>
        <v>0</v>
      </c>
    </row>
    <row r="15" spans="1:13" ht="12.75">
      <c r="A15" s="1483"/>
      <c r="B15" s="788"/>
      <c r="C15" s="776"/>
      <c r="D15" s="1487"/>
      <c r="E15" s="1487"/>
      <c r="F15" s="1487"/>
      <c r="G15" s="17"/>
      <c r="H15" s="17"/>
      <c r="I15" s="456"/>
      <c r="J15" s="772"/>
      <c r="K15" s="772"/>
      <c r="L15" s="1013"/>
      <c r="M15" s="1488"/>
    </row>
    <row r="16" spans="1:13" ht="12.75">
      <c r="A16" s="1485">
        <v>1.1</v>
      </c>
      <c r="B16" s="786" t="s">
        <v>1357</v>
      </c>
      <c r="C16" s="777">
        <v>2.82</v>
      </c>
      <c r="D16" s="1486">
        <v>135.8</v>
      </c>
      <c r="E16" s="1486">
        <v>135.8</v>
      </c>
      <c r="F16" s="1486">
        <v>173.9</v>
      </c>
      <c r="G16" s="791">
        <v>199.3</v>
      </c>
      <c r="H16" s="791">
        <v>199.3</v>
      </c>
      <c r="I16" s="473">
        <v>199.3</v>
      </c>
      <c r="J16" s="787">
        <f aca="true" t="shared" si="0" ref="J16:J33">+F16/D16*100-100</f>
        <v>28.055964653902777</v>
      </c>
      <c r="K16" s="787">
        <f aca="true" t="shared" si="1" ref="K16:K33">+F16/E16*100-100</f>
        <v>28.055964653902777</v>
      </c>
      <c r="L16" s="1156">
        <f aca="true" t="shared" si="2" ref="L16:L33">+I16/F16*100-100</f>
        <v>14.606095457159299</v>
      </c>
      <c r="M16" s="1484">
        <f aca="true" t="shared" si="3" ref="M16:M33">+I16/H16*100-100</f>
        <v>0</v>
      </c>
    </row>
    <row r="17" spans="1:13" ht="12.75">
      <c r="A17" s="1485"/>
      <c r="B17" s="788" t="s">
        <v>1355</v>
      </c>
      <c r="C17" s="778">
        <v>0.31</v>
      </c>
      <c r="D17" s="1487">
        <v>137.3</v>
      </c>
      <c r="E17" s="1487">
        <v>137.3</v>
      </c>
      <c r="F17" s="1487">
        <v>153.5</v>
      </c>
      <c r="G17" s="17">
        <v>171.5</v>
      </c>
      <c r="H17" s="17">
        <v>171.5</v>
      </c>
      <c r="I17" s="456">
        <v>171.5</v>
      </c>
      <c r="J17" s="772">
        <f t="shared" si="0"/>
        <v>11.798980335032766</v>
      </c>
      <c r="K17" s="772">
        <f t="shared" si="1"/>
        <v>11.798980335032766</v>
      </c>
      <c r="L17" s="1013">
        <f t="shared" si="2"/>
        <v>11.72638436482086</v>
      </c>
      <c r="M17" s="1488">
        <f t="shared" si="3"/>
        <v>0</v>
      </c>
    </row>
    <row r="18" spans="1:13" ht="12.75">
      <c r="A18" s="1485"/>
      <c r="B18" s="788" t="s">
        <v>1356</v>
      </c>
      <c r="C18" s="778">
        <v>2.51</v>
      </c>
      <c r="D18" s="1487">
        <v>135.6</v>
      </c>
      <c r="E18" s="1487">
        <v>135.6</v>
      </c>
      <c r="F18" s="1487">
        <v>176.3</v>
      </c>
      <c r="G18" s="17">
        <v>202.7</v>
      </c>
      <c r="H18" s="17">
        <v>202.7</v>
      </c>
      <c r="I18" s="456">
        <v>202.7</v>
      </c>
      <c r="J18" s="772">
        <f t="shared" si="0"/>
        <v>30.014749262536895</v>
      </c>
      <c r="K18" s="772">
        <f t="shared" si="1"/>
        <v>30.014749262536895</v>
      </c>
      <c r="L18" s="1013">
        <f t="shared" si="2"/>
        <v>14.974475326148593</v>
      </c>
      <c r="M18" s="1488">
        <f t="shared" si="3"/>
        <v>0</v>
      </c>
    </row>
    <row r="19" spans="1:13" ht="12.75">
      <c r="A19" s="1485">
        <v>1.2</v>
      </c>
      <c r="B19" s="786" t="s">
        <v>1360</v>
      </c>
      <c r="C19" s="777">
        <v>1.14</v>
      </c>
      <c r="D19" s="1486">
        <v>121.2</v>
      </c>
      <c r="E19" s="1486">
        <v>121.2</v>
      </c>
      <c r="F19" s="1486">
        <v>144.9</v>
      </c>
      <c r="G19" s="791">
        <v>164.1</v>
      </c>
      <c r="H19" s="791">
        <v>164.1</v>
      </c>
      <c r="I19" s="473">
        <v>164.1</v>
      </c>
      <c r="J19" s="787">
        <f t="shared" si="0"/>
        <v>19.554455445544548</v>
      </c>
      <c r="K19" s="787">
        <f t="shared" si="1"/>
        <v>19.554455445544548</v>
      </c>
      <c r="L19" s="1156">
        <f t="shared" si="2"/>
        <v>13.250517598343677</v>
      </c>
      <c r="M19" s="1484">
        <f t="shared" si="3"/>
        <v>0</v>
      </c>
    </row>
    <row r="20" spans="1:13" ht="12.75">
      <c r="A20" s="1485"/>
      <c r="B20" s="788" t="s">
        <v>1355</v>
      </c>
      <c r="C20" s="778">
        <v>0.19</v>
      </c>
      <c r="D20" s="1487">
        <v>132.1</v>
      </c>
      <c r="E20" s="1487">
        <v>132.1</v>
      </c>
      <c r="F20" s="1487">
        <v>143.3</v>
      </c>
      <c r="G20" s="17">
        <v>161</v>
      </c>
      <c r="H20" s="17">
        <v>161</v>
      </c>
      <c r="I20" s="456">
        <v>161</v>
      </c>
      <c r="J20" s="772">
        <f t="shared" si="0"/>
        <v>8.478425435276321</v>
      </c>
      <c r="K20" s="772">
        <f t="shared" si="1"/>
        <v>8.478425435276321</v>
      </c>
      <c r="L20" s="1013">
        <f t="shared" si="2"/>
        <v>12.351709699930197</v>
      </c>
      <c r="M20" s="1488">
        <f t="shared" si="3"/>
        <v>0</v>
      </c>
    </row>
    <row r="21" spans="1:13" ht="12.75">
      <c r="A21" s="1485"/>
      <c r="B21" s="788" t="s">
        <v>1356</v>
      </c>
      <c r="C21" s="778">
        <v>0.95</v>
      </c>
      <c r="D21" s="1487">
        <v>119</v>
      </c>
      <c r="E21" s="1487">
        <v>119</v>
      </c>
      <c r="F21" s="1487">
        <v>145.2</v>
      </c>
      <c r="G21" s="17">
        <v>164.7</v>
      </c>
      <c r="H21" s="17">
        <v>164.7</v>
      </c>
      <c r="I21" s="456">
        <v>164.7</v>
      </c>
      <c r="J21" s="772">
        <f t="shared" si="0"/>
        <v>22.01680672268907</v>
      </c>
      <c r="K21" s="772">
        <f t="shared" si="1"/>
        <v>22.01680672268907</v>
      </c>
      <c r="L21" s="1013">
        <f t="shared" si="2"/>
        <v>13.429752066115697</v>
      </c>
      <c r="M21" s="1488">
        <f t="shared" si="3"/>
        <v>0</v>
      </c>
    </row>
    <row r="22" spans="1:13" ht="12.75">
      <c r="A22" s="1485">
        <v>1.3</v>
      </c>
      <c r="B22" s="786" t="s">
        <v>1361</v>
      </c>
      <c r="C22" s="777">
        <v>0.55</v>
      </c>
      <c r="D22" s="1486">
        <v>170.5</v>
      </c>
      <c r="E22" s="1486">
        <v>170.5</v>
      </c>
      <c r="F22" s="1486">
        <v>170.5</v>
      </c>
      <c r="G22" s="791">
        <v>204.1</v>
      </c>
      <c r="H22" s="791">
        <v>204.1</v>
      </c>
      <c r="I22" s="473">
        <v>204.1</v>
      </c>
      <c r="J22" s="787">
        <f t="shared" si="0"/>
        <v>0</v>
      </c>
      <c r="K22" s="787">
        <f t="shared" si="1"/>
        <v>0</v>
      </c>
      <c r="L22" s="1156">
        <f t="shared" si="2"/>
        <v>19.706744868035187</v>
      </c>
      <c r="M22" s="1484">
        <f t="shared" si="3"/>
        <v>0</v>
      </c>
    </row>
    <row r="23" spans="1:13" ht="12.75">
      <c r="A23" s="1485"/>
      <c r="B23" s="788" t="s">
        <v>1355</v>
      </c>
      <c r="C23" s="778">
        <v>0.1</v>
      </c>
      <c r="D23" s="1487">
        <v>167.7</v>
      </c>
      <c r="E23" s="1487">
        <v>167.7</v>
      </c>
      <c r="F23" s="1487">
        <v>167.7</v>
      </c>
      <c r="G23" s="17">
        <v>182.3</v>
      </c>
      <c r="H23" s="17">
        <v>182.3</v>
      </c>
      <c r="I23" s="456">
        <v>182.3</v>
      </c>
      <c r="J23" s="772">
        <f t="shared" si="0"/>
        <v>0</v>
      </c>
      <c r="K23" s="772">
        <f t="shared" si="1"/>
        <v>0</v>
      </c>
      <c r="L23" s="1013">
        <f t="shared" si="2"/>
        <v>8.706022659511035</v>
      </c>
      <c r="M23" s="1488">
        <f t="shared" si="3"/>
        <v>0</v>
      </c>
    </row>
    <row r="24" spans="1:13" ht="12.75">
      <c r="A24" s="1485"/>
      <c r="B24" s="788" t="s">
        <v>1356</v>
      </c>
      <c r="C24" s="778">
        <v>0.45</v>
      </c>
      <c r="D24" s="1487">
        <v>171.2</v>
      </c>
      <c r="E24" s="1487">
        <v>171.2</v>
      </c>
      <c r="F24" s="1487">
        <v>171.2</v>
      </c>
      <c r="G24" s="17">
        <v>209</v>
      </c>
      <c r="H24" s="17">
        <v>209</v>
      </c>
      <c r="I24" s="456">
        <v>209</v>
      </c>
      <c r="J24" s="772">
        <f t="shared" si="0"/>
        <v>0</v>
      </c>
      <c r="K24" s="772">
        <f t="shared" si="1"/>
        <v>0</v>
      </c>
      <c r="L24" s="1013">
        <f t="shared" si="2"/>
        <v>22.07943925233647</v>
      </c>
      <c r="M24" s="1488">
        <f t="shared" si="3"/>
        <v>0</v>
      </c>
    </row>
    <row r="25" spans="1:13" ht="12.75">
      <c r="A25" s="1485">
        <v>1.4</v>
      </c>
      <c r="B25" s="786" t="s">
        <v>1290</v>
      </c>
      <c r="C25" s="777">
        <v>4.01</v>
      </c>
      <c r="D25" s="1486">
        <v>121.8</v>
      </c>
      <c r="E25" s="1486">
        <v>121.8</v>
      </c>
      <c r="F25" s="1486">
        <v>159.4</v>
      </c>
      <c r="G25" s="791">
        <v>180.2</v>
      </c>
      <c r="H25" s="791">
        <v>180.2</v>
      </c>
      <c r="I25" s="473">
        <v>180.2</v>
      </c>
      <c r="J25" s="787">
        <f t="shared" si="0"/>
        <v>30.87027914614123</v>
      </c>
      <c r="K25" s="787">
        <f t="shared" si="1"/>
        <v>30.87027914614123</v>
      </c>
      <c r="L25" s="1156">
        <f t="shared" si="2"/>
        <v>13.048933500627342</v>
      </c>
      <c r="M25" s="1484">
        <f t="shared" si="3"/>
        <v>0</v>
      </c>
    </row>
    <row r="26" spans="1:13" ht="12.75">
      <c r="A26" s="1485"/>
      <c r="B26" s="788" t="s">
        <v>1355</v>
      </c>
      <c r="C26" s="778">
        <v>0.17</v>
      </c>
      <c r="D26" s="1487">
        <v>127.5</v>
      </c>
      <c r="E26" s="1487">
        <v>127.5</v>
      </c>
      <c r="F26" s="1487">
        <v>142.5</v>
      </c>
      <c r="G26" s="17">
        <v>152.2</v>
      </c>
      <c r="H26" s="17">
        <v>152.2</v>
      </c>
      <c r="I26" s="456">
        <v>152.2</v>
      </c>
      <c r="J26" s="772">
        <f t="shared" si="0"/>
        <v>11.764705882352942</v>
      </c>
      <c r="K26" s="772">
        <f t="shared" si="1"/>
        <v>11.764705882352942</v>
      </c>
      <c r="L26" s="1013">
        <f t="shared" si="2"/>
        <v>6.807017543859644</v>
      </c>
      <c r="M26" s="1488">
        <f t="shared" si="3"/>
        <v>0</v>
      </c>
    </row>
    <row r="27" spans="1:13" ht="12.75">
      <c r="A27" s="1485"/>
      <c r="B27" s="788" t="s">
        <v>1356</v>
      </c>
      <c r="C27" s="778">
        <v>3.84</v>
      </c>
      <c r="D27" s="1487">
        <v>121.5</v>
      </c>
      <c r="E27" s="1487">
        <v>121.5</v>
      </c>
      <c r="F27" s="1487">
        <v>160.2</v>
      </c>
      <c r="G27" s="17">
        <v>181.5</v>
      </c>
      <c r="H27" s="17">
        <v>181.5</v>
      </c>
      <c r="I27" s="456">
        <v>181.5</v>
      </c>
      <c r="J27" s="772">
        <f t="shared" si="0"/>
        <v>31.851851851851848</v>
      </c>
      <c r="K27" s="772">
        <f t="shared" si="1"/>
        <v>31.851851851851848</v>
      </c>
      <c r="L27" s="1013">
        <f t="shared" si="2"/>
        <v>13.295880149812731</v>
      </c>
      <c r="M27" s="1488">
        <f t="shared" si="3"/>
        <v>0</v>
      </c>
    </row>
    <row r="28" spans="1:13" s="779" customFormat="1" ht="12.75">
      <c r="A28" s="1485">
        <v>1.5</v>
      </c>
      <c r="B28" s="786" t="s">
        <v>1362</v>
      </c>
      <c r="C28" s="777">
        <v>10.55</v>
      </c>
      <c r="D28" s="1486">
        <v>122.8</v>
      </c>
      <c r="E28" s="1486">
        <v>122.8</v>
      </c>
      <c r="F28" s="1486">
        <v>133.8</v>
      </c>
      <c r="G28" s="791">
        <v>174.5</v>
      </c>
      <c r="H28" s="791">
        <v>174.5</v>
      </c>
      <c r="I28" s="473">
        <v>174.5</v>
      </c>
      <c r="J28" s="787">
        <f t="shared" si="0"/>
        <v>8.957654723127035</v>
      </c>
      <c r="K28" s="787">
        <f t="shared" si="1"/>
        <v>8.957654723127035</v>
      </c>
      <c r="L28" s="1156">
        <f t="shared" si="2"/>
        <v>30.418535127055293</v>
      </c>
      <c r="M28" s="1484">
        <f t="shared" si="3"/>
        <v>0</v>
      </c>
    </row>
    <row r="29" spans="1:13" ht="12.75">
      <c r="A29" s="1485"/>
      <c r="B29" s="788" t="s">
        <v>1355</v>
      </c>
      <c r="C29" s="778">
        <v>6.8</v>
      </c>
      <c r="D29" s="1487">
        <v>125.7</v>
      </c>
      <c r="E29" s="1487">
        <v>125.7</v>
      </c>
      <c r="F29" s="1487">
        <v>136.9</v>
      </c>
      <c r="G29" s="17">
        <v>164.5</v>
      </c>
      <c r="H29" s="17">
        <v>164.5</v>
      </c>
      <c r="I29" s="456">
        <v>164.5</v>
      </c>
      <c r="J29" s="772">
        <f t="shared" si="0"/>
        <v>8.910103420843285</v>
      </c>
      <c r="K29" s="772">
        <f t="shared" si="1"/>
        <v>8.910103420843285</v>
      </c>
      <c r="L29" s="1013">
        <f t="shared" si="2"/>
        <v>20.160701241782306</v>
      </c>
      <c r="M29" s="1488">
        <f t="shared" si="3"/>
        <v>0</v>
      </c>
    </row>
    <row r="30" spans="1:15" ht="12.75">
      <c r="A30" s="1485"/>
      <c r="B30" s="788" t="s">
        <v>1356</v>
      </c>
      <c r="C30" s="778">
        <v>3.75</v>
      </c>
      <c r="D30" s="1487">
        <v>117.6</v>
      </c>
      <c r="E30" s="1487">
        <v>117.6</v>
      </c>
      <c r="F30" s="1487">
        <v>128.1</v>
      </c>
      <c r="G30" s="17">
        <v>192.8</v>
      </c>
      <c r="H30" s="17">
        <v>192.8</v>
      </c>
      <c r="I30" s="456">
        <v>192.8</v>
      </c>
      <c r="J30" s="772">
        <f t="shared" si="0"/>
        <v>8.928571428571416</v>
      </c>
      <c r="K30" s="772">
        <f t="shared" si="1"/>
        <v>8.928571428571416</v>
      </c>
      <c r="L30" s="1013">
        <f t="shared" si="2"/>
        <v>50.50741608118659</v>
      </c>
      <c r="M30" s="1488">
        <f t="shared" si="3"/>
        <v>0</v>
      </c>
      <c r="O30" s="780"/>
    </row>
    <row r="31" spans="1:13" s="779" customFormat="1" ht="12.75">
      <c r="A31" s="1485">
        <v>1.6</v>
      </c>
      <c r="B31" s="786" t="s">
        <v>1291</v>
      </c>
      <c r="C31" s="777">
        <v>7.9</v>
      </c>
      <c r="D31" s="1486">
        <v>99.8</v>
      </c>
      <c r="E31" s="1486">
        <v>99.8</v>
      </c>
      <c r="F31" s="1486">
        <v>99.8</v>
      </c>
      <c r="G31" s="791">
        <v>102.5</v>
      </c>
      <c r="H31" s="791">
        <v>102.5</v>
      </c>
      <c r="I31" s="473">
        <v>102.5</v>
      </c>
      <c r="J31" s="787">
        <f t="shared" si="0"/>
        <v>0</v>
      </c>
      <c r="K31" s="787">
        <f t="shared" si="1"/>
        <v>0</v>
      </c>
      <c r="L31" s="1156">
        <f t="shared" si="2"/>
        <v>2.7054108216432837</v>
      </c>
      <c r="M31" s="1484">
        <f t="shared" si="3"/>
        <v>0</v>
      </c>
    </row>
    <row r="32" spans="1:13" ht="12.75">
      <c r="A32" s="1485"/>
      <c r="B32" s="788" t="s">
        <v>1355</v>
      </c>
      <c r="C32" s="778">
        <v>2.24</v>
      </c>
      <c r="D32" s="1487">
        <v>100.6</v>
      </c>
      <c r="E32" s="1487">
        <v>100.6</v>
      </c>
      <c r="F32" s="1487">
        <v>100.6</v>
      </c>
      <c r="G32" s="17">
        <v>101.4</v>
      </c>
      <c r="H32" s="17">
        <v>101.4</v>
      </c>
      <c r="I32" s="456">
        <v>101.4</v>
      </c>
      <c r="J32" s="772">
        <f t="shared" si="0"/>
        <v>0</v>
      </c>
      <c r="K32" s="772">
        <f t="shared" si="1"/>
        <v>0</v>
      </c>
      <c r="L32" s="1013">
        <f t="shared" si="2"/>
        <v>0.7952286282306318</v>
      </c>
      <c r="M32" s="1488">
        <f t="shared" si="3"/>
        <v>0</v>
      </c>
    </row>
    <row r="33" spans="1:13" ht="12.75">
      <c r="A33" s="1485"/>
      <c r="B33" s="788" t="s">
        <v>1356</v>
      </c>
      <c r="C33" s="778">
        <v>5.66</v>
      </c>
      <c r="D33" s="1487">
        <v>99.5</v>
      </c>
      <c r="E33" s="1487">
        <v>99.5</v>
      </c>
      <c r="F33" s="1487">
        <v>99.5</v>
      </c>
      <c r="G33" s="17">
        <v>102.9</v>
      </c>
      <c r="H33" s="17">
        <v>102.9</v>
      </c>
      <c r="I33" s="456">
        <v>102.9</v>
      </c>
      <c r="J33" s="772">
        <f t="shared" si="0"/>
        <v>0</v>
      </c>
      <c r="K33" s="772">
        <f t="shared" si="1"/>
        <v>0</v>
      </c>
      <c r="L33" s="1013">
        <f t="shared" si="2"/>
        <v>3.4170854271356745</v>
      </c>
      <c r="M33" s="1488">
        <f t="shared" si="3"/>
        <v>0</v>
      </c>
    </row>
    <row r="34" spans="1:13" ht="12.75">
      <c r="A34" s="1485"/>
      <c r="B34" s="788"/>
      <c r="C34" s="778"/>
      <c r="D34" s="1487"/>
      <c r="E34" s="1487"/>
      <c r="F34" s="1487"/>
      <c r="G34" s="17"/>
      <c r="H34" s="17"/>
      <c r="I34" s="456"/>
      <c r="J34" s="772"/>
      <c r="K34" s="772"/>
      <c r="L34" s="1013"/>
      <c r="M34" s="1488"/>
    </row>
    <row r="35" spans="1:13" s="779" customFormat="1" ht="12.75">
      <c r="A35" s="1485">
        <v>2</v>
      </c>
      <c r="B35" s="786" t="s">
        <v>1363</v>
      </c>
      <c r="C35" s="777">
        <v>73.03</v>
      </c>
      <c r="D35" s="1486">
        <v>125.1</v>
      </c>
      <c r="E35" s="1486">
        <v>142.2</v>
      </c>
      <c r="F35" s="1486">
        <v>144.3</v>
      </c>
      <c r="G35" s="791">
        <v>167.3</v>
      </c>
      <c r="H35" s="791">
        <v>169.1</v>
      </c>
      <c r="I35" s="473">
        <v>169.2</v>
      </c>
      <c r="J35" s="787">
        <f>+F35/D35*100-100</f>
        <v>15.347721822541985</v>
      </c>
      <c r="K35" s="787">
        <f>+F35/E35*100-100</f>
        <v>1.4767932489451567</v>
      </c>
      <c r="L35" s="1156">
        <f>+I35/F35*100-100</f>
        <v>17.255717255717244</v>
      </c>
      <c r="M35" s="1484">
        <f>+I35/H35*100-100</f>
        <v>0.05913660555883382</v>
      </c>
    </row>
    <row r="36" spans="1:13" s="779" customFormat="1" ht="12.75">
      <c r="A36" s="1485"/>
      <c r="B36" s="786"/>
      <c r="C36" s="777"/>
      <c r="D36" s="1487"/>
      <c r="E36" s="1487"/>
      <c r="F36" s="1487"/>
      <c r="G36" s="17"/>
      <c r="H36" s="17"/>
      <c r="I36" s="456"/>
      <c r="J36" s="787"/>
      <c r="K36" s="787"/>
      <c r="L36" s="1156"/>
      <c r="M36" s="1484"/>
    </row>
    <row r="37" spans="1:13" ht="12.75">
      <c r="A37" s="1485">
        <v>2.1</v>
      </c>
      <c r="B37" s="786" t="s">
        <v>1364</v>
      </c>
      <c r="C37" s="777">
        <v>39.49</v>
      </c>
      <c r="D37" s="1486">
        <v>122.7</v>
      </c>
      <c r="E37" s="1486">
        <v>148.5</v>
      </c>
      <c r="F37" s="1486">
        <v>150.6</v>
      </c>
      <c r="G37" s="791">
        <v>177.7</v>
      </c>
      <c r="H37" s="791">
        <v>180.7</v>
      </c>
      <c r="I37" s="473">
        <v>180.7</v>
      </c>
      <c r="J37" s="787">
        <f aca="true" t="shared" si="4" ref="J37:J54">+F37/D37*100-100</f>
        <v>22.738386308068456</v>
      </c>
      <c r="K37" s="787">
        <f aca="true" t="shared" si="5" ref="K37:K54">+F37/E37*100-100</f>
        <v>1.4141414141413975</v>
      </c>
      <c r="L37" s="1156">
        <f aca="true" t="shared" si="6" ref="L37:L54">+I37/F37*100-100</f>
        <v>19.986719787516606</v>
      </c>
      <c r="M37" s="1484">
        <f aca="true" t="shared" si="7" ref="M37:M54">+I37/H37*100-100</f>
        <v>0</v>
      </c>
    </row>
    <row r="38" spans="1:13" ht="12.75">
      <c r="A38" s="1485"/>
      <c r="B38" s="788" t="s">
        <v>1365</v>
      </c>
      <c r="C38" s="776">
        <v>20.49</v>
      </c>
      <c r="D38" s="1487">
        <v>121</v>
      </c>
      <c r="E38" s="1487">
        <v>146.6</v>
      </c>
      <c r="F38" s="1487">
        <v>150.8</v>
      </c>
      <c r="G38" s="17">
        <v>182.3</v>
      </c>
      <c r="H38" s="17">
        <v>185.3</v>
      </c>
      <c r="I38" s="456">
        <v>185.3</v>
      </c>
      <c r="J38" s="772">
        <f t="shared" si="4"/>
        <v>24.628099173553736</v>
      </c>
      <c r="K38" s="772">
        <f t="shared" si="5"/>
        <v>2.8649386084584023</v>
      </c>
      <c r="L38" s="1013">
        <f t="shared" si="6"/>
        <v>22.877984084880637</v>
      </c>
      <c r="M38" s="1488">
        <f t="shared" si="7"/>
        <v>0</v>
      </c>
    </row>
    <row r="39" spans="1:13" ht="12.75">
      <c r="A39" s="1485"/>
      <c r="B39" s="788" t="s">
        <v>1366</v>
      </c>
      <c r="C39" s="776">
        <v>19</v>
      </c>
      <c r="D39" s="1487">
        <v>124.6</v>
      </c>
      <c r="E39" s="1487">
        <v>150.6</v>
      </c>
      <c r="F39" s="1487">
        <v>150.4</v>
      </c>
      <c r="G39" s="17">
        <v>172.9</v>
      </c>
      <c r="H39" s="17">
        <v>175.7</v>
      </c>
      <c r="I39" s="456">
        <v>175.7</v>
      </c>
      <c r="J39" s="772">
        <f t="shared" si="4"/>
        <v>20.706260032102747</v>
      </c>
      <c r="K39" s="772">
        <f t="shared" si="5"/>
        <v>-0.13280212483398657</v>
      </c>
      <c r="L39" s="1013">
        <f t="shared" si="6"/>
        <v>16.821808510638277</v>
      </c>
      <c r="M39" s="1488">
        <f t="shared" si="7"/>
        <v>0</v>
      </c>
    </row>
    <row r="40" spans="1:13" ht="12.75">
      <c r="A40" s="1485">
        <v>2.2</v>
      </c>
      <c r="B40" s="786" t="s">
        <v>1367</v>
      </c>
      <c r="C40" s="777">
        <v>25.25</v>
      </c>
      <c r="D40" s="1486">
        <v>130.9</v>
      </c>
      <c r="E40" s="1486">
        <v>134.2</v>
      </c>
      <c r="F40" s="1486">
        <v>137.1</v>
      </c>
      <c r="G40" s="791">
        <v>156.4</v>
      </c>
      <c r="H40" s="791">
        <v>156.4</v>
      </c>
      <c r="I40" s="473">
        <v>156.4</v>
      </c>
      <c r="J40" s="787">
        <f t="shared" si="4"/>
        <v>4.7364400305576595</v>
      </c>
      <c r="K40" s="787">
        <f t="shared" si="5"/>
        <v>2.16095380029806</v>
      </c>
      <c r="L40" s="1156">
        <f t="shared" si="6"/>
        <v>14.07731582786289</v>
      </c>
      <c r="M40" s="1484">
        <f t="shared" si="7"/>
        <v>0</v>
      </c>
    </row>
    <row r="41" spans="1:13" ht="12.75">
      <c r="A41" s="1485"/>
      <c r="B41" s="788" t="s">
        <v>1368</v>
      </c>
      <c r="C41" s="776">
        <v>6.31</v>
      </c>
      <c r="D41" s="1487">
        <v>121.7</v>
      </c>
      <c r="E41" s="1487">
        <v>124.4</v>
      </c>
      <c r="F41" s="1487">
        <v>126.8</v>
      </c>
      <c r="G41" s="17">
        <v>142.5</v>
      </c>
      <c r="H41" s="17">
        <v>142.5</v>
      </c>
      <c r="I41" s="456">
        <v>142.5</v>
      </c>
      <c r="J41" s="772">
        <f t="shared" si="4"/>
        <v>4.190632703368948</v>
      </c>
      <c r="K41" s="772">
        <f t="shared" si="5"/>
        <v>1.9292604501607684</v>
      </c>
      <c r="L41" s="1013">
        <f t="shared" si="6"/>
        <v>12.381703470031553</v>
      </c>
      <c r="M41" s="1488">
        <f t="shared" si="7"/>
        <v>0</v>
      </c>
    </row>
    <row r="42" spans="1:13" ht="12.75">
      <c r="A42" s="1485"/>
      <c r="B42" s="788" t="s">
        <v>1369</v>
      </c>
      <c r="C42" s="776">
        <v>6.31</v>
      </c>
      <c r="D42" s="1487">
        <v>128.3</v>
      </c>
      <c r="E42" s="1487">
        <v>131.7</v>
      </c>
      <c r="F42" s="1487">
        <v>134.4</v>
      </c>
      <c r="G42" s="17">
        <v>152.4</v>
      </c>
      <c r="H42" s="17">
        <v>152.4</v>
      </c>
      <c r="I42" s="456">
        <v>152.4</v>
      </c>
      <c r="J42" s="772">
        <f t="shared" si="4"/>
        <v>4.754481683554161</v>
      </c>
      <c r="K42" s="772">
        <f t="shared" si="5"/>
        <v>2.0501138952164126</v>
      </c>
      <c r="L42" s="1013">
        <f t="shared" si="6"/>
        <v>13.392857142857139</v>
      </c>
      <c r="M42" s="1488">
        <f t="shared" si="7"/>
        <v>0</v>
      </c>
    </row>
    <row r="43" spans="1:13" ht="12.75">
      <c r="A43" s="1485"/>
      <c r="B43" s="788" t="s">
        <v>1403</v>
      </c>
      <c r="C43" s="776">
        <v>6.31</v>
      </c>
      <c r="D43" s="1487">
        <v>132.3</v>
      </c>
      <c r="E43" s="1487">
        <v>136.6</v>
      </c>
      <c r="F43" s="1487">
        <v>139.7</v>
      </c>
      <c r="G43" s="17">
        <v>160.3</v>
      </c>
      <c r="H43" s="17">
        <v>160.3</v>
      </c>
      <c r="I43" s="456">
        <v>160.3</v>
      </c>
      <c r="J43" s="772">
        <f t="shared" si="4"/>
        <v>5.593348450491291</v>
      </c>
      <c r="K43" s="772">
        <f t="shared" si="5"/>
        <v>2.2693997071742302</v>
      </c>
      <c r="L43" s="1013">
        <f t="shared" si="6"/>
        <v>14.745884037222638</v>
      </c>
      <c r="M43" s="1488">
        <f t="shared" si="7"/>
        <v>0</v>
      </c>
    </row>
    <row r="44" spans="1:13" ht="12.75">
      <c r="A44" s="1485"/>
      <c r="B44" s="788" t="s">
        <v>1404</v>
      </c>
      <c r="C44" s="776">
        <v>6.32</v>
      </c>
      <c r="D44" s="1487">
        <v>141.4</v>
      </c>
      <c r="E44" s="1487">
        <v>144.2</v>
      </c>
      <c r="F44" s="1487">
        <v>147.4</v>
      </c>
      <c r="G44" s="17">
        <v>170.6</v>
      </c>
      <c r="H44" s="17">
        <v>170.6</v>
      </c>
      <c r="I44" s="456">
        <v>170.6</v>
      </c>
      <c r="J44" s="772">
        <f t="shared" si="4"/>
        <v>4.243281471004238</v>
      </c>
      <c r="K44" s="772">
        <f t="shared" si="5"/>
        <v>2.2191400832177806</v>
      </c>
      <c r="L44" s="1013">
        <f t="shared" si="6"/>
        <v>15.739484396200808</v>
      </c>
      <c r="M44" s="1488">
        <f t="shared" si="7"/>
        <v>0</v>
      </c>
    </row>
    <row r="45" spans="1:13" ht="12.75">
      <c r="A45" s="1485">
        <v>2.3</v>
      </c>
      <c r="B45" s="786" t="s">
        <v>1405</v>
      </c>
      <c r="C45" s="777">
        <v>8.29</v>
      </c>
      <c r="D45" s="1486">
        <v>118.8</v>
      </c>
      <c r="E45" s="1486">
        <v>136.8</v>
      </c>
      <c r="F45" s="1486">
        <v>136.7</v>
      </c>
      <c r="G45" s="791">
        <v>150.5</v>
      </c>
      <c r="H45" s="791">
        <v>153</v>
      </c>
      <c r="I45" s="473">
        <v>153.3</v>
      </c>
      <c r="J45" s="787">
        <f t="shared" si="4"/>
        <v>15.067340067340055</v>
      </c>
      <c r="K45" s="787">
        <f t="shared" si="5"/>
        <v>-0.07309941520469465</v>
      </c>
      <c r="L45" s="1156">
        <f t="shared" si="6"/>
        <v>12.143379663496717</v>
      </c>
      <c r="M45" s="1484">
        <f t="shared" si="7"/>
        <v>0.19607843137254122</v>
      </c>
    </row>
    <row r="46" spans="1:13" s="756" customFormat="1" ht="12.75">
      <c r="A46" s="1485"/>
      <c r="B46" s="786" t="s">
        <v>1406</v>
      </c>
      <c r="C46" s="777">
        <v>2.76</v>
      </c>
      <c r="D46" s="1486">
        <v>118.7</v>
      </c>
      <c r="E46" s="1486">
        <v>132.5</v>
      </c>
      <c r="F46" s="1486">
        <v>132.5</v>
      </c>
      <c r="G46" s="791">
        <v>145.3</v>
      </c>
      <c r="H46" s="791">
        <v>148</v>
      </c>
      <c r="I46" s="473">
        <v>148.8</v>
      </c>
      <c r="J46" s="787">
        <f t="shared" si="4"/>
        <v>11.625947767481051</v>
      </c>
      <c r="K46" s="787">
        <f t="shared" si="5"/>
        <v>0</v>
      </c>
      <c r="L46" s="1156">
        <f t="shared" si="6"/>
        <v>12.301886792452834</v>
      </c>
      <c r="M46" s="1484">
        <f t="shared" si="7"/>
        <v>0.5405405405405617</v>
      </c>
    </row>
    <row r="47" spans="1:13" ht="12.75">
      <c r="A47" s="1485"/>
      <c r="B47" s="788" t="s">
        <v>1369</v>
      </c>
      <c r="C47" s="776">
        <v>1.38</v>
      </c>
      <c r="D47" s="1487">
        <v>117.6</v>
      </c>
      <c r="E47" s="1487">
        <v>130.1</v>
      </c>
      <c r="F47" s="1487">
        <v>130.1</v>
      </c>
      <c r="G47" s="17">
        <v>144.5</v>
      </c>
      <c r="H47" s="17">
        <v>147.2</v>
      </c>
      <c r="I47" s="456">
        <v>147.2</v>
      </c>
      <c r="J47" s="772">
        <f t="shared" si="4"/>
        <v>10.629251700680271</v>
      </c>
      <c r="K47" s="772">
        <f t="shared" si="5"/>
        <v>0</v>
      </c>
      <c r="L47" s="1013">
        <f t="shared" si="6"/>
        <v>13.143735588009207</v>
      </c>
      <c r="M47" s="1488">
        <f t="shared" si="7"/>
        <v>0</v>
      </c>
    </row>
    <row r="48" spans="1:13" s="458" customFormat="1" ht="12.75">
      <c r="A48" s="1489"/>
      <c r="B48" s="788" t="s">
        <v>1404</v>
      </c>
      <c r="C48" s="776">
        <v>1.38</v>
      </c>
      <c r="D48" s="1487">
        <v>119.8</v>
      </c>
      <c r="E48" s="1487">
        <v>134.9</v>
      </c>
      <c r="F48" s="1487">
        <v>134.9</v>
      </c>
      <c r="G48" s="17">
        <v>146.2</v>
      </c>
      <c r="H48" s="17">
        <v>148.7</v>
      </c>
      <c r="I48" s="456">
        <v>150.4</v>
      </c>
      <c r="J48" s="772">
        <f t="shared" si="4"/>
        <v>12.60434056761271</v>
      </c>
      <c r="K48" s="772">
        <f t="shared" si="5"/>
        <v>0</v>
      </c>
      <c r="L48" s="1013">
        <f t="shared" si="6"/>
        <v>11.489992587101554</v>
      </c>
      <c r="M48" s="1488">
        <f t="shared" si="7"/>
        <v>1.143241425689311</v>
      </c>
    </row>
    <row r="49" spans="1:13" ht="12.75">
      <c r="A49" s="1485"/>
      <c r="B49" s="786" t="s">
        <v>1407</v>
      </c>
      <c r="C49" s="777">
        <v>2.76</v>
      </c>
      <c r="D49" s="1486">
        <v>113.9</v>
      </c>
      <c r="E49" s="1486">
        <v>128.7</v>
      </c>
      <c r="F49" s="1486">
        <v>128.3</v>
      </c>
      <c r="G49" s="791">
        <v>140.1</v>
      </c>
      <c r="H49" s="791">
        <v>142.8</v>
      </c>
      <c r="I49" s="473">
        <v>142.8</v>
      </c>
      <c r="J49" s="787">
        <f t="shared" si="4"/>
        <v>12.642669007901674</v>
      </c>
      <c r="K49" s="787">
        <f t="shared" si="5"/>
        <v>-0.31080031080030324</v>
      </c>
      <c r="L49" s="1156">
        <f t="shared" si="6"/>
        <v>11.301636788776321</v>
      </c>
      <c r="M49" s="1484">
        <f t="shared" si="7"/>
        <v>0</v>
      </c>
    </row>
    <row r="50" spans="1:13" ht="12.75">
      <c r="A50" s="1485"/>
      <c r="B50" s="788" t="s">
        <v>1369</v>
      </c>
      <c r="C50" s="776">
        <v>1.38</v>
      </c>
      <c r="D50" s="1487">
        <v>113.7</v>
      </c>
      <c r="E50" s="1487">
        <v>125.5</v>
      </c>
      <c r="F50" s="1487">
        <v>125</v>
      </c>
      <c r="G50" s="17">
        <v>135.5</v>
      </c>
      <c r="H50" s="17">
        <v>139.5</v>
      </c>
      <c r="I50" s="456">
        <v>139.5</v>
      </c>
      <c r="J50" s="772">
        <f t="shared" si="4"/>
        <v>9.938434476693047</v>
      </c>
      <c r="K50" s="772">
        <f t="shared" si="5"/>
        <v>-0.3984063745019881</v>
      </c>
      <c r="L50" s="1013">
        <f t="shared" si="6"/>
        <v>11.600000000000009</v>
      </c>
      <c r="M50" s="1488">
        <f t="shared" si="7"/>
        <v>0</v>
      </c>
    </row>
    <row r="51" spans="1:13" ht="12.75">
      <c r="A51" s="1485"/>
      <c r="B51" s="788" t="s">
        <v>1404</v>
      </c>
      <c r="C51" s="776">
        <v>1.38</v>
      </c>
      <c r="D51" s="1487">
        <v>114.1</v>
      </c>
      <c r="E51" s="1487">
        <v>131.9</v>
      </c>
      <c r="F51" s="1487">
        <v>131.5</v>
      </c>
      <c r="G51" s="17">
        <v>144.6</v>
      </c>
      <c r="H51" s="17">
        <v>146.1</v>
      </c>
      <c r="I51" s="456">
        <v>146.1</v>
      </c>
      <c r="J51" s="772">
        <f t="shared" si="4"/>
        <v>15.249780893952675</v>
      </c>
      <c r="K51" s="772">
        <f t="shared" si="5"/>
        <v>-0.30326004548901153</v>
      </c>
      <c r="L51" s="1013">
        <f t="shared" si="6"/>
        <v>11.102661596958157</v>
      </c>
      <c r="M51" s="1488">
        <f t="shared" si="7"/>
        <v>0</v>
      </c>
    </row>
    <row r="52" spans="1:13" ht="12.75">
      <c r="A52" s="1485"/>
      <c r="B52" s="786" t="s">
        <v>1292</v>
      </c>
      <c r="C52" s="777">
        <v>2.77</v>
      </c>
      <c r="D52" s="1486">
        <v>123.8</v>
      </c>
      <c r="E52" s="1486">
        <v>149.1</v>
      </c>
      <c r="F52" s="1486">
        <v>149.4</v>
      </c>
      <c r="G52" s="791">
        <v>165.9</v>
      </c>
      <c r="H52" s="791">
        <v>168.2</v>
      </c>
      <c r="I52" s="473">
        <v>168.2</v>
      </c>
      <c r="J52" s="787">
        <f t="shared" si="4"/>
        <v>20.678513731825547</v>
      </c>
      <c r="K52" s="787">
        <f t="shared" si="5"/>
        <v>0.20120724346077168</v>
      </c>
      <c r="L52" s="1156">
        <f t="shared" si="6"/>
        <v>12.583668005354724</v>
      </c>
      <c r="M52" s="1484">
        <f t="shared" si="7"/>
        <v>0</v>
      </c>
    </row>
    <row r="53" spans="1:13" ht="12.75">
      <c r="A53" s="1485"/>
      <c r="B53" s="788" t="s">
        <v>1365</v>
      </c>
      <c r="C53" s="776">
        <v>1.38</v>
      </c>
      <c r="D53" s="1487">
        <v>120.9</v>
      </c>
      <c r="E53" s="1487">
        <v>148.1</v>
      </c>
      <c r="F53" s="1487">
        <v>148.5</v>
      </c>
      <c r="G53" s="17">
        <v>163.8</v>
      </c>
      <c r="H53" s="17">
        <v>166.8</v>
      </c>
      <c r="I53" s="456">
        <v>166.8</v>
      </c>
      <c r="J53" s="772">
        <f t="shared" si="4"/>
        <v>22.8287841191067</v>
      </c>
      <c r="K53" s="772">
        <f t="shared" si="5"/>
        <v>0.2700877785280227</v>
      </c>
      <c r="L53" s="1013">
        <f t="shared" si="6"/>
        <v>12.323232323232332</v>
      </c>
      <c r="M53" s="1488">
        <f t="shared" si="7"/>
        <v>0</v>
      </c>
    </row>
    <row r="54" spans="1:13" ht="13.5" thickBot="1">
      <c r="A54" s="1490"/>
      <c r="B54" s="1491" t="s">
        <v>1366</v>
      </c>
      <c r="C54" s="1466">
        <v>1.39</v>
      </c>
      <c r="D54" s="1492">
        <v>126.7</v>
      </c>
      <c r="E54" s="1492">
        <v>150.1</v>
      </c>
      <c r="F54" s="1492">
        <v>150.3</v>
      </c>
      <c r="G54" s="1493">
        <v>168.1</v>
      </c>
      <c r="H54" s="1493">
        <v>169.6</v>
      </c>
      <c r="I54" s="457">
        <v>169.6</v>
      </c>
      <c r="J54" s="1494">
        <f t="shared" si="4"/>
        <v>18.626677190213115</v>
      </c>
      <c r="K54" s="1494">
        <f t="shared" si="5"/>
        <v>0.1332445036642298</v>
      </c>
      <c r="L54" s="1495">
        <f t="shared" si="6"/>
        <v>12.840984697272106</v>
      </c>
      <c r="M54" s="1496">
        <f t="shared" si="7"/>
        <v>0</v>
      </c>
    </row>
    <row r="55" spans="2:13" ht="24.75" customHeight="1">
      <c r="B55" s="781" t="s">
        <v>1412</v>
      </c>
      <c r="D55" s="782"/>
      <c r="E55" s="782"/>
      <c r="F55" s="782"/>
      <c r="G55" s="782"/>
      <c r="H55" s="782"/>
      <c r="I55" s="783"/>
      <c r="J55" s="783"/>
      <c r="K55" s="783"/>
      <c r="L55" s="783"/>
      <c r="M55" s="782"/>
    </row>
    <row r="56" spans="4:13" ht="24.75" customHeight="1">
      <c r="D56" s="782"/>
      <c r="E56" s="782"/>
      <c r="F56" s="782"/>
      <c r="G56" s="782"/>
      <c r="H56" s="782"/>
      <c r="I56" s="783"/>
      <c r="J56" s="783"/>
      <c r="K56" s="783"/>
      <c r="L56" s="783"/>
      <c r="M56" s="782"/>
    </row>
    <row r="57" spans="4:13" ht="24.75" customHeight="1">
      <c r="D57" s="782"/>
      <c r="E57" s="782"/>
      <c r="F57" s="782"/>
      <c r="G57" s="782"/>
      <c r="H57" s="782"/>
      <c r="I57" s="783"/>
      <c r="J57" s="783"/>
      <c r="K57" s="783"/>
      <c r="L57" s="783"/>
      <c r="M57" s="782"/>
    </row>
    <row r="58" spans="4:13" ht="24.75" customHeight="1">
      <c r="D58" s="782"/>
      <c r="E58" s="782"/>
      <c r="F58" s="782"/>
      <c r="G58" s="782"/>
      <c r="H58" s="782"/>
      <c r="I58" s="783"/>
      <c r="J58" s="783"/>
      <c r="K58" s="783"/>
      <c r="L58" s="783"/>
      <c r="M58" s="782"/>
    </row>
    <row r="59" spans="4:13" ht="24.75" customHeight="1">
      <c r="D59" s="782"/>
      <c r="E59" s="782"/>
      <c r="F59" s="782"/>
      <c r="G59" s="782"/>
      <c r="H59" s="782"/>
      <c r="I59" s="783"/>
      <c r="J59" s="783"/>
      <c r="K59" s="783"/>
      <c r="L59" s="783"/>
      <c r="M59" s="782"/>
    </row>
    <row r="60" spans="4:13" ht="24.75" customHeight="1">
      <c r="D60" s="782"/>
      <c r="E60" s="782"/>
      <c r="F60" s="782"/>
      <c r="G60" s="782"/>
      <c r="H60" s="782"/>
      <c r="I60" s="783"/>
      <c r="J60" s="783"/>
      <c r="K60" s="783"/>
      <c r="L60" s="783"/>
      <c r="M60" s="782"/>
    </row>
    <row r="61" spans="4:13" ht="24.75" customHeight="1">
      <c r="D61" s="782"/>
      <c r="E61" s="782"/>
      <c r="F61" s="782"/>
      <c r="G61" s="782"/>
      <c r="H61" s="782"/>
      <c r="I61" s="783"/>
      <c r="J61" s="783"/>
      <c r="K61" s="783"/>
      <c r="L61" s="783"/>
      <c r="M61" s="782"/>
    </row>
    <row r="62" spans="4:13" ht="24.75" customHeight="1">
      <c r="D62" s="782"/>
      <c r="E62" s="782"/>
      <c r="F62" s="782"/>
      <c r="G62" s="782"/>
      <c r="H62" s="782"/>
      <c r="I62" s="783"/>
      <c r="J62" s="783"/>
      <c r="K62" s="783"/>
      <c r="L62" s="783"/>
      <c r="M62" s="782"/>
    </row>
    <row r="63" spans="4:13" ht="24.75" customHeight="1">
      <c r="D63" s="782"/>
      <c r="E63" s="782"/>
      <c r="F63" s="782"/>
      <c r="G63" s="782"/>
      <c r="H63" s="782"/>
      <c r="I63" s="783"/>
      <c r="J63" s="783"/>
      <c r="K63" s="783"/>
      <c r="L63" s="783"/>
      <c r="M63" s="782"/>
    </row>
    <row r="64" spans="4:13" ht="24.75" customHeight="1">
      <c r="D64" s="782"/>
      <c r="E64" s="782"/>
      <c r="F64" s="782"/>
      <c r="G64" s="782"/>
      <c r="H64" s="782"/>
      <c r="I64" s="783"/>
      <c r="J64" s="783"/>
      <c r="K64" s="783"/>
      <c r="L64" s="783"/>
      <c r="M64" s="782"/>
    </row>
    <row r="65" spans="4:13" ht="24.75" customHeight="1">
      <c r="D65" s="782"/>
      <c r="E65" s="782"/>
      <c r="F65" s="782"/>
      <c r="G65" s="782"/>
      <c r="H65" s="782"/>
      <c r="I65" s="783"/>
      <c r="J65" s="783"/>
      <c r="K65" s="783"/>
      <c r="L65" s="783"/>
      <c r="M65" s="782"/>
    </row>
    <row r="66" spans="4:13" ht="24.75" customHeight="1">
      <c r="D66" s="782"/>
      <c r="E66" s="782"/>
      <c r="F66" s="782"/>
      <c r="G66" s="782"/>
      <c r="H66" s="782"/>
      <c r="I66" s="783"/>
      <c r="J66" s="783"/>
      <c r="K66" s="783"/>
      <c r="L66" s="783"/>
      <c r="M66" s="782"/>
    </row>
    <row r="67" spans="4:13" ht="24.75" customHeight="1">
      <c r="D67" s="782"/>
      <c r="E67" s="782"/>
      <c r="F67" s="782"/>
      <c r="G67" s="782"/>
      <c r="H67" s="782"/>
      <c r="I67" s="783"/>
      <c r="J67" s="783"/>
      <c r="K67" s="783"/>
      <c r="L67" s="783"/>
      <c r="M67" s="782"/>
    </row>
    <row r="68" spans="4:13" ht="24.75" customHeight="1">
      <c r="D68" s="782"/>
      <c r="E68" s="782"/>
      <c r="F68" s="782"/>
      <c r="G68" s="782"/>
      <c r="H68" s="782"/>
      <c r="I68" s="783"/>
      <c r="J68" s="783"/>
      <c r="K68" s="783"/>
      <c r="L68" s="783"/>
      <c r="M68" s="782"/>
    </row>
    <row r="69" spans="4:13" ht="24.75" customHeight="1">
      <c r="D69" s="782"/>
      <c r="E69" s="782"/>
      <c r="F69" s="782"/>
      <c r="G69" s="782"/>
      <c r="H69" s="782"/>
      <c r="I69" s="783"/>
      <c r="J69" s="783"/>
      <c r="K69" s="783"/>
      <c r="L69" s="783"/>
      <c r="M69" s="782"/>
    </row>
    <row r="70" spans="4:13" ht="24.75" customHeight="1">
      <c r="D70" s="782"/>
      <c r="E70" s="782"/>
      <c r="F70" s="782"/>
      <c r="G70" s="782"/>
      <c r="H70" s="782"/>
      <c r="I70" s="783"/>
      <c r="J70" s="783"/>
      <c r="K70" s="783"/>
      <c r="L70" s="783"/>
      <c r="M70" s="782"/>
    </row>
    <row r="71" spans="4:13" ht="24.75" customHeight="1">
      <c r="D71" s="782"/>
      <c r="E71" s="782"/>
      <c r="F71" s="782"/>
      <c r="G71" s="782"/>
      <c r="H71" s="782"/>
      <c r="I71" s="783"/>
      <c r="J71" s="783"/>
      <c r="K71" s="783"/>
      <c r="L71" s="783"/>
      <c r="M71" s="782"/>
    </row>
    <row r="72" spans="4:13" ht="24.75" customHeight="1">
      <c r="D72" s="782"/>
      <c r="E72" s="782"/>
      <c r="F72" s="782"/>
      <c r="G72" s="782"/>
      <c r="H72" s="782"/>
      <c r="I72" s="783"/>
      <c r="J72" s="783"/>
      <c r="K72" s="783"/>
      <c r="L72" s="783"/>
      <c r="M72" s="782"/>
    </row>
    <row r="73" spans="4:13" ht="24.75" customHeight="1">
      <c r="D73" s="782"/>
      <c r="E73" s="782"/>
      <c r="F73" s="782"/>
      <c r="G73" s="782"/>
      <c r="H73" s="782"/>
      <c r="I73" s="783"/>
      <c r="J73" s="783"/>
      <c r="K73" s="783"/>
      <c r="L73" s="783"/>
      <c r="M73" s="782"/>
    </row>
    <row r="74" spans="4:13" ht="24.75" customHeight="1">
      <c r="D74" s="782"/>
      <c r="E74" s="782"/>
      <c r="F74" s="782"/>
      <c r="G74" s="782"/>
      <c r="H74" s="782"/>
      <c r="I74" s="783"/>
      <c r="J74" s="783"/>
      <c r="K74" s="783"/>
      <c r="L74" s="783"/>
      <c r="M74" s="782"/>
    </row>
    <row r="75" spans="4:13" ht="24.75" customHeight="1">
      <c r="D75" s="782"/>
      <c r="E75" s="782"/>
      <c r="F75" s="782"/>
      <c r="G75" s="782"/>
      <c r="H75" s="782"/>
      <c r="I75" s="783"/>
      <c r="J75" s="783"/>
      <c r="K75" s="783"/>
      <c r="L75" s="783"/>
      <c r="M75" s="782"/>
    </row>
    <row r="76" spans="4:13" ht="24.75" customHeight="1">
      <c r="D76" s="782"/>
      <c r="E76" s="782"/>
      <c r="F76" s="782"/>
      <c r="G76" s="782"/>
      <c r="H76" s="782"/>
      <c r="I76" s="783"/>
      <c r="J76" s="783"/>
      <c r="K76" s="783"/>
      <c r="L76" s="783"/>
      <c r="M76" s="782"/>
    </row>
    <row r="77" spans="4:13" ht="24.75" customHeight="1">
      <c r="D77" s="782"/>
      <c r="E77" s="782"/>
      <c r="F77" s="782"/>
      <c r="G77" s="782"/>
      <c r="H77" s="782"/>
      <c r="I77" s="783"/>
      <c r="J77" s="783"/>
      <c r="K77" s="783"/>
      <c r="L77" s="783"/>
      <c r="M77" s="782"/>
    </row>
    <row r="78" spans="4:13" ht="24.75" customHeight="1">
      <c r="D78" s="782"/>
      <c r="E78" s="782"/>
      <c r="F78" s="782"/>
      <c r="G78" s="782"/>
      <c r="H78" s="782"/>
      <c r="I78" s="783"/>
      <c r="J78" s="783"/>
      <c r="K78" s="783"/>
      <c r="L78" s="783"/>
      <c r="M78" s="782"/>
    </row>
    <row r="79" spans="4:13" ht="24.75" customHeight="1">
      <c r="D79" s="782"/>
      <c r="E79" s="782"/>
      <c r="F79" s="782"/>
      <c r="G79" s="782"/>
      <c r="H79" s="782"/>
      <c r="I79" s="783"/>
      <c r="J79" s="783"/>
      <c r="K79" s="783"/>
      <c r="L79" s="783"/>
      <c r="M79" s="782"/>
    </row>
    <row r="80" spans="4:13" ht="24.75" customHeight="1">
      <c r="D80" s="782"/>
      <c r="E80" s="782"/>
      <c r="F80" s="782"/>
      <c r="G80" s="782"/>
      <c r="H80" s="782"/>
      <c r="I80" s="783"/>
      <c r="J80" s="783"/>
      <c r="K80" s="783"/>
      <c r="L80" s="783"/>
      <c r="M80" s="782"/>
    </row>
    <row r="81" spans="4:13" ht="24.75" customHeight="1">
      <c r="D81" s="782"/>
      <c r="E81" s="782"/>
      <c r="F81" s="782"/>
      <c r="G81" s="782"/>
      <c r="H81" s="782"/>
      <c r="I81" s="783"/>
      <c r="J81" s="783"/>
      <c r="K81" s="783"/>
      <c r="L81" s="783"/>
      <c r="M81" s="782"/>
    </row>
    <row r="82" spans="4:13" ht="24.75" customHeight="1">
      <c r="D82" s="782"/>
      <c r="E82" s="782"/>
      <c r="F82" s="782"/>
      <c r="G82" s="782"/>
      <c r="H82" s="782"/>
      <c r="I82" s="783"/>
      <c r="J82" s="783"/>
      <c r="K82" s="783"/>
      <c r="L82" s="783"/>
      <c r="M82" s="782"/>
    </row>
    <row r="83" spans="4:13" ht="24.75" customHeight="1">
      <c r="D83" s="782"/>
      <c r="E83" s="782"/>
      <c r="F83" s="782"/>
      <c r="G83" s="782"/>
      <c r="H83" s="782"/>
      <c r="I83" s="783"/>
      <c r="J83" s="783"/>
      <c r="K83" s="783"/>
      <c r="L83" s="783"/>
      <c r="M83" s="782"/>
    </row>
    <row r="84" spans="4:13" ht="24.75" customHeight="1">
      <c r="D84" s="782"/>
      <c r="E84" s="782"/>
      <c r="F84" s="782"/>
      <c r="G84" s="782"/>
      <c r="H84" s="782"/>
      <c r="I84" s="783"/>
      <c r="J84" s="783"/>
      <c r="K84" s="783"/>
      <c r="L84" s="783"/>
      <c r="M84" s="782"/>
    </row>
    <row r="85" spans="4:13" ht="24.75" customHeight="1">
      <c r="D85" s="782"/>
      <c r="E85" s="782"/>
      <c r="F85" s="782"/>
      <c r="G85" s="782"/>
      <c r="H85" s="782"/>
      <c r="I85" s="783"/>
      <c r="J85" s="783"/>
      <c r="K85" s="783"/>
      <c r="L85" s="783"/>
      <c r="M85" s="782"/>
    </row>
    <row r="86" spans="4:13" ht="24.75" customHeight="1">
      <c r="D86" s="782"/>
      <c r="E86" s="782"/>
      <c r="F86" s="782"/>
      <c r="G86" s="782"/>
      <c r="H86" s="782"/>
      <c r="I86" s="783"/>
      <c r="J86" s="783"/>
      <c r="K86" s="783"/>
      <c r="L86" s="783"/>
      <c r="M86" s="782"/>
    </row>
    <row r="87" spans="4:13" ht="24.75" customHeight="1">
      <c r="D87" s="782"/>
      <c r="E87" s="782"/>
      <c r="F87" s="782"/>
      <c r="G87" s="782"/>
      <c r="H87" s="782"/>
      <c r="I87" s="783"/>
      <c r="J87" s="783"/>
      <c r="K87" s="783"/>
      <c r="L87" s="783"/>
      <c r="M87" s="782"/>
    </row>
    <row r="88" spans="4:13" ht="24.75" customHeight="1">
      <c r="D88" s="782"/>
      <c r="E88" s="782"/>
      <c r="F88" s="782"/>
      <c r="G88" s="782"/>
      <c r="H88" s="782"/>
      <c r="I88" s="783"/>
      <c r="J88" s="783"/>
      <c r="K88" s="783"/>
      <c r="L88" s="783"/>
      <c r="M88" s="782"/>
    </row>
    <row r="89" spans="4:13" ht="24.75" customHeight="1">
      <c r="D89" s="782"/>
      <c r="E89" s="782"/>
      <c r="F89" s="782"/>
      <c r="G89" s="782"/>
      <c r="H89" s="782"/>
      <c r="I89" s="783"/>
      <c r="J89" s="783"/>
      <c r="K89" s="783"/>
      <c r="L89" s="783"/>
      <c r="M89" s="782"/>
    </row>
    <row r="90" spans="4:13" ht="24.75" customHeight="1">
      <c r="D90" s="782"/>
      <c r="E90" s="782"/>
      <c r="F90" s="782"/>
      <c r="G90" s="782"/>
      <c r="H90" s="782"/>
      <c r="I90" s="783"/>
      <c r="J90" s="783"/>
      <c r="K90" s="783"/>
      <c r="L90" s="783"/>
      <c r="M90" s="782"/>
    </row>
    <row r="91" spans="4:13" ht="24.75" customHeight="1">
      <c r="D91" s="782"/>
      <c r="E91" s="782"/>
      <c r="F91" s="782"/>
      <c r="G91" s="782"/>
      <c r="H91" s="782"/>
      <c r="I91" s="783"/>
      <c r="J91" s="783"/>
      <c r="K91" s="783"/>
      <c r="L91" s="783"/>
      <c r="M91" s="782"/>
    </row>
    <row r="92" spans="4:13" ht="24.75" customHeight="1">
      <c r="D92" s="782"/>
      <c r="E92" s="782"/>
      <c r="F92" s="782"/>
      <c r="G92" s="782"/>
      <c r="H92" s="782"/>
      <c r="I92" s="783"/>
      <c r="J92" s="783"/>
      <c r="K92" s="783"/>
      <c r="L92" s="783"/>
      <c r="M92" s="782"/>
    </row>
    <row r="93" spans="4:13" ht="24.75" customHeight="1">
      <c r="D93" s="782"/>
      <c r="E93" s="782"/>
      <c r="F93" s="782"/>
      <c r="G93" s="782"/>
      <c r="H93" s="782"/>
      <c r="I93" s="783"/>
      <c r="J93" s="783"/>
      <c r="K93" s="783"/>
      <c r="L93" s="783"/>
      <c r="M93" s="782"/>
    </row>
    <row r="94" spans="4:13" ht="24.75" customHeight="1">
      <c r="D94" s="782"/>
      <c r="E94" s="782"/>
      <c r="F94" s="782"/>
      <c r="G94" s="782"/>
      <c r="H94" s="782"/>
      <c r="I94" s="783"/>
      <c r="J94" s="783"/>
      <c r="K94" s="783"/>
      <c r="L94" s="783"/>
      <c r="M94" s="782"/>
    </row>
    <row r="95" spans="4:13" ht="24.75" customHeight="1">
      <c r="D95" s="782"/>
      <c r="E95" s="782"/>
      <c r="F95" s="782"/>
      <c r="G95" s="782"/>
      <c r="H95" s="782"/>
      <c r="I95" s="783"/>
      <c r="J95" s="783"/>
      <c r="K95" s="783"/>
      <c r="L95" s="783"/>
      <c r="M95" s="782"/>
    </row>
    <row r="96" spans="4:13" ht="24.75" customHeight="1">
      <c r="D96" s="782"/>
      <c r="E96" s="782"/>
      <c r="F96" s="782"/>
      <c r="G96" s="782"/>
      <c r="H96" s="782"/>
      <c r="I96" s="783"/>
      <c r="J96" s="783"/>
      <c r="K96" s="783"/>
      <c r="L96" s="783"/>
      <c r="M96" s="782"/>
    </row>
    <row r="97" spans="4:13" ht="24.75" customHeight="1">
      <c r="D97" s="782"/>
      <c r="E97" s="782"/>
      <c r="F97" s="782"/>
      <c r="G97" s="782"/>
      <c r="H97" s="782"/>
      <c r="I97" s="783"/>
      <c r="J97" s="783"/>
      <c r="K97" s="783"/>
      <c r="L97" s="783"/>
      <c r="M97" s="782"/>
    </row>
    <row r="98" spans="4:13" ht="24.75" customHeight="1">
      <c r="D98" s="782"/>
      <c r="E98" s="782"/>
      <c r="F98" s="782"/>
      <c r="G98" s="782"/>
      <c r="H98" s="782"/>
      <c r="I98" s="783"/>
      <c r="J98" s="783"/>
      <c r="K98" s="783"/>
      <c r="L98" s="783"/>
      <c r="M98" s="782"/>
    </row>
    <row r="99" spans="4:13" ht="24.75" customHeight="1">
      <c r="D99" s="782"/>
      <c r="E99" s="782"/>
      <c r="F99" s="782"/>
      <c r="G99" s="782"/>
      <c r="H99" s="782"/>
      <c r="I99" s="783"/>
      <c r="J99" s="783"/>
      <c r="K99" s="783"/>
      <c r="L99" s="783"/>
      <c r="M99" s="782"/>
    </row>
    <row r="100" spans="4:13" ht="24.75" customHeight="1">
      <c r="D100" s="782"/>
      <c r="E100" s="782"/>
      <c r="F100" s="782"/>
      <c r="G100" s="782"/>
      <c r="H100" s="782"/>
      <c r="I100" s="783"/>
      <c r="J100" s="783"/>
      <c r="K100" s="783"/>
      <c r="L100" s="783"/>
      <c r="M100" s="782"/>
    </row>
    <row r="101" spans="4:13" ht="24.75" customHeight="1">
      <c r="D101" s="782"/>
      <c r="E101" s="782"/>
      <c r="F101" s="782"/>
      <c r="G101" s="782"/>
      <c r="H101" s="782"/>
      <c r="I101" s="783"/>
      <c r="J101" s="783"/>
      <c r="K101" s="783"/>
      <c r="L101" s="783"/>
      <c r="M101" s="782"/>
    </row>
    <row r="102" spans="4:13" ht="24.75" customHeight="1">
      <c r="D102" s="782"/>
      <c r="E102" s="782"/>
      <c r="F102" s="782"/>
      <c r="G102" s="782"/>
      <c r="H102" s="782"/>
      <c r="I102" s="783"/>
      <c r="J102" s="783"/>
      <c r="K102" s="783"/>
      <c r="L102" s="783"/>
      <c r="M102" s="782"/>
    </row>
    <row r="103" spans="4:13" ht="24.75" customHeight="1">
      <c r="D103" s="782"/>
      <c r="E103" s="782"/>
      <c r="F103" s="782"/>
      <c r="G103" s="782"/>
      <c r="H103" s="782"/>
      <c r="I103" s="783"/>
      <c r="J103" s="783"/>
      <c r="K103" s="783"/>
      <c r="L103" s="783"/>
      <c r="M103" s="782"/>
    </row>
    <row r="104" spans="4:13" ht="24.75" customHeight="1">
      <c r="D104" s="782"/>
      <c r="E104" s="782"/>
      <c r="F104" s="782"/>
      <c r="G104" s="782"/>
      <c r="H104" s="782"/>
      <c r="I104" s="783"/>
      <c r="J104" s="783"/>
      <c r="K104" s="783"/>
      <c r="L104" s="783"/>
      <c r="M104" s="782"/>
    </row>
    <row r="105" spans="4:13" ht="24.75" customHeight="1">
      <c r="D105" s="782"/>
      <c r="E105" s="782"/>
      <c r="F105" s="782"/>
      <c r="G105" s="782"/>
      <c r="H105" s="782"/>
      <c r="I105" s="783"/>
      <c r="J105" s="783"/>
      <c r="K105" s="783"/>
      <c r="L105" s="783"/>
      <c r="M105" s="782"/>
    </row>
    <row r="106" spans="4:13" ht="24.75" customHeight="1">
      <c r="D106" s="782"/>
      <c r="E106" s="782"/>
      <c r="F106" s="782"/>
      <c r="G106" s="782"/>
      <c r="H106" s="782"/>
      <c r="I106" s="783"/>
      <c r="J106" s="783"/>
      <c r="K106" s="783"/>
      <c r="L106" s="783"/>
      <c r="M106" s="782"/>
    </row>
    <row r="107" spans="4:13" ht="24.75" customHeight="1">
      <c r="D107" s="782"/>
      <c r="E107" s="782"/>
      <c r="F107" s="782"/>
      <c r="G107" s="782"/>
      <c r="H107" s="782"/>
      <c r="I107" s="783"/>
      <c r="J107" s="783"/>
      <c r="K107" s="783"/>
      <c r="L107" s="783"/>
      <c r="M107" s="782"/>
    </row>
    <row r="108" spans="4:13" ht="24.75" customHeight="1">
      <c r="D108" s="782"/>
      <c r="E108" s="782"/>
      <c r="F108" s="782"/>
      <c r="G108" s="782"/>
      <c r="H108" s="782"/>
      <c r="I108" s="783"/>
      <c r="J108" s="783"/>
      <c r="K108" s="783"/>
      <c r="L108" s="783"/>
      <c r="M108" s="782"/>
    </row>
    <row r="109" spans="4:13" ht="24.75" customHeight="1">
      <c r="D109" s="782"/>
      <c r="E109" s="782"/>
      <c r="F109" s="782"/>
      <c r="G109" s="782"/>
      <c r="H109" s="782"/>
      <c r="I109" s="783"/>
      <c r="J109" s="783"/>
      <c r="K109" s="783"/>
      <c r="L109" s="783"/>
      <c r="M109" s="782"/>
    </row>
    <row r="110" spans="4:13" ht="24.75" customHeight="1">
      <c r="D110" s="782"/>
      <c r="E110" s="782"/>
      <c r="F110" s="782"/>
      <c r="G110" s="782"/>
      <c r="H110" s="782"/>
      <c r="I110" s="783"/>
      <c r="J110" s="783"/>
      <c r="K110" s="783"/>
      <c r="L110" s="783"/>
      <c r="M110" s="782"/>
    </row>
    <row r="111" spans="4:13" ht="24.75" customHeight="1">
      <c r="D111" s="782"/>
      <c r="E111" s="782"/>
      <c r="F111" s="782"/>
      <c r="G111" s="782"/>
      <c r="H111" s="782"/>
      <c r="I111" s="783"/>
      <c r="J111" s="783"/>
      <c r="K111" s="783"/>
      <c r="L111" s="783"/>
      <c r="M111" s="782"/>
    </row>
    <row r="112" spans="4:13" ht="24.75" customHeight="1">
      <c r="D112" s="782"/>
      <c r="E112" s="782"/>
      <c r="F112" s="782"/>
      <c r="G112" s="782"/>
      <c r="H112" s="782"/>
      <c r="I112" s="783"/>
      <c r="J112" s="783"/>
      <c r="K112" s="783"/>
      <c r="L112" s="783"/>
      <c r="M112" s="782"/>
    </row>
    <row r="113" spans="4:13" ht="24.75" customHeight="1">
      <c r="D113" s="782"/>
      <c r="E113" s="782"/>
      <c r="F113" s="782"/>
      <c r="G113" s="782"/>
      <c r="H113" s="782"/>
      <c r="I113" s="783"/>
      <c r="J113" s="783"/>
      <c r="K113" s="783"/>
      <c r="L113" s="783"/>
      <c r="M113" s="782"/>
    </row>
    <row r="114" spans="4:13" ht="24.75" customHeight="1">
      <c r="D114" s="782"/>
      <c r="E114" s="782"/>
      <c r="F114" s="782"/>
      <c r="G114" s="782"/>
      <c r="H114" s="782"/>
      <c r="I114" s="783"/>
      <c r="J114" s="783"/>
      <c r="K114" s="783"/>
      <c r="L114" s="783"/>
      <c r="M114" s="782"/>
    </row>
    <row r="115" spans="4:13" ht="24.75" customHeight="1">
      <c r="D115" s="782"/>
      <c r="E115" s="782"/>
      <c r="F115" s="782"/>
      <c r="G115" s="782"/>
      <c r="H115" s="782"/>
      <c r="I115" s="783"/>
      <c r="J115" s="783"/>
      <c r="K115" s="783"/>
      <c r="L115" s="783"/>
      <c r="M115" s="782"/>
    </row>
    <row r="116" spans="4:13" ht="24.75" customHeight="1">
      <c r="D116" s="782"/>
      <c r="E116" s="782"/>
      <c r="F116" s="782"/>
      <c r="G116" s="782"/>
      <c r="H116" s="782"/>
      <c r="I116" s="783"/>
      <c r="J116" s="783"/>
      <c r="K116" s="783"/>
      <c r="L116" s="783"/>
      <c r="M116" s="782"/>
    </row>
    <row r="117" spans="4:13" ht="24.75" customHeight="1">
      <c r="D117" s="782"/>
      <c r="E117" s="782"/>
      <c r="F117" s="782"/>
      <c r="G117" s="782"/>
      <c r="H117" s="782"/>
      <c r="I117" s="783"/>
      <c r="J117" s="783"/>
      <c r="K117" s="783"/>
      <c r="L117" s="783"/>
      <c r="M117" s="782"/>
    </row>
    <row r="118" spans="4:13" ht="24.75" customHeight="1">
      <c r="D118" s="782"/>
      <c r="E118" s="782"/>
      <c r="F118" s="782"/>
      <c r="G118" s="782"/>
      <c r="H118" s="782"/>
      <c r="I118" s="783"/>
      <c r="J118" s="783"/>
      <c r="K118" s="783"/>
      <c r="L118" s="783"/>
      <c r="M118" s="782"/>
    </row>
    <row r="119" spans="4:13" ht="24.75" customHeight="1">
      <c r="D119" s="782"/>
      <c r="E119" s="782"/>
      <c r="F119" s="782"/>
      <c r="G119" s="782"/>
      <c r="H119" s="782"/>
      <c r="I119" s="783"/>
      <c r="J119" s="783"/>
      <c r="K119" s="783"/>
      <c r="L119" s="783"/>
      <c r="M119" s="782"/>
    </row>
    <row r="120" spans="4:13" ht="24.75" customHeight="1">
      <c r="D120" s="782"/>
      <c r="E120" s="782"/>
      <c r="F120" s="782"/>
      <c r="G120" s="782"/>
      <c r="H120" s="782"/>
      <c r="I120" s="783"/>
      <c r="J120" s="783"/>
      <c r="K120" s="783"/>
      <c r="L120" s="783"/>
      <c r="M120" s="782"/>
    </row>
    <row r="121" spans="4:13" ht="24.75" customHeight="1">
      <c r="D121" s="782"/>
      <c r="E121" s="782"/>
      <c r="F121" s="782"/>
      <c r="G121" s="782"/>
      <c r="H121" s="782"/>
      <c r="I121" s="783"/>
      <c r="J121" s="783"/>
      <c r="K121" s="783"/>
      <c r="L121" s="783"/>
      <c r="M121" s="782"/>
    </row>
    <row r="122" spans="4:13" ht="24.75" customHeight="1">
      <c r="D122" s="782"/>
      <c r="E122" s="782"/>
      <c r="F122" s="782"/>
      <c r="G122" s="782"/>
      <c r="H122" s="782"/>
      <c r="I122" s="783"/>
      <c r="J122" s="783"/>
      <c r="K122" s="783"/>
      <c r="L122" s="783"/>
      <c r="M122" s="782"/>
    </row>
    <row r="123" spans="4:13" ht="24.75" customHeight="1">
      <c r="D123" s="782"/>
      <c r="E123" s="782"/>
      <c r="F123" s="782"/>
      <c r="G123" s="782"/>
      <c r="H123" s="782"/>
      <c r="I123" s="783"/>
      <c r="J123" s="783"/>
      <c r="K123" s="783"/>
      <c r="L123" s="783"/>
      <c r="M123" s="782"/>
    </row>
    <row r="124" spans="4:13" ht="24.75" customHeight="1">
      <c r="D124" s="782"/>
      <c r="E124" s="782"/>
      <c r="F124" s="782"/>
      <c r="G124" s="782"/>
      <c r="H124" s="782"/>
      <c r="I124" s="783"/>
      <c r="J124" s="783"/>
      <c r="K124" s="783"/>
      <c r="L124" s="783"/>
      <c r="M124" s="782"/>
    </row>
    <row r="125" spans="4:13" ht="24.75" customHeight="1">
      <c r="D125" s="782"/>
      <c r="E125" s="782"/>
      <c r="F125" s="782"/>
      <c r="G125" s="782"/>
      <c r="H125" s="782"/>
      <c r="I125" s="783"/>
      <c r="J125" s="783"/>
      <c r="K125" s="783"/>
      <c r="L125" s="783"/>
      <c r="M125" s="782"/>
    </row>
    <row r="126" spans="4:13" ht="24.75" customHeight="1">
      <c r="D126" s="782"/>
      <c r="E126" s="782"/>
      <c r="F126" s="782"/>
      <c r="G126" s="782"/>
      <c r="H126" s="782"/>
      <c r="I126" s="783"/>
      <c r="J126" s="783"/>
      <c r="K126" s="783"/>
      <c r="L126" s="783"/>
      <c r="M126" s="782"/>
    </row>
    <row r="127" spans="4:13" ht="24.75" customHeight="1">
      <c r="D127" s="782"/>
      <c r="E127" s="782"/>
      <c r="F127" s="782"/>
      <c r="G127" s="782"/>
      <c r="H127" s="782"/>
      <c r="I127" s="783"/>
      <c r="J127" s="783"/>
      <c r="K127" s="783"/>
      <c r="L127" s="783"/>
      <c r="M127" s="782"/>
    </row>
    <row r="128" spans="4:13" ht="24.75" customHeight="1">
      <c r="D128" s="782"/>
      <c r="E128" s="782"/>
      <c r="F128" s="782"/>
      <c r="G128" s="782"/>
      <c r="H128" s="782"/>
      <c r="I128" s="783"/>
      <c r="J128" s="783"/>
      <c r="K128" s="783"/>
      <c r="L128" s="783"/>
      <c r="M128" s="782"/>
    </row>
    <row r="129" spans="4:13" ht="24.75" customHeight="1">
      <c r="D129" s="782"/>
      <c r="E129" s="782"/>
      <c r="F129" s="782"/>
      <c r="G129" s="782"/>
      <c r="H129" s="782"/>
      <c r="I129" s="783"/>
      <c r="J129" s="783"/>
      <c r="K129" s="783"/>
      <c r="L129" s="783"/>
      <c r="M129" s="782"/>
    </row>
    <row r="130" spans="4:13" ht="24.75" customHeight="1">
      <c r="D130" s="782"/>
      <c r="E130" s="782"/>
      <c r="F130" s="782"/>
      <c r="G130" s="782"/>
      <c r="H130" s="782"/>
      <c r="I130" s="783"/>
      <c r="J130" s="783"/>
      <c r="K130" s="783"/>
      <c r="L130" s="783"/>
      <c r="M130" s="782"/>
    </row>
    <row r="131" spans="4:13" ht="24.75" customHeight="1">
      <c r="D131" s="782"/>
      <c r="E131" s="782"/>
      <c r="F131" s="782"/>
      <c r="G131" s="782"/>
      <c r="H131" s="782"/>
      <c r="I131" s="783"/>
      <c r="J131" s="783"/>
      <c r="K131" s="783"/>
      <c r="L131" s="783"/>
      <c r="M131" s="782"/>
    </row>
    <row r="132" spans="4:13" ht="24.75" customHeight="1">
      <c r="D132" s="782"/>
      <c r="E132" s="782"/>
      <c r="F132" s="782"/>
      <c r="G132" s="782"/>
      <c r="H132" s="782"/>
      <c r="I132" s="783"/>
      <c r="J132" s="783"/>
      <c r="K132" s="783"/>
      <c r="L132" s="783"/>
      <c r="M132" s="782"/>
    </row>
    <row r="133" spans="4:13" ht="24.75" customHeight="1">
      <c r="D133" s="782"/>
      <c r="E133" s="782"/>
      <c r="F133" s="782"/>
      <c r="G133" s="782"/>
      <c r="H133" s="782"/>
      <c r="I133" s="783"/>
      <c r="J133" s="783"/>
      <c r="K133" s="783"/>
      <c r="L133" s="783"/>
      <c r="M133" s="782"/>
    </row>
    <row r="134" spans="4:13" ht="24.75" customHeight="1">
      <c r="D134" s="782"/>
      <c r="E134" s="782"/>
      <c r="F134" s="782"/>
      <c r="G134" s="782"/>
      <c r="H134" s="782"/>
      <c r="I134" s="783"/>
      <c r="J134" s="783"/>
      <c r="K134" s="783"/>
      <c r="L134" s="783"/>
      <c r="M134" s="782"/>
    </row>
    <row r="135" spans="4:13" ht="24.75" customHeight="1">
      <c r="D135" s="782"/>
      <c r="E135" s="782"/>
      <c r="F135" s="782"/>
      <c r="G135" s="782"/>
      <c r="H135" s="782"/>
      <c r="I135" s="783"/>
      <c r="J135" s="783"/>
      <c r="K135" s="783"/>
      <c r="L135" s="783"/>
      <c r="M135" s="782"/>
    </row>
    <row r="136" spans="4:13" ht="24.75" customHeight="1">
      <c r="D136" s="782"/>
      <c r="E136" s="782"/>
      <c r="F136" s="782"/>
      <c r="G136" s="782"/>
      <c r="H136" s="782"/>
      <c r="I136" s="783"/>
      <c r="J136" s="783"/>
      <c r="K136" s="783"/>
      <c r="L136" s="783"/>
      <c r="M136" s="782"/>
    </row>
  </sheetData>
  <mergeCells count="14">
    <mergeCell ref="A5:M5"/>
    <mergeCell ref="A1:M1"/>
    <mergeCell ref="A2:M2"/>
    <mergeCell ref="A3:M3"/>
    <mergeCell ref="A4:M4"/>
    <mergeCell ref="J6:M6"/>
    <mergeCell ref="J7:J8"/>
    <mergeCell ref="K7:K8"/>
    <mergeCell ref="L7:L8"/>
    <mergeCell ref="M7:M8"/>
    <mergeCell ref="A6:A9"/>
    <mergeCell ref="B6:B7"/>
    <mergeCell ref="E6:F6"/>
    <mergeCell ref="G6:I6"/>
  </mergeCells>
  <printOptions horizontalCentered="1"/>
  <pageMargins left="0.75" right="0.75" top="1" bottom="1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1">
      <selection activeCell="A4" sqref="A4"/>
    </sheetView>
  </sheetViews>
  <sheetFormatPr defaultColWidth="9.140625" defaultRowHeight="12.75"/>
  <cols>
    <col min="1" max="1" width="33.28125" style="1" customWidth="1"/>
    <col min="2" max="2" width="8.28125" style="1" customWidth="1"/>
    <col min="3" max="3" width="9.28125" style="1" customWidth="1"/>
    <col min="4" max="4" width="9.8515625" style="1" customWidth="1"/>
    <col min="5" max="5" width="7.421875" style="1" bestFit="1" customWidth="1"/>
    <col min="6" max="6" width="7.140625" style="1" bestFit="1" customWidth="1"/>
    <col min="7" max="7" width="2.28125" style="1" customWidth="1"/>
    <col min="8" max="8" width="7.00390625" style="1" bestFit="1" customWidth="1"/>
    <col min="9" max="9" width="8.421875" style="1" customWidth="1"/>
    <col min="10" max="10" width="2.8515625" style="1" customWidth="1"/>
    <col min="11" max="11" width="10.28125" style="146" bestFit="1" customWidth="1"/>
    <col min="12" max="16384" width="22.421875" style="1" customWidth="1"/>
  </cols>
  <sheetData>
    <row r="1" spans="1:11" ht="12.75">
      <c r="A1" s="1584" t="s">
        <v>1139</v>
      </c>
      <c r="B1" s="1584"/>
      <c r="C1" s="1584"/>
      <c r="D1" s="1584"/>
      <c r="E1" s="1584"/>
      <c r="F1" s="1584"/>
      <c r="G1" s="1584"/>
      <c r="H1" s="1584"/>
      <c r="I1" s="1584"/>
      <c r="J1" s="1584"/>
      <c r="K1" s="1584"/>
    </row>
    <row r="2" spans="1:12" ht="15.75">
      <c r="A2" s="1580" t="s">
        <v>18</v>
      </c>
      <c r="B2" s="1580"/>
      <c r="C2" s="1580"/>
      <c r="D2" s="1580"/>
      <c r="E2" s="1580"/>
      <c r="F2" s="1580"/>
      <c r="G2" s="1580"/>
      <c r="H2" s="1580"/>
      <c r="I2" s="1580"/>
      <c r="J2" s="1580"/>
      <c r="K2" s="1580"/>
      <c r="L2" s="148"/>
    </row>
    <row r="3" spans="1:11" ht="13.5" thickBot="1">
      <c r="A3" s="22"/>
      <c r="B3" s="19"/>
      <c r="C3" s="19"/>
      <c r="D3" s="19"/>
      <c r="E3" s="19"/>
      <c r="F3" s="19"/>
      <c r="G3" s="19"/>
      <c r="H3" s="19"/>
      <c r="J3" s="19"/>
      <c r="K3" s="1249" t="s">
        <v>1050</v>
      </c>
    </row>
    <row r="4" spans="1:11" ht="12.75">
      <c r="A4" s="1250"/>
      <c r="B4" s="1251"/>
      <c r="C4" s="1251"/>
      <c r="D4" s="1251"/>
      <c r="E4" s="1251"/>
      <c r="F4" s="1577" t="s">
        <v>13</v>
      </c>
      <c r="G4" s="1577"/>
      <c r="H4" s="1577"/>
      <c r="I4" s="1577"/>
      <c r="J4" s="1577"/>
      <c r="K4" s="1578"/>
    </row>
    <row r="5" spans="1:11" ht="12.75">
      <c r="A5" s="1252"/>
      <c r="B5" s="299">
        <v>2008</v>
      </c>
      <c r="C5" s="299">
        <v>2008</v>
      </c>
      <c r="D5" s="299">
        <v>2009</v>
      </c>
      <c r="E5" s="299">
        <v>2009</v>
      </c>
      <c r="F5" s="1582" t="s">
        <v>762</v>
      </c>
      <c r="G5" s="1582">
        <v>0</v>
      </c>
      <c r="H5" s="1582">
        <v>0</v>
      </c>
      <c r="I5" s="1582" t="s">
        <v>203</v>
      </c>
      <c r="J5" s="1582">
        <v>0</v>
      </c>
      <c r="K5" s="1583">
        <v>0</v>
      </c>
    </row>
    <row r="6" spans="1:11" ht="12.75">
      <c r="A6" s="1253"/>
      <c r="B6" s="300" t="s">
        <v>1046</v>
      </c>
      <c r="C6" s="300" t="s">
        <v>1462</v>
      </c>
      <c r="D6" s="300" t="s">
        <v>1048</v>
      </c>
      <c r="E6" s="300" t="s">
        <v>882</v>
      </c>
      <c r="F6" s="292" t="s">
        <v>1049</v>
      </c>
      <c r="G6" s="290" t="s">
        <v>1043</v>
      </c>
      <c r="H6" s="291" t="s">
        <v>1143</v>
      </c>
      <c r="I6" s="292" t="s">
        <v>1049</v>
      </c>
      <c r="J6" s="290" t="s">
        <v>1043</v>
      </c>
      <c r="K6" s="1158" t="s">
        <v>1143</v>
      </c>
    </row>
    <row r="7" spans="1:11" ht="15" customHeight="1">
      <c r="A7" s="1510" t="s">
        <v>1051</v>
      </c>
      <c r="B7" s="293">
        <v>170314.216566394</v>
      </c>
      <c r="C7" s="293">
        <v>190863.94649278003</v>
      </c>
      <c r="D7" s="293">
        <v>224745.60136872003</v>
      </c>
      <c r="E7" s="293">
        <v>205354.38927487997</v>
      </c>
      <c r="F7" s="301">
        <v>20549.729926386033</v>
      </c>
      <c r="G7" s="28"/>
      <c r="H7" s="3">
        <v>12.065774860535546</v>
      </c>
      <c r="I7" s="301">
        <v>-19391.212093840062</v>
      </c>
      <c r="J7" s="28"/>
      <c r="K7" s="1254">
        <v>-8.628071906967662</v>
      </c>
    </row>
    <row r="8" spans="1:11" ht="15" customHeight="1">
      <c r="A8" s="1255" t="s">
        <v>1052</v>
      </c>
      <c r="B8" s="294">
        <v>0</v>
      </c>
      <c r="C8" s="294">
        <v>0</v>
      </c>
      <c r="D8" s="294">
        <v>0</v>
      </c>
      <c r="E8" s="294">
        <v>0</v>
      </c>
      <c r="F8" s="56">
        <v>0</v>
      </c>
      <c r="G8" s="63"/>
      <c r="H8" s="4">
        <v>0</v>
      </c>
      <c r="I8" s="56">
        <v>0</v>
      </c>
      <c r="J8" s="19"/>
      <c r="K8" s="1258" t="s">
        <v>171</v>
      </c>
    </row>
    <row r="9" spans="1:11" ht="15" customHeight="1">
      <c r="A9" s="1255" t="s">
        <v>1053</v>
      </c>
      <c r="B9" s="294">
        <v>630.644378364</v>
      </c>
      <c r="C9" s="294">
        <v>653.69877916</v>
      </c>
      <c r="D9" s="294">
        <v>555.33498775</v>
      </c>
      <c r="E9" s="294">
        <v>6698.80727604</v>
      </c>
      <c r="F9" s="56">
        <v>23.05440079599998</v>
      </c>
      <c r="G9" s="19"/>
      <c r="H9" s="4">
        <v>3.655689575130609</v>
      </c>
      <c r="I9" s="56">
        <v>6143.4722882900005</v>
      </c>
      <c r="J9" s="19"/>
      <c r="K9" s="60">
        <v>1106.2642231819295</v>
      </c>
    </row>
    <row r="10" spans="1:11" ht="15" customHeight="1">
      <c r="A10" s="1255" t="s">
        <v>1054</v>
      </c>
      <c r="B10" s="294">
        <v>0</v>
      </c>
      <c r="C10" s="294">
        <v>0</v>
      </c>
      <c r="D10" s="294">
        <v>0</v>
      </c>
      <c r="E10" s="294">
        <v>0</v>
      </c>
      <c r="F10" s="56">
        <v>0</v>
      </c>
      <c r="G10" s="19"/>
      <c r="H10" s="4">
        <v>0</v>
      </c>
      <c r="I10" s="56">
        <v>0</v>
      </c>
      <c r="J10" s="19"/>
      <c r="K10" s="1258" t="s">
        <v>171</v>
      </c>
    </row>
    <row r="11" spans="1:11" ht="15" customHeight="1">
      <c r="A11" s="1511" t="s">
        <v>1055</v>
      </c>
      <c r="B11" s="295">
        <v>169683.57218803</v>
      </c>
      <c r="C11" s="295">
        <v>190210.24771362002</v>
      </c>
      <c r="D11" s="295">
        <v>224190.26638097005</v>
      </c>
      <c r="E11" s="295">
        <v>198655.58199883997</v>
      </c>
      <c r="F11" s="189">
        <v>20526.67552559002</v>
      </c>
      <c r="G11" s="2"/>
      <c r="H11" s="5">
        <v>12.097031704898322</v>
      </c>
      <c r="I11" s="189">
        <v>-25534.68438213007</v>
      </c>
      <c r="J11" s="2"/>
      <c r="K11" s="145">
        <v>-11.389738187267499</v>
      </c>
    </row>
    <row r="12" spans="1:11" ht="15" customHeight="1">
      <c r="A12" s="1255" t="s">
        <v>1056</v>
      </c>
      <c r="B12" s="294">
        <v>18925.778102520002</v>
      </c>
      <c r="C12" s="294">
        <v>19934.213942690003</v>
      </c>
      <c r="D12" s="294">
        <v>32918.61281465</v>
      </c>
      <c r="E12" s="294">
        <v>25273.5924748</v>
      </c>
      <c r="F12" s="56">
        <v>1008.435840170001</v>
      </c>
      <c r="G12" s="19"/>
      <c r="H12" s="4">
        <v>5.328371888898591</v>
      </c>
      <c r="I12" s="56">
        <v>-7645.020339849998</v>
      </c>
      <c r="J12" s="19"/>
      <c r="K12" s="60">
        <v>-23.2240051635702</v>
      </c>
    </row>
    <row r="13" spans="1:11" ht="15" customHeight="1">
      <c r="A13" s="1255" t="s">
        <v>1057</v>
      </c>
      <c r="B13" s="294">
        <v>17555.93225663</v>
      </c>
      <c r="C13" s="294">
        <v>18549.4200968</v>
      </c>
      <c r="D13" s="294">
        <v>22173.5490793</v>
      </c>
      <c r="E13" s="294">
        <v>23422.2884748</v>
      </c>
      <c r="F13" s="56">
        <v>993.4878401700007</v>
      </c>
      <c r="G13" s="19"/>
      <c r="H13" s="4">
        <v>5.6589865217485675</v>
      </c>
      <c r="I13" s="56">
        <v>1248.7393955000007</v>
      </c>
      <c r="J13" s="19"/>
      <c r="K13" s="60">
        <v>5.631662261346132</v>
      </c>
    </row>
    <row r="14" spans="1:11" ht="15" customHeight="1">
      <c r="A14" s="1255" t="s">
        <v>1058</v>
      </c>
      <c r="B14" s="294">
        <v>6.932845889999999</v>
      </c>
      <c r="C14" s="294">
        <v>6.932845889999999</v>
      </c>
      <c r="D14" s="294">
        <v>0</v>
      </c>
      <c r="E14" s="294">
        <v>0</v>
      </c>
      <c r="F14" s="56">
        <v>0</v>
      </c>
      <c r="G14" s="19"/>
      <c r="H14" s="4">
        <v>0</v>
      </c>
      <c r="I14" s="56">
        <v>0</v>
      </c>
      <c r="J14" s="19"/>
      <c r="K14" s="1258" t="s">
        <v>171</v>
      </c>
    </row>
    <row r="15" spans="1:11" ht="15" customHeight="1">
      <c r="A15" s="1255" t="s">
        <v>1059</v>
      </c>
      <c r="B15" s="294">
        <v>1362.913</v>
      </c>
      <c r="C15" s="294">
        <v>1377.8609999999999</v>
      </c>
      <c r="D15" s="294">
        <v>0</v>
      </c>
      <c r="E15" s="294">
        <v>1851.3039999999992</v>
      </c>
      <c r="F15" s="56">
        <v>14.947999999999865</v>
      </c>
      <c r="G15" s="19"/>
      <c r="H15" s="4">
        <v>1.0967684657788035</v>
      </c>
      <c r="I15" s="56">
        <v>1851.3039999999992</v>
      </c>
      <c r="J15" s="19"/>
      <c r="K15" s="1258" t="s">
        <v>171</v>
      </c>
    </row>
    <row r="16" spans="1:11" ht="15" customHeight="1">
      <c r="A16" s="1255" t="s">
        <v>1083</v>
      </c>
      <c r="B16" s="294">
        <v>0</v>
      </c>
      <c r="C16" s="294">
        <v>0</v>
      </c>
      <c r="D16" s="294">
        <v>8835.807735349998</v>
      </c>
      <c r="E16" s="294">
        <v>0</v>
      </c>
      <c r="F16" s="56">
        <v>0</v>
      </c>
      <c r="G16" s="19"/>
      <c r="H16" s="4">
        <v>0</v>
      </c>
      <c r="I16" s="56">
        <v>-8835.807735349998</v>
      </c>
      <c r="J16" s="19"/>
      <c r="K16" s="60">
        <v>-100</v>
      </c>
    </row>
    <row r="17" spans="1:11" ht="15" customHeight="1">
      <c r="A17" s="1512" t="s">
        <v>1084</v>
      </c>
      <c r="B17" s="297">
        <v>11</v>
      </c>
      <c r="C17" s="297">
        <v>11</v>
      </c>
      <c r="D17" s="297">
        <v>11.449995</v>
      </c>
      <c r="E17" s="297">
        <v>16.449995</v>
      </c>
      <c r="F17" s="296">
        <v>0</v>
      </c>
      <c r="G17" s="6"/>
      <c r="H17" s="7">
        <v>0</v>
      </c>
      <c r="I17" s="296">
        <v>5</v>
      </c>
      <c r="J17" s="6"/>
      <c r="K17" s="917">
        <v>43.668141339799725</v>
      </c>
    </row>
    <row r="18" spans="1:11" ht="15" customHeight="1">
      <c r="A18" s="1510" t="s">
        <v>1085</v>
      </c>
      <c r="B18" s="293">
        <v>464.0990100000001</v>
      </c>
      <c r="C18" s="293">
        <v>419.69901000000004</v>
      </c>
      <c r="D18" s="293">
        <v>230.42287871000002</v>
      </c>
      <c r="E18" s="293">
        <v>223.42287871000002</v>
      </c>
      <c r="F18" s="301">
        <v>-44.4</v>
      </c>
      <c r="G18" s="28"/>
      <c r="H18" s="3">
        <v>-9.566924092339699</v>
      </c>
      <c r="I18" s="301">
        <v>-7</v>
      </c>
      <c r="J18" s="28"/>
      <c r="K18" s="1254">
        <v>-3.037892781823062</v>
      </c>
    </row>
    <row r="19" spans="1:11" ht="15" customHeight="1">
      <c r="A19" s="1255" t="s">
        <v>1086</v>
      </c>
      <c r="B19" s="294">
        <v>432.0990100000001</v>
      </c>
      <c r="C19" s="294">
        <v>387.69901000000004</v>
      </c>
      <c r="D19" s="294">
        <v>198.42287871000002</v>
      </c>
      <c r="E19" s="294">
        <v>191.42287871000002</v>
      </c>
      <c r="F19" s="56">
        <v>-44.4</v>
      </c>
      <c r="G19" s="19"/>
      <c r="H19" s="4">
        <v>-10.2754227555393</v>
      </c>
      <c r="I19" s="56">
        <v>-7</v>
      </c>
      <c r="J19" s="19"/>
      <c r="K19" s="60">
        <v>-3.527818992199319</v>
      </c>
    </row>
    <row r="20" spans="1:11" ht="15" customHeight="1" hidden="1">
      <c r="A20" s="1255"/>
      <c r="B20" s="294">
        <v>32</v>
      </c>
      <c r="C20" s="294">
        <v>32</v>
      </c>
      <c r="D20" s="294">
        <v>32</v>
      </c>
      <c r="E20" s="294">
        <v>32</v>
      </c>
      <c r="F20" s="56"/>
      <c r="G20" s="19"/>
      <c r="H20" s="4"/>
      <c r="I20" s="56"/>
      <c r="J20" s="19"/>
      <c r="K20" s="60"/>
    </row>
    <row r="21" spans="1:11" ht="15" customHeight="1">
      <c r="A21" s="1511" t="s">
        <v>1087</v>
      </c>
      <c r="B21" s="295">
        <v>32</v>
      </c>
      <c r="C21" s="295">
        <v>32</v>
      </c>
      <c r="D21" s="295">
        <v>32</v>
      </c>
      <c r="E21" s="295">
        <v>32</v>
      </c>
      <c r="F21" s="189">
        <v>0</v>
      </c>
      <c r="G21" s="2"/>
      <c r="H21" s="5">
        <v>0</v>
      </c>
      <c r="I21" s="189">
        <v>0</v>
      </c>
      <c r="J21" s="2"/>
      <c r="K21" s="145">
        <v>0</v>
      </c>
    </row>
    <row r="22" spans="1:11" ht="15" customHeight="1">
      <c r="A22" s="1255" t="s">
        <v>1088</v>
      </c>
      <c r="B22" s="294">
        <v>660.655</v>
      </c>
      <c r="C22" s="294">
        <v>30.655</v>
      </c>
      <c r="D22" s="294">
        <v>0</v>
      </c>
      <c r="E22" s="294">
        <v>2865</v>
      </c>
      <c r="F22" s="56">
        <v>-630</v>
      </c>
      <c r="G22" s="19"/>
      <c r="H22" s="4">
        <v>-95.35990797012056</v>
      </c>
      <c r="I22" s="56">
        <v>2865</v>
      </c>
      <c r="J22" s="19"/>
      <c r="K22" s="1258" t="s">
        <v>171</v>
      </c>
    </row>
    <row r="23" spans="1:11" ht="15" customHeight="1">
      <c r="A23" s="1255" t="s">
        <v>1089</v>
      </c>
      <c r="B23" s="294">
        <v>60.655</v>
      </c>
      <c r="C23" s="294">
        <v>30.655</v>
      </c>
      <c r="D23" s="294">
        <v>0</v>
      </c>
      <c r="E23" s="294">
        <v>0</v>
      </c>
      <c r="F23" s="56">
        <v>-30</v>
      </c>
      <c r="G23" s="19"/>
      <c r="H23" s="4">
        <v>-49.4600610007419</v>
      </c>
      <c r="I23" s="56">
        <v>0</v>
      </c>
      <c r="J23" s="19"/>
      <c r="K23" s="1258" t="s">
        <v>171</v>
      </c>
    </row>
    <row r="24" spans="1:11" ht="15" customHeight="1">
      <c r="A24" s="1255" t="s">
        <v>1090</v>
      </c>
      <c r="B24" s="294">
        <v>600</v>
      </c>
      <c r="C24" s="294">
        <v>0</v>
      </c>
      <c r="D24" s="294">
        <v>0</v>
      </c>
      <c r="E24" s="294">
        <v>2865</v>
      </c>
      <c r="F24" s="56">
        <v>-600</v>
      </c>
      <c r="G24" s="2"/>
      <c r="H24" s="5">
        <v>-100</v>
      </c>
      <c r="I24" s="189">
        <v>2865</v>
      </c>
      <c r="J24" s="2"/>
      <c r="K24" s="1258" t="s">
        <v>171</v>
      </c>
    </row>
    <row r="25" spans="1:11" ht="15" customHeight="1">
      <c r="A25" s="1512" t="s">
        <v>1091</v>
      </c>
      <c r="B25" s="297">
        <v>3053.1750364600002</v>
      </c>
      <c r="C25" s="297">
        <v>2448.9191039099996</v>
      </c>
      <c r="D25" s="297">
        <v>3441.6908481500004</v>
      </c>
      <c r="E25" s="297">
        <v>2466.2343419500003</v>
      </c>
      <c r="F25" s="296">
        <v>-604.2559325500006</v>
      </c>
      <c r="G25" s="6"/>
      <c r="H25" s="3">
        <v>-19.791067506257495</v>
      </c>
      <c r="I25" s="301">
        <v>-975.4565062000001</v>
      </c>
      <c r="J25" s="6"/>
      <c r="K25" s="1254">
        <v>-28.34236278730072</v>
      </c>
    </row>
    <row r="26" spans="1:11" ht="15" customHeight="1">
      <c r="A26" s="1512" t="s">
        <v>1092</v>
      </c>
      <c r="B26" s="297">
        <v>19020.835538746</v>
      </c>
      <c r="C26" s="297">
        <v>20716.67250106</v>
      </c>
      <c r="D26" s="297">
        <v>20980.67132724</v>
      </c>
      <c r="E26" s="297">
        <v>24431.22266289</v>
      </c>
      <c r="F26" s="296">
        <v>1695.8369623139988</v>
      </c>
      <c r="G26" s="6"/>
      <c r="H26" s="3">
        <v>8.915680695832364</v>
      </c>
      <c r="I26" s="301">
        <v>3450.551335649998</v>
      </c>
      <c r="J26" s="6"/>
      <c r="K26" s="1254">
        <v>16.446334256092253</v>
      </c>
    </row>
    <row r="27" spans="1:11" ht="15" customHeight="1">
      <c r="A27" s="1255" t="s">
        <v>1093</v>
      </c>
      <c r="B27" s="297">
        <v>212449.75925412</v>
      </c>
      <c r="C27" s="297">
        <v>234425.10605044005</v>
      </c>
      <c r="D27" s="297">
        <v>282328.44923247</v>
      </c>
      <c r="E27" s="297">
        <v>260630.31162823</v>
      </c>
      <c r="F27" s="296">
        <v>21975.346796320053</v>
      </c>
      <c r="G27" s="2"/>
      <c r="H27" s="7">
        <v>10.343785219372466</v>
      </c>
      <c r="I27" s="301">
        <v>-21698.137604240008</v>
      </c>
      <c r="J27" s="19"/>
      <c r="K27" s="1254">
        <v>-7.685423719511066</v>
      </c>
    </row>
    <row r="28" spans="1:11" ht="15" customHeight="1">
      <c r="A28" s="1510" t="s">
        <v>1094</v>
      </c>
      <c r="B28" s="294">
        <v>144591.61460822</v>
      </c>
      <c r="C28" s="294">
        <v>157006.20555938</v>
      </c>
      <c r="D28" s="294">
        <v>195574.80385723</v>
      </c>
      <c r="E28" s="294">
        <v>189914.18924945997</v>
      </c>
      <c r="F28" s="56">
        <v>12414.590951160004</v>
      </c>
      <c r="G28" s="28"/>
      <c r="H28" s="3">
        <v>8.585968823156248</v>
      </c>
      <c r="I28" s="301">
        <v>-5660.614607770025</v>
      </c>
      <c r="J28" s="28"/>
      <c r="K28" s="1254">
        <v>-2.8943475826785363</v>
      </c>
    </row>
    <row r="29" spans="1:11" ht="15" customHeight="1">
      <c r="A29" s="1255" t="s">
        <v>1095</v>
      </c>
      <c r="B29" s="294">
        <v>100175.227928</v>
      </c>
      <c r="C29" s="294">
        <v>110483.8002</v>
      </c>
      <c r="D29" s="294">
        <v>125759.98538</v>
      </c>
      <c r="E29" s="294">
        <v>134358.345438</v>
      </c>
      <c r="F29" s="56">
        <v>10308.572272000005</v>
      </c>
      <c r="G29" s="19"/>
      <c r="H29" s="4">
        <v>10.290540371327324</v>
      </c>
      <c r="I29" s="56">
        <v>8598.360057999991</v>
      </c>
      <c r="J29" s="19"/>
      <c r="K29" s="60">
        <v>6.837119161567122</v>
      </c>
    </row>
    <row r="30" spans="1:11" ht="15" customHeight="1">
      <c r="A30" s="1255" t="s">
        <v>1096</v>
      </c>
      <c r="B30" s="294">
        <v>12651.857</v>
      </c>
      <c r="C30" s="294">
        <v>10947.297999999999</v>
      </c>
      <c r="D30" s="294">
        <v>15014.552</v>
      </c>
      <c r="E30" s="294">
        <v>16257.582999999999</v>
      </c>
      <c r="F30" s="56">
        <v>-1704.559000000001</v>
      </c>
      <c r="G30" s="19"/>
      <c r="H30" s="4">
        <v>-13.472796918270582</v>
      </c>
      <c r="I30" s="56">
        <v>1243.030999999999</v>
      </c>
      <c r="J30" s="19"/>
      <c r="K30" s="60">
        <v>8.278841752987361</v>
      </c>
    </row>
    <row r="31" spans="1:11" ht="15" customHeight="1">
      <c r="A31" s="1255" t="s">
        <v>1097</v>
      </c>
      <c r="B31" s="294">
        <v>23857.26192658</v>
      </c>
      <c r="C31" s="294">
        <v>28844.635232660003</v>
      </c>
      <c r="D31" s="294">
        <v>45848.69630186</v>
      </c>
      <c r="E31" s="294">
        <v>30351.932856400002</v>
      </c>
      <c r="F31" s="56">
        <v>4987.373306080004</v>
      </c>
      <c r="G31" s="19"/>
      <c r="H31" s="4">
        <v>20.905053234644004</v>
      </c>
      <c r="I31" s="56">
        <v>-15496.763445459997</v>
      </c>
      <c r="J31" s="19"/>
      <c r="K31" s="60">
        <v>-33.79979082378253</v>
      </c>
    </row>
    <row r="32" spans="1:11" ht="15" customHeight="1">
      <c r="A32" s="1255" t="s">
        <v>1098</v>
      </c>
      <c r="B32" s="294">
        <v>7907.2677536400015</v>
      </c>
      <c r="C32" s="294">
        <v>6730.472126720001</v>
      </c>
      <c r="D32" s="294">
        <v>8951.570175370001</v>
      </c>
      <c r="E32" s="294">
        <v>8946.32795506</v>
      </c>
      <c r="F32" s="56">
        <v>-1176.7956269200004</v>
      </c>
      <c r="G32" s="19"/>
      <c r="H32" s="4">
        <v>-14.88245578099058</v>
      </c>
      <c r="I32" s="56">
        <v>-5.242220310001358</v>
      </c>
      <c r="J32" s="19"/>
      <c r="K32" s="60">
        <v>-0.05856201992836053</v>
      </c>
    </row>
    <row r="33" spans="1:11" ht="15" customHeight="1">
      <c r="A33" s="1512" t="s">
        <v>1099</v>
      </c>
      <c r="B33" s="297">
        <v>3946.383837849993</v>
      </c>
      <c r="C33" s="297">
        <v>8054.879083640008</v>
      </c>
      <c r="D33" s="297">
        <v>0</v>
      </c>
      <c r="E33" s="297">
        <v>353.3374349000078</v>
      </c>
      <c r="F33" s="296">
        <v>4108.495245790014</v>
      </c>
      <c r="G33" s="6"/>
      <c r="H33" s="7">
        <v>104.1078469454796</v>
      </c>
      <c r="I33" s="296">
        <v>353.3374349000078</v>
      </c>
      <c r="J33" s="6"/>
      <c r="K33" s="1509" t="s">
        <v>171</v>
      </c>
    </row>
    <row r="34" spans="1:11" ht="15" customHeight="1">
      <c r="A34" s="1510" t="s">
        <v>1100</v>
      </c>
      <c r="B34" s="294">
        <v>5657.570094</v>
      </c>
      <c r="C34" s="294">
        <v>5898.324607279999</v>
      </c>
      <c r="D34" s="294">
        <v>5991.7748791799995</v>
      </c>
      <c r="E34" s="294">
        <v>5730.337107899999</v>
      </c>
      <c r="F34" s="56">
        <v>240.75451327999963</v>
      </c>
      <c r="G34" s="19"/>
      <c r="H34" s="4">
        <v>4.255440220445983</v>
      </c>
      <c r="I34" s="56">
        <v>-261.43777128000056</v>
      </c>
      <c r="J34" s="19"/>
      <c r="K34" s="60">
        <v>-4.363277602241616</v>
      </c>
    </row>
    <row r="35" spans="1:11" ht="15" customHeight="1">
      <c r="A35" s="1255" t="s">
        <v>1101</v>
      </c>
      <c r="B35" s="294">
        <v>6.744394000000284</v>
      </c>
      <c r="C35" s="294">
        <v>3.537807279999733</v>
      </c>
      <c r="D35" s="294">
        <v>3.2576291799993515</v>
      </c>
      <c r="E35" s="294">
        <v>3.1824818999996185</v>
      </c>
      <c r="F35" s="56">
        <v>-3.206586720000551</v>
      </c>
      <c r="G35" s="19"/>
      <c r="H35" s="4">
        <v>-47.54447501140081</v>
      </c>
      <c r="I35" s="56">
        <v>-0.07514727999973303</v>
      </c>
      <c r="J35" s="19"/>
      <c r="K35" s="60">
        <v>-2.3068089044974722</v>
      </c>
    </row>
    <row r="36" spans="1:11" ht="15" customHeight="1" hidden="1">
      <c r="A36" s="1255" t="s">
        <v>730</v>
      </c>
      <c r="B36" s="294">
        <v>0</v>
      </c>
      <c r="C36" s="294">
        <v>0</v>
      </c>
      <c r="D36" s="294">
        <v>0</v>
      </c>
      <c r="E36" s="294">
        <v>0</v>
      </c>
      <c r="F36" s="56">
        <v>0</v>
      </c>
      <c r="G36" s="19"/>
      <c r="H36" s="4" t="e">
        <v>#DIV/0!</v>
      </c>
      <c r="I36" s="56">
        <v>0</v>
      </c>
      <c r="J36" s="19"/>
      <c r="K36" s="60" t="e">
        <v>#DIV/0!</v>
      </c>
    </row>
    <row r="37" spans="1:11" ht="15" customHeight="1" hidden="1">
      <c r="A37" s="1255" t="s">
        <v>731</v>
      </c>
      <c r="B37" s="294">
        <v>0</v>
      </c>
      <c r="C37" s="294">
        <v>0</v>
      </c>
      <c r="D37" s="294">
        <v>0</v>
      </c>
      <c r="E37" s="294">
        <v>0</v>
      </c>
      <c r="F37" s="56">
        <v>0</v>
      </c>
      <c r="G37" s="19"/>
      <c r="H37" s="4" t="e">
        <v>#DIV/0!</v>
      </c>
      <c r="I37" s="56">
        <v>0</v>
      </c>
      <c r="J37" s="19"/>
      <c r="K37" s="60" t="e">
        <v>#DIV/0!</v>
      </c>
    </row>
    <row r="38" spans="1:11" ht="15" customHeight="1" hidden="1">
      <c r="A38" s="1255" t="s">
        <v>732</v>
      </c>
      <c r="B38" s="294">
        <v>0</v>
      </c>
      <c r="C38" s="294">
        <v>0</v>
      </c>
      <c r="D38" s="294">
        <v>0</v>
      </c>
      <c r="E38" s="294">
        <v>0</v>
      </c>
      <c r="F38" s="56">
        <v>0</v>
      </c>
      <c r="G38" s="19"/>
      <c r="H38" s="4" t="e">
        <v>#DIV/0!</v>
      </c>
      <c r="I38" s="56">
        <v>0</v>
      </c>
      <c r="J38" s="19"/>
      <c r="K38" s="60" t="e">
        <v>#DIV/0!</v>
      </c>
    </row>
    <row r="39" spans="1:11" ht="15" customHeight="1" hidden="1">
      <c r="A39" s="1255" t="s">
        <v>733</v>
      </c>
      <c r="B39" s="294">
        <v>0</v>
      </c>
      <c r="C39" s="294">
        <v>0</v>
      </c>
      <c r="D39" s="294">
        <v>0</v>
      </c>
      <c r="E39" s="294">
        <v>0</v>
      </c>
      <c r="F39" s="56">
        <v>0</v>
      </c>
      <c r="G39" s="19"/>
      <c r="H39" s="4" t="e">
        <v>#DIV/0!</v>
      </c>
      <c r="I39" s="56">
        <v>0</v>
      </c>
      <c r="J39" s="19"/>
      <c r="K39" s="60" t="e">
        <v>#DIV/0!</v>
      </c>
    </row>
    <row r="40" spans="1:11" ht="15" customHeight="1">
      <c r="A40" s="1255" t="s">
        <v>83</v>
      </c>
      <c r="B40" s="294">
        <v>5650.825699999999</v>
      </c>
      <c r="C40" s="294">
        <v>5894.7868</v>
      </c>
      <c r="D40" s="294">
        <v>5988.51725</v>
      </c>
      <c r="E40" s="294">
        <v>5727.154626</v>
      </c>
      <c r="F40" s="56">
        <v>243.96110000000044</v>
      </c>
      <c r="G40" s="19"/>
      <c r="H40" s="4">
        <v>4.317264643289218</v>
      </c>
      <c r="I40" s="56">
        <v>-261.3626240000003</v>
      </c>
      <c r="J40" s="19"/>
      <c r="K40" s="60">
        <v>-4.364396278561281</v>
      </c>
    </row>
    <row r="41" spans="1:11" ht="15" customHeight="1" hidden="1">
      <c r="A41" s="1255" t="s">
        <v>734</v>
      </c>
      <c r="B41" s="294">
        <v>0</v>
      </c>
      <c r="C41" s="294">
        <v>0</v>
      </c>
      <c r="D41" s="294">
        <v>0</v>
      </c>
      <c r="E41" s="294">
        <v>0</v>
      </c>
      <c r="F41" s="56">
        <v>0</v>
      </c>
      <c r="G41" s="19"/>
      <c r="H41" s="4" t="e">
        <v>#DIV/0!</v>
      </c>
      <c r="I41" s="56">
        <v>0</v>
      </c>
      <c r="J41" s="19"/>
      <c r="K41" s="60" t="e">
        <v>#DIV/0!</v>
      </c>
    </row>
    <row r="42" spans="1:11" ht="15" customHeight="1">
      <c r="A42" s="1512" t="s">
        <v>1102</v>
      </c>
      <c r="B42" s="297">
        <v>35730.63879408</v>
      </c>
      <c r="C42" s="297">
        <v>40064.26106759</v>
      </c>
      <c r="D42" s="297">
        <v>46708.21402597</v>
      </c>
      <c r="E42" s="297">
        <v>49334.06014127</v>
      </c>
      <c r="F42" s="296">
        <v>4333.622273510002</v>
      </c>
      <c r="G42" s="6"/>
      <c r="H42" s="7">
        <v>12.12858885195194</v>
      </c>
      <c r="I42" s="296">
        <v>2625.8461152999953</v>
      </c>
      <c r="J42" s="6"/>
      <c r="K42" s="917">
        <v>5.621808005418515</v>
      </c>
    </row>
    <row r="43" spans="1:11" ht="15" customHeight="1">
      <c r="A43" s="1512" t="s">
        <v>1103</v>
      </c>
      <c r="B43" s="297">
        <v>22523.55191997</v>
      </c>
      <c r="C43" s="297">
        <v>23401.40073255</v>
      </c>
      <c r="D43" s="297">
        <v>34053.612470089996</v>
      </c>
      <c r="E43" s="297">
        <v>15298.387694700003</v>
      </c>
      <c r="F43" s="296">
        <v>877.8488125799995</v>
      </c>
      <c r="G43" s="6"/>
      <c r="H43" s="7">
        <v>3.8974705930003637</v>
      </c>
      <c r="I43" s="296">
        <v>-18755.224775389994</v>
      </c>
      <c r="J43" s="6"/>
      <c r="K43" s="917">
        <v>-55.07558057713584</v>
      </c>
    </row>
    <row r="44" spans="1:11" ht="15" customHeight="1">
      <c r="A44" s="1255" t="s">
        <v>1104</v>
      </c>
      <c r="B44" s="294">
        <v>164656.646472394</v>
      </c>
      <c r="C44" s="294">
        <v>184965.62188550003</v>
      </c>
      <c r="D44" s="294">
        <v>218753.82648954002</v>
      </c>
      <c r="E44" s="294">
        <v>199624.05216697996</v>
      </c>
      <c r="F44" s="56">
        <v>18499.035413106034</v>
      </c>
      <c r="G44" s="19" t="s">
        <v>995</v>
      </c>
      <c r="H44" s="4">
        <v>11.234915692399666</v>
      </c>
      <c r="I44" s="56">
        <v>-14994.364322560057</v>
      </c>
      <c r="J44" s="19" t="s">
        <v>996</v>
      </c>
      <c r="K44" s="60">
        <v>-6.854446645886229</v>
      </c>
    </row>
    <row r="45" spans="1:11" ht="15" customHeight="1">
      <c r="A45" s="1255" t="s">
        <v>1105</v>
      </c>
      <c r="B45" s="294">
        <v>-20065.031864174</v>
      </c>
      <c r="C45" s="294">
        <v>-27959.41632612003</v>
      </c>
      <c r="D45" s="294">
        <v>-23179.02263231002</v>
      </c>
      <c r="E45" s="294">
        <v>-9709.86291751999</v>
      </c>
      <c r="F45" s="56">
        <v>-6084.444461946028</v>
      </c>
      <c r="G45" s="19" t="s">
        <v>995</v>
      </c>
      <c r="H45" s="4">
        <v>30.32362222563807</v>
      </c>
      <c r="I45" s="56">
        <v>9333.749714790032</v>
      </c>
      <c r="J45" s="19" t="s">
        <v>996</v>
      </c>
      <c r="K45" s="60">
        <v>-40.26809008667779</v>
      </c>
    </row>
    <row r="46" spans="1:11" ht="15" customHeight="1" thickBot="1">
      <c r="A46" s="1256" t="s">
        <v>1106</v>
      </c>
      <c r="B46" s="1257">
        <v>39233.355175303994</v>
      </c>
      <c r="C46" s="1257">
        <v>42748.98929908</v>
      </c>
      <c r="D46" s="1257">
        <v>59781.155168820005</v>
      </c>
      <c r="E46" s="1257">
        <v>40201.225173080005</v>
      </c>
      <c r="F46" s="57">
        <v>1705.694123776006</v>
      </c>
      <c r="G46" s="20" t="s">
        <v>995</v>
      </c>
      <c r="H46" s="21">
        <v>4.34756119163033</v>
      </c>
      <c r="I46" s="57">
        <v>-15444.51999574</v>
      </c>
      <c r="J46" s="20" t="s">
        <v>996</v>
      </c>
      <c r="K46" s="61">
        <v>-25.835097953736735</v>
      </c>
    </row>
    <row r="47" spans="1:3" ht="15" customHeight="1">
      <c r="A47" s="1159" t="s">
        <v>885</v>
      </c>
      <c r="B47" s="1160"/>
      <c r="C47" s="1160"/>
    </row>
    <row r="48" spans="1:9" ht="15" customHeight="1">
      <c r="A48" s="1159" t="s">
        <v>886</v>
      </c>
      <c r="B48" s="54"/>
      <c r="C48" s="54"/>
      <c r="I48" s="1" t="s">
        <v>1043</v>
      </c>
    </row>
    <row r="49" spans="1:3" ht="15" customHeight="1">
      <c r="A49" s="62" t="s">
        <v>1456</v>
      </c>
      <c r="B49" s="148"/>
      <c r="C49" s="148"/>
    </row>
    <row r="50" ht="12.75">
      <c r="A50" s="230"/>
    </row>
    <row r="51" ht="12.75">
      <c r="A51" s="231"/>
    </row>
  </sheetData>
  <mergeCells count="5">
    <mergeCell ref="A1:K1"/>
    <mergeCell ref="A2:K2"/>
    <mergeCell ref="F4:K4"/>
    <mergeCell ref="F5:H5"/>
    <mergeCell ref="I5:K5"/>
  </mergeCells>
  <printOptions horizontalCentered="1"/>
  <pageMargins left="0.75" right="0.75" top="1" bottom="1" header="0.5" footer="0.5"/>
  <pageSetup fitToHeight="1" fitToWidth="1" horizontalDpi="600" verticalDpi="600" orientation="portrait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workbookViewId="0" topLeftCell="A1">
      <selection activeCell="B1" sqref="B1:G1"/>
    </sheetView>
  </sheetViews>
  <sheetFormatPr defaultColWidth="9.140625" defaultRowHeight="12.75"/>
  <cols>
    <col min="1" max="1" width="4.140625" style="0" customWidth="1"/>
    <col min="2" max="2" width="32.28125" style="0" customWidth="1"/>
  </cols>
  <sheetData>
    <row r="1" spans="2:8" ht="12.75">
      <c r="B1" s="1587" t="s">
        <v>511</v>
      </c>
      <c r="C1" s="1587"/>
      <c r="D1" s="1587"/>
      <c r="E1" s="1587"/>
      <c r="F1" s="1587"/>
      <c r="G1" s="1587"/>
      <c r="H1" s="232"/>
    </row>
    <row r="2" spans="2:8" ht="15.75">
      <c r="B2" s="1697" t="s">
        <v>284</v>
      </c>
      <c r="C2" s="1697"/>
      <c r="D2" s="1697"/>
      <c r="E2" s="1697"/>
      <c r="F2" s="1697"/>
      <c r="G2" s="1697"/>
      <c r="H2" s="232"/>
    </row>
    <row r="3" spans="2:7" ht="12.75">
      <c r="B3" s="1587" t="s">
        <v>1415</v>
      </c>
      <c r="C3" s="1587"/>
      <c r="D3" s="1587"/>
      <c r="E3" s="1587"/>
      <c r="F3" s="1587"/>
      <c r="G3" s="1587"/>
    </row>
    <row r="4" spans="2:7" ht="12.75">
      <c r="B4" s="1587" t="s">
        <v>103</v>
      </c>
      <c r="C4" s="1587"/>
      <c r="D4" s="1587"/>
      <c r="E4" s="1587"/>
      <c r="F4" s="1587"/>
      <c r="G4" s="1587"/>
    </row>
    <row r="5" spans="5:7" ht="13.5" thickBot="1">
      <c r="E5" s="232"/>
      <c r="F5" s="1742" t="s">
        <v>1050</v>
      </c>
      <c r="G5" s="1742"/>
    </row>
    <row r="6" spans="2:7" ht="12.75">
      <c r="B6" s="482"/>
      <c r="C6" s="1743" t="s">
        <v>1049</v>
      </c>
      <c r="D6" s="1744"/>
      <c r="E6" s="1745"/>
      <c r="F6" s="1614" t="s">
        <v>229</v>
      </c>
      <c r="G6" s="1746"/>
    </row>
    <row r="7" spans="2:7" ht="13.5" thickBot="1">
      <c r="B7" s="483" t="s">
        <v>1416</v>
      </c>
      <c r="C7" s="459" t="s">
        <v>82</v>
      </c>
      <c r="D7" s="459" t="s">
        <v>762</v>
      </c>
      <c r="E7" s="460" t="s">
        <v>202</v>
      </c>
      <c r="F7" s="461" t="s">
        <v>762</v>
      </c>
      <c r="G7" s="462" t="s">
        <v>202</v>
      </c>
    </row>
    <row r="8" spans="2:7" ht="12.75">
      <c r="B8" s="484" t="s">
        <v>1417</v>
      </c>
      <c r="C8" s="463">
        <v>57044</v>
      </c>
      <c r="D8" s="463">
        <v>58929.8</v>
      </c>
      <c r="E8" s="463">
        <v>78628.9</v>
      </c>
      <c r="F8" s="464">
        <v>3.305869153635795</v>
      </c>
      <c r="G8" s="485">
        <v>33.428078832780685</v>
      </c>
    </row>
    <row r="9" spans="2:12" ht="12.75">
      <c r="B9" s="406" t="s">
        <v>1418</v>
      </c>
      <c r="C9" s="456">
        <v>37540.3</v>
      </c>
      <c r="D9" s="456">
        <v>40072.4</v>
      </c>
      <c r="E9" s="456">
        <v>55286.1</v>
      </c>
      <c r="F9" s="465">
        <v>6.745018020633821</v>
      </c>
      <c r="G9" s="486">
        <v>37.96553238638064</v>
      </c>
      <c r="J9" s="8"/>
      <c r="K9" s="8"/>
      <c r="L9" s="8"/>
    </row>
    <row r="10" spans="2:12" ht="12.75">
      <c r="B10" s="406" t="s">
        <v>1419</v>
      </c>
      <c r="C10" s="456">
        <v>10268.4</v>
      </c>
      <c r="D10" s="456">
        <v>6772.4</v>
      </c>
      <c r="E10" s="456">
        <v>9838.6</v>
      </c>
      <c r="F10" s="465">
        <v>-34.04619999220911</v>
      </c>
      <c r="G10" s="486">
        <v>45.27493946016182</v>
      </c>
      <c r="J10" s="8"/>
      <c r="K10" s="8"/>
      <c r="L10" s="8"/>
    </row>
    <row r="11" spans="2:12" ht="12.75">
      <c r="B11" s="487" t="s">
        <v>1420</v>
      </c>
      <c r="C11" s="456">
        <v>8891.2</v>
      </c>
      <c r="D11" s="456">
        <v>5572.8</v>
      </c>
      <c r="E11" s="456">
        <v>8783.7</v>
      </c>
      <c r="F11" s="465">
        <v>-37.322296202987225</v>
      </c>
      <c r="G11" s="486">
        <v>57.617355727820815</v>
      </c>
      <c r="J11" s="8"/>
      <c r="K11" s="8"/>
      <c r="L11" s="8"/>
    </row>
    <row r="12" spans="2:12" ht="12.75">
      <c r="B12" s="487" t="s">
        <v>276</v>
      </c>
      <c r="C12" s="456">
        <v>1377.2</v>
      </c>
      <c r="D12" s="456">
        <v>1199.6</v>
      </c>
      <c r="E12" s="456">
        <v>1054.9</v>
      </c>
      <c r="F12" s="465" t="s">
        <v>171</v>
      </c>
      <c r="G12" s="486" t="s">
        <v>171</v>
      </c>
      <c r="J12" s="8"/>
      <c r="K12" s="8"/>
      <c r="L12" s="8"/>
    </row>
    <row r="13" spans="2:12" ht="12.75">
      <c r="B13" s="406" t="s">
        <v>1421</v>
      </c>
      <c r="C13" s="456">
        <v>6856.7</v>
      </c>
      <c r="D13" s="456">
        <v>7168.9</v>
      </c>
      <c r="E13" s="456">
        <v>5449.9</v>
      </c>
      <c r="F13" s="465">
        <v>4.55321072819286</v>
      </c>
      <c r="G13" s="486">
        <v>-23.978574118762992</v>
      </c>
      <c r="J13" s="8"/>
      <c r="K13" s="8"/>
      <c r="L13" s="8"/>
    </row>
    <row r="14" spans="2:12" ht="12.75">
      <c r="B14" s="412" t="s">
        <v>138</v>
      </c>
      <c r="C14" s="466">
        <v>2378.6</v>
      </c>
      <c r="D14" s="466">
        <v>4916.1</v>
      </c>
      <c r="E14" s="466">
        <v>8054.3</v>
      </c>
      <c r="F14" s="467">
        <v>106.68040023543264</v>
      </c>
      <c r="G14" s="488">
        <v>63.835153882142336</v>
      </c>
      <c r="J14" s="8"/>
      <c r="K14" s="8"/>
      <c r="L14" s="8"/>
    </row>
    <row r="15" spans="2:12" ht="12.75">
      <c r="B15" s="484" t="s">
        <v>1422</v>
      </c>
      <c r="C15" s="463">
        <v>9783.7</v>
      </c>
      <c r="D15" s="463">
        <v>10475.4</v>
      </c>
      <c r="E15" s="463">
        <v>15495.6</v>
      </c>
      <c r="F15" s="468">
        <v>7.06992242198758</v>
      </c>
      <c r="G15" s="489">
        <v>47.92370697061686</v>
      </c>
      <c r="J15" s="8"/>
      <c r="K15" s="8"/>
      <c r="L15" s="8"/>
    </row>
    <row r="16" spans="2:12" ht="12.75">
      <c r="B16" s="406" t="s">
        <v>1418</v>
      </c>
      <c r="C16" s="456">
        <v>6591.5</v>
      </c>
      <c r="D16" s="456">
        <v>7739.1</v>
      </c>
      <c r="E16" s="456">
        <v>9688.5</v>
      </c>
      <c r="F16" s="465">
        <v>17.410301145414557</v>
      </c>
      <c r="G16" s="486">
        <v>25.18897546226305</v>
      </c>
      <c r="J16" s="8"/>
      <c r="K16" s="8"/>
      <c r="L16" s="8"/>
    </row>
    <row r="17" spans="2:12" ht="12.75">
      <c r="B17" s="406" t="s">
        <v>1419</v>
      </c>
      <c r="C17" s="456">
        <v>2842.6</v>
      </c>
      <c r="D17" s="456">
        <v>1893.1</v>
      </c>
      <c r="E17" s="456">
        <v>4309.8</v>
      </c>
      <c r="F17" s="465">
        <v>-33.40251882079786</v>
      </c>
      <c r="G17" s="486">
        <v>127.6583381754794</v>
      </c>
      <c r="J17" s="8"/>
      <c r="K17" s="8"/>
      <c r="L17" s="8"/>
    </row>
    <row r="18" spans="2:12" ht="12.75">
      <c r="B18" s="412" t="s">
        <v>1421</v>
      </c>
      <c r="C18" s="466">
        <v>349.59999999999945</v>
      </c>
      <c r="D18" s="466">
        <v>843.2</v>
      </c>
      <c r="E18" s="466">
        <v>1497.3</v>
      </c>
      <c r="F18" s="467">
        <v>141.18993135011482</v>
      </c>
      <c r="G18" s="488">
        <v>77.57352941176468</v>
      </c>
      <c r="J18" s="8"/>
      <c r="K18" s="8"/>
      <c r="L18" s="8"/>
    </row>
    <row r="19" spans="2:12" ht="12.75">
      <c r="B19" s="484" t="s">
        <v>277</v>
      </c>
      <c r="C19" s="469">
        <v>47260.3</v>
      </c>
      <c r="D19" s="469">
        <v>48454.4</v>
      </c>
      <c r="E19" s="469">
        <v>63133.3</v>
      </c>
      <c r="F19" s="468">
        <v>2.526644985325947</v>
      </c>
      <c r="G19" s="489">
        <v>30.294256042794864</v>
      </c>
      <c r="J19" s="8"/>
      <c r="K19" s="8"/>
      <c r="L19" s="8"/>
    </row>
    <row r="20" spans="2:12" ht="12.75">
      <c r="B20" s="406" t="s">
        <v>1418</v>
      </c>
      <c r="C20" s="470">
        <v>30948.8</v>
      </c>
      <c r="D20" s="470">
        <v>32333.3</v>
      </c>
      <c r="E20" s="470">
        <v>45597.6</v>
      </c>
      <c r="F20" s="465">
        <v>4.473517551569043</v>
      </c>
      <c r="G20" s="486">
        <v>41.02365053984592</v>
      </c>
      <c r="J20" s="8"/>
      <c r="K20" s="8"/>
      <c r="L20" s="8"/>
    </row>
    <row r="21" spans="2:12" ht="12.75">
      <c r="B21" s="406" t="s">
        <v>1419</v>
      </c>
      <c r="C21" s="470">
        <v>7425.8</v>
      </c>
      <c r="D21" s="470">
        <v>4879.3</v>
      </c>
      <c r="E21" s="470">
        <v>5528.8</v>
      </c>
      <c r="F21" s="465">
        <v>-34.292601470548625</v>
      </c>
      <c r="G21" s="486">
        <v>13.311335642407684</v>
      </c>
      <c r="J21" s="8"/>
      <c r="K21" s="8"/>
      <c r="L21" s="8"/>
    </row>
    <row r="22" spans="2:12" ht="12.75">
      <c r="B22" s="406" t="s">
        <v>1421</v>
      </c>
      <c r="C22" s="456">
        <v>6507.1</v>
      </c>
      <c r="D22" s="456">
        <v>6325.7</v>
      </c>
      <c r="E22" s="456">
        <v>3952.6</v>
      </c>
      <c r="F22" s="465">
        <v>-2.787724178205353</v>
      </c>
      <c r="G22" s="486">
        <v>-37.51521570735255</v>
      </c>
      <c r="J22" s="8"/>
      <c r="K22" s="8"/>
      <c r="L22" s="8"/>
    </row>
    <row r="23" spans="2:12" ht="12.75">
      <c r="B23" s="412" t="s">
        <v>138</v>
      </c>
      <c r="C23" s="466">
        <v>2378.6</v>
      </c>
      <c r="D23" s="466">
        <v>4916.1</v>
      </c>
      <c r="E23" s="466">
        <v>8054.3</v>
      </c>
      <c r="F23" s="467">
        <v>106.68040023543264</v>
      </c>
      <c r="G23" s="488">
        <v>63.835153882142336</v>
      </c>
      <c r="J23" s="8"/>
      <c r="K23" s="8"/>
      <c r="L23" s="8"/>
    </row>
    <row r="24" spans="2:7" ht="12.75">
      <c r="B24" s="484" t="s">
        <v>128</v>
      </c>
      <c r="C24" s="463">
        <v>37454.1</v>
      </c>
      <c r="D24" s="463">
        <v>50625.6</v>
      </c>
      <c r="E24" s="463">
        <v>70415.3</v>
      </c>
      <c r="F24" s="468">
        <v>35.167044462422005</v>
      </c>
      <c r="G24" s="489">
        <v>39.090302139628974</v>
      </c>
    </row>
    <row r="25" spans="2:7" ht="12.75">
      <c r="B25" s="406" t="s">
        <v>1423</v>
      </c>
      <c r="C25" s="456">
        <v>32360.3</v>
      </c>
      <c r="D25" s="456">
        <v>43060.6</v>
      </c>
      <c r="E25" s="456">
        <v>58600.6</v>
      </c>
      <c r="F25" s="465">
        <v>33.06613350308866</v>
      </c>
      <c r="G25" s="486">
        <v>36.088675030073894</v>
      </c>
    </row>
    <row r="26" spans="2:7" ht="12.75">
      <c r="B26" s="406" t="s">
        <v>955</v>
      </c>
      <c r="C26" s="456">
        <v>3422.8</v>
      </c>
      <c r="D26" s="456">
        <v>5692</v>
      </c>
      <c r="E26" s="456">
        <v>9737.2</v>
      </c>
      <c r="F26" s="465">
        <v>66.296599275447</v>
      </c>
      <c r="G26" s="486">
        <v>71.06816584680254</v>
      </c>
    </row>
    <row r="27" spans="2:7" ht="12.75">
      <c r="B27" s="406" t="s">
        <v>1424</v>
      </c>
      <c r="C27" s="456">
        <v>1182.1</v>
      </c>
      <c r="D27" s="456">
        <v>1292.8</v>
      </c>
      <c r="E27" s="456">
        <v>3704.4</v>
      </c>
      <c r="F27" s="465">
        <v>9.36468995854835</v>
      </c>
      <c r="G27" s="486">
        <v>186.54084158415844</v>
      </c>
    </row>
    <row r="28" spans="2:7" ht="12.75">
      <c r="B28" s="406" t="s">
        <v>555</v>
      </c>
      <c r="C28" s="456">
        <v>-63.3</v>
      </c>
      <c r="D28" s="456">
        <v>2.8</v>
      </c>
      <c r="E28" s="456">
        <v>53.3</v>
      </c>
      <c r="F28" s="465">
        <v>-104.42338072669826</v>
      </c>
      <c r="G28" s="486">
        <v>1803.571428571429</v>
      </c>
    </row>
    <row r="29" spans="2:7" ht="12.75">
      <c r="B29" s="346" t="s">
        <v>1425</v>
      </c>
      <c r="C29" s="456">
        <v>245.9</v>
      </c>
      <c r="D29" s="456">
        <v>241</v>
      </c>
      <c r="E29" s="456">
        <v>100.6</v>
      </c>
      <c r="F29" s="465">
        <v>-1.992679951199677</v>
      </c>
      <c r="G29" s="486">
        <v>-58.25726141078839</v>
      </c>
    </row>
    <row r="30" spans="2:7" ht="12.75">
      <c r="B30" s="406" t="s">
        <v>556</v>
      </c>
      <c r="C30" s="456">
        <v>306.3</v>
      </c>
      <c r="D30" s="456">
        <v>336.4</v>
      </c>
      <c r="E30" s="456">
        <v>-1780.8</v>
      </c>
      <c r="F30" s="465">
        <v>9.826967025791696</v>
      </c>
      <c r="G30" s="486">
        <v>-629.3697978596908</v>
      </c>
    </row>
    <row r="31" spans="2:7" ht="12.75">
      <c r="B31" s="490" t="s">
        <v>557</v>
      </c>
      <c r="C31" s="471">
        <v>-9806.2</v>
      </c>
      <c r="D31" s="471">
        <v>2171.2000000000116</v>
      </c>
      <c r="E31" s="471">
        <v>7282.000000000007</v>
      </c>
      <c r="F31" s="472">
        <v>-122.14109440965932</v>
      </c>
      <c r="G31" s="491">
        <v>235.39056742814887</v>
      </c>
    </row>
    <row r="32" spans="2:7" ht="12.75">
      <c r="B32" s="484" t="s">
        <v>1426</v>
      </c>
      <c r="C32" s="473">
        <v>9806.2</v>
      </c>
      <c r="D32" s="473">
        <v>-2171.2</v>
      </c>
      <c r="E32" s="473">
        <v>-7282</v>
      </c>
      <c r="F32" s="468">
        <v>-122.14109440965919</v>
      </c>
      <c r="G32" s="489">
        <v>235.3905674281504</v>
      </c>
    </row>
    <row r="33" spans="2:7" ht="12.75">
      <c r="B33" s="406" t="s">
        <v>1427</v>
      </c>
      <c r="C33" s="474">
        <v>7567</v>
      </c>
      <c r="D33" s="474">
        <v>-4227.5</v>
      </c>
      <c r="E33" s="474">
        <v>-9078.7</v>
      </c>
      <c r="F33" s="465">
        <v>-155.86758292586228</v>
      </c>
      <c r="G33" s="486">
        <v>114.75340035481965</v>
      </c>
    </row>
    <row r="34" spans="2:7" ht="12.75">
      <c r="B34" s="406" t="s">
        <v>1428</v>
      </c>
      <c r="C34" s="474">
        <v>5075</v>
      </c>
      <c r="D34" s="474">
        <v>0</v>
      </c>
      <c r="E34" s="474">
        <v>0</v>
      </c>
      <c r="F34" s="465" t="s">
        <v>171</v>
      </c>
      <c r="G34" s="486" t="s">
        <v>171</v>
      </c>
    </row>
    <row r="35" spans="2:7" ht="12.75">
      <c r="B35" s="487" t="s">
        <v>278</v>
      </c>
      <c r="C35" s="475">
        <v>3875</v>
      </c>
      <c r="D35" s="475">
        <v>0</v>
      </c>
      <c r="E35" s="475">
        <v>0</v>
      </c>
      <c r="F35" s="465" t="s">
        <v>171</v>
      </c>
      <c r="G35" s="486" t="s">
        <v>171</v>
      </c>
    </row>
    <row r="36" spans="2:7" ht="12.75">
      <c r="B36" s="487" t="s">
        <v>279</v>
      </c>
      <c r="C36" s="474">
        <v>900</v>
      </c>
      <c r="D36" s="474">
        <v>0</v>
      </c>
      <c r="E36" s="474">
        <v>0</v>
      </c>
      <c r="F36" s="465" t="s">
        <v>171</v>
      </c>
      <c r="G36" s="486" t="s">
        <v>171</v>
      </c>
    </row>
    <row r="37" spans="2:7" ht="12.75">
      <c r="B37" s="487" t="s">
        <v>280</v>
      </c>
      <c r="C37" s="474">
        <v>0</v>
      </c>
      <c r="D37" s="474">
        <v>0</v>
      </c>
      <c r="E37" s="474">
        <v>0</v>
      </c>
      <c r="F37" s="465" t="s">
        <v>171</v>
      </c>
      <c r="G37" s="486" t="s">
        <v>171</v>
      </c>
    </row>
    <row r="38" spans="2:7" ht="12.75">
      <c r="B38" s="487" t="s">
        <v>1429</v>
      </c>
      <c r="C38" s="474">
        <v>300</v>
      </c>
      <c r="D38" s="474">
        <v>0</v>
      </c>
      <c r="E38" s="474">
        <v>0</v>
      </c>
      <c r="F38" s="465" t="s">
        <v>171</v>
      </c>
      <c r="G38" s="486" t="s">
        <v>171</v>
      </c>
    </row>
    <row r="39" spans="2:7" ht="12.75">
      <c r="B39" s="487" t="s">
        <v>558</v>
      </c>
      <c r="C39" s="475">
        <v>2574.5</v>
      </c>
      <c r="D39" s="475">
        <v>-4108.5</v>
      </c>
      <c r="E39" s="475">
        <v>-9189.1</v>
      </c>
      <c r="F39" s="465">
        <v>-259.5843853175374</v>
      </c>
      <c r="G39" s="486">
        <v>123.66070341973958</v>
      </c>
    </row>
    <row r="40" spans="2:7" ht="12.75">
      <c r="B40" s="487" t="s">
        <v>559</v>
      </c>
      <c r="C40" s="475">
        <v>-82.5</v>
      </c>
      <c r="D40" s="475">
        <v>-119</v>
      </c>
      <c r="E40" s="475">
        <v>110.4</v>
      </c>
      <c r="F40" s="465">
        <v>44.24242424242424</v>
      </c>
      <c r="G40" s="486">
        <v>-192.7731092436975</v>
      </c>
    </row>
    <row r="41" spans="2:7" ht="13.5" thickBot="1">
      <c r="B41" s="492" t="s">
        <v>281</v>
      </c>
      <c r="C41" s="457">
        <v>2239.2</v>
      </c>
      <c r="D41" s="457">
        <v>2056.3</v>
      </c>
      <c r="E41" s="457">
        <v>1796.7</v>
      </c>
      <c r="F41" s="493">
        <v>-8.168095748481585</v>
      </c>
      <c r="G41" s="494">
        <v>-12.624617030588928</v>
      </c>
    </row>
    <row r="42" spans="2:7" ht="12.75">
      <c r="B42" s="282"/>
      <c r="C42" s="45"/>
      <c r="D42" s="45"/>
      <c r="E42" s="45"/>
      <c r="F42" s="45"/>
      <c r="G42" s="45"/>
    </row>
    <row r="43" spans="2:7" ht="12.75">
      <c r="B43" s="282" t="s">
        <v>560</v>
      </c>
      <c r="C43" s="45"/>
      <c r="D43" s="45"/>
      <c r="E43" s="45"/>
      <c r="F43" s="45"/>
      <c r="G43" s="278"/>
    </row>
    <row r="44" spans="2:7" ht="12.75">
      <c r="B44" s="282" t="s">
        <v>282</v>
      </c>
      <c r="C44" s="45"/>
      <c r="D44" s="45"/>
      <c r="E44" s="45"/>
      <c r="F44" s="45"/>
      <c r="G44" s="278"/>
    </row>
    <row r="45" spans="2:7" ht="12.75">
      <c r="B45" s="282" t="s">
        <v>1430</v>
      </c>
      <c r="C45" s="45"/>
      <c r="D45" s="45"/>
      <c r="E45" s="45"/>
      <c r="F45" s="45"/>
      <c r="G45" s="45"/>
    </row>
    <row r="46" spans="2:7" ht="12.75">
      <c r="B46" s="283" t="s">
        <v>561</v>
      </c>
      <c r="C46" s="45"/>
      <c r="D46" s="45"/>
      <c r="E46" s="45"/>
      <c r="F46" s="45"/>
      <c r="G46" s="45"/>
    </row>
    <row r="47" spans="2:7" ht="12.75">
      <c r="B47" s="282" t="s">
        <v>283</v>
      </c>
      <c r="C47" s="45"/>
      <c r="D47" s="45"/>
      <c r="E47" s="45"/>
      <c r="F47" s="45"/>
      <c r="G47" s="45"/>
    </row>
  </sheetData>
  <mergeCells count="7">
    <mergeCell ref="F5:G5"/>
    <mergeCell ref="C6:E6"/>
    <mergeCell ref="F6:G6"/>
    <mergeCell ref="B1:G1"/>
    <mergeCell ref="B2:G2"/>
    <mergeCell ref="B3:G3"/>
    <mergeCell ref="B4:G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B14" sqref="B14"/>
    </sheetView>
  </sheetViews>
  <sheetFormatPr defaultColWidth="9.140625" defaultRowHeight="15" customHeight="1"/>
  <cols>
    <col min="1" max="1" width="21.421875" style="13" customWidth="1"/>
    <col min="2" max="8" width="10.57421875" style="13" customWidth="1"/>
    <col min="9" max="16384" width="9.140625" style="13" customWidth="1"/>
  </cols>
  <sheetData>
    <row r="1" spans="1:8" ht="15" customHeight="1">
      <c r="A1" s="1587" t="s">
        <v>512</v>
      </c>
      <c r="B1" s="1587"/>
      <c r="C1" s="1587"/>
      <c r="D1" s="1587"/>
      <c r="E1" s="1587"/>
      <c r="F1" s="1587"/>
      <c r="G1" s="1587"/>
      <c r="H1" s="1587"/>
    </row>
    <row r="2" spans="1:8" ht="15" customHeight="1">
      <c r="A2" s="1697" t="s">
        <v>530</v>
      </c>
      <c r="B2" s="1697"/>
      <c r="C2" s="1697"/>
      <c r="D2" s="1697"/>
      <c r="E2" s="1697"/>
      <c r="F2" s="1697"/>
      <c r="G2" s="1697"/>
      <c r="H2" s="1697"/>
    </row>
    <row r="3" spans="1:8" ht="15" customHeight="1">
      <c r="A3" s="1587" t="s">
        <v>103</v>
      </c>
      <c r="B3" s="1587"/>
      <c r="C3" s="1587"/>
      <c r="D3" s="1587"/>
      <c r="E3" s="1587"/>
      <c r="F3" s="1587"/>
      <c r="G3" s="1587"/>
      <c r="H3" s="1587"/>
    </row>
    <row r="4" ht="15" customHeight="1" thickBot="1"/>
    <row r="5" spans="1:8" ht="26.25" customHeight="1">
      <c r="A5" s="1497"/>
      <c r="B5" s="1747" t="s">
        <v>735</v>
      </c>
      <c r="C5" s="1747"/>
      <c r="D5" s="1747"/>
      <c r="E5" s="1747" t="s">
        <v>229</v>
      </c>
      <c r="F5" s="1747"/>
      <c r="G5" s="1747" t="s">
        <v>736</v>
      </c>
      <c r="H5" s="1748"/>
    </row>
    <row r="6" spans="1:8" ht="26.25" customHeight="1">
      <c r="A6" s="1501"/>
      <c r="B6" s="312" t="s">
        <v>82</v>
      </c>
      <c r="C6" s="312" t="s">
        <v>762</v>
      </c>
      <c r="D6" s="312" t="s">
        <v>1114</v>
      </c>
      <c r="E6" s="312" t="s">
        <v>762</v>
      </c>
      <c r="F6" s="312" t="s">
        <v>202</v>
      </c>
      <c r="G6" s="312" t="s">
        <v>762</v>
      </c>
      <c r="H6" s="1500" t="s">
        <v>203</v>
      </c>
    </row>
    <row r="7" spans="1:8" ht="21.75" customHeight="1">
      <c r="A7" s="346" t="s">
        <v>737</v>
      </c>
      <c r="B7" s="294">
        <v>12106.9</v>
      </c>
      <c r="C7" s="212">
        <v>14178.2</v>
      </c>
      <c r="D7" s="212">
        <v>20204.886</v>
      </c>
      <c r="E7" s="1498">
        <f>C7/B7%-100</f>
        <v>17.108425773732336</v>
      </c>
      <c r="F7" s="1498">
        <f>D7/C7%-100</f>
        <v>42.50670748049822</v>
      </c>
      <c r="G7" s="1224">
        <v>32.92615523239341</v>
      </c>
      <c r="H7" s="1499">
        <v>34.47897461800733</v>
      </c>
    </row>
    <row r="8" spans="1:8" ht="21.75" customHeight="1">
      <c r="A8" s="346" t="s">
        <v>738</v>
      </c>
      <c r="B8" s="294">
        <v>7868.3</v>
      </c>
      <c r="C8" s="212">
        <v>8946.8</v>
      </c>
      <c r="D8" s="212">
        <v>13247.871</v>
      </c>
      <c r="E8" s="1498">
        <f aca="true" t="shared" si="0" ref="E8:E15">C8/B8%-100</f>
        <v>13.706899838592818</v>
      </c>
      <c r="F8" s="1498">
        <f aca="true" t="shared" si="1" ref="F8:F15">D8/C8%-100</f>
        <v>48.073847632673136</v>
      </c>
      <c r="G8" s="1224">
        <v>20.777230229026067</v>
      </c>
      <c r="H8" s="1499">
        <v>22.607056924331836</v>
      </c>
    </row>
    <row r="9" spans="1:8" ht="21.75" customHeight="1">
      <c r="A9" s="346" t="s">
        <v>739</v>
      </c>
      <c r="B9" s="294">
        <v>3695</v>
      </c>
      <c r="C9" s="212">
        <v>4576.9</v>
      </c>
      <c r="D9" s="212">
        <v>6476.136</v>
      </c>
      <c r="E9" s="1498">
        <f t="shared" si="0"/>
        <v>23.867388362652207</v>
      </c>
      <c r="F9" s="1498">
        <f t="shared" si="1"/>
        <v>41.49612182918571</v>
      </c>
      <c r="G9" s="1224">
        <v>10.628974050524143</v>
      </c>
      <c r="H9" s="1499">
        <v>11.051313467780197</v>
      </c>
    </row>
    <row r="10" spans="1:8" ht="21.75" customHeight="1">
      <c r="A10" s="346" t="s">
        <v>740</v>
      </c>
      <c r="B10" s="294">
        <v>4053.3</v>
      </c>
      <c r="C10" s="212">
        <v>5437.3</v>
      </c>
      <c r="D10" s="212">
        <v>8926.536</v>
      </c>
      <c r="E10" s="1498">
        <f t="shared" si="0"/>
        <v>34.145017639947696</v>
      </c>
      <c r="F10" s="1498">
        <f t="shared" si="1"/>
        <v>64.17221782870172</v>
      </c>
      <c r="G10" s="1224">
        <v>12.627088335973022</v>
      </c>
      <c r="H10" s="1499">
        <v>15.232840619379328</v>
      </c>
    </row>
    <row r="11" spans="1:8" ht="21.75" customHeight="1">
      <c r="A11" s="346" t="s">
        <v>741</v>
      </c>
      <c r="B11" s="294">
        <v>960.1</v>
      </c>
      <c r="C11" s="212">
        <v>1758.1</v>
      </c>
      <c r="D11" s="212">
        <v>2210.191</v>
      </c>
      <c r="E11" s="1498">
        <f t="shared" si="0"/>
        <v>83.11634204770334</v>
      </c>
      <c r="F11" s="1498">
        <f t="shared" si="1"/>
        <v>25.714748876628164</v>
      </c>
      <c r="G11" s="1224">
        <v>4.082850680204177</v>
      </c>
      <c r="H11" s="1499">
        <v>3.771618379334001</v>
      </c>
    </row>
    <row r="12" spans="1:8" ht="21.75" customHeight="1">
      <c r="A12" s="346" t="s">
        <v>742</v>
      </c>
      <c r="B12" s="294">
        <v>705.1</v>
      </c>
      <c r="C12" s="212">
        <v>1470.8</v>
      </c>
      <c r="D12" s="212">
        <v>1367.068</v>
      </c>
      <c r="E12" s="1498">
        <f t="shared" si="0"/>
        <v>108.59452559920578</v>
      </c>
      <c r="F12" s="1498">
        <f t="shared" si="1"/>
        <v>-7.052760402502045</v>
      </c>
      <c r="G12" s="1224">
        <v>3.4156514307743038</v>
      </c>
      <c r="H12" s="1499">
        <v>2.3328566601707155</v>
      </c>
    </row>
    <row r="13" spans="1:8" ht="21.75" customHeight="1">
      <c r="A13" s="346" t="s">
        <v>754</v>
      </c>
      <c r="B13" s="187" t="s">
        <v>171</v>
      </c>
      <c r="C13" s="212" t="s">
        <v>171</v>
      </c>
      <c r="D13" s="212">
        <v>61.738</v>
      </c>
      <c r="E13" s="1498"/>
      <c r="F13" s="1498"/>
      <c r="G13" s="1224" t="s">
        <v>171</v>
      </c>
      <c r="H13" s="1499">
        <v>0.10535387009689323</v>
      </c>
    </row>
    <row r="14" spans="1:8" ht="21.75" customHeight="1">
      <c r="A14" s="346" t="s">
        <v>743</v>
      </c>
      <c r="B14" s="294">
        <v>2971.5</v>
      </c>
      <c r="C14" s="212">
        <v>6692.5</v>
      </c>
      <c r="D14" s="212">
        <v>6106.174</v>
      </c>
      <c r="E14" s="1498">
        <f t="shared" si="0"/>
        <v>125.22295137136126</v>
      </c>
      <c r="F14" s="1498">
        <f t="shared" si="1"/>
        <v>-8.76094135225999</v>
      </c>
      <c r="G14" s="1224">
        <v>15.54205004110486</v>
      </c>
      <c r="H14" s="1499">
        <v>10.41998546089972</v>
      </c>
    </row>
    <row r="15" spans="1:8" ht="21.75" customHeight="1" thickBot="1">
      <c r="A15" s="1260" t="s">
        <v>744</v>
      </c>
      <c r="B15" s="1502">
        <v>32360.2</v>
      </c>
      <c r="C15" s="1502">
        <v>43060.6</v>
      </c>
      <c r="D15" s="1502">
        <v>58600.6</v>
      </c>
      <c r="E15" s="1503">
        <f t="shared" si="0"/>
        <v>33.066544706151376</v>
      </c>
      <c r="F15" s="1503">
        <f t="shared" si="1"/>
        <v>36.08867503007389</v>
      </c>
      <c r="G15" s="1504">
        <v>100</v>
      </c>
      <c r="H15" s="1505">
        <v>100</v>
      </c>
    </row>
    <row r="16" spans="1:2" ht="15" customHeight="1">
      <c r="A16" s="13" t="s">
        <v>1307</v>
      </c>
      <c r="B16" s="1"/>
    </row>
    <row r="17" spans="4:8" ht="15" customHeight="1">
      <c r="D17" s="1"/>
      <c r="H17" s="66"/>
    </row>
    <row r="18" spans="3:4" ht="15" customHeight="1">
      <c r="C18" s="1"/>
      <c r="D18" s="1"/>
    </row>
    <row r="19" ht="15" customHeight="1">
      <c r="D19" s="1"/>
    </row>
    <row r="22" spans="4:8" ht="15" customHeight="1">
      <c r="D22" s="1"/>
      <c r="G22" s="1"/>
      <c r="H22" s="612"/>
    </row>
    <row r="23" ht="15" customHeight="1">
      <c r="H23" s="613"/>
    </row>
  </sheetData>
  <mergeCells count="6">
    <mergeCell ref="A1:H1"/>
    <mergeCell ref="A2:H2"/>
    <mergeCell ref="A3:H3"/>
    <mergeCell ref="B5:D5"/>
    <mergeCell ref="E5:F5"/>
    <mergeCell ref="G5:H5"/>
  </mergeCells>
  <printOptions horizontalCentered="1"/>
  <pageMargins left="0.75" right="0.75" top="1" bottom="1" header="0.5" footer="0.5"/>
  <pageSetup fitToHeight="1" fitToWidth="1" horizontalDpi="600" verticalDpi="600" orientation="portrait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A1" sqref="A1:G1"/>
    </sheetView>
  </sheetViews>
  <sheetFormatPr defaultColWidth="9.140625" defaultRowHeight="12.75"/>
  <cols>
    <col min="1" max="1" width="11.421875" style="13" customWidth="1"/>
    <col min="2" max="5" width="13.8515625" style="13" customWidth="1"/>
    <col min="6" max="6" width="12.7109375" style="13" customWidth="1"/>
    <col min="7" max="16384" width="9.140625" style="13" customWidth="1"/>
  </cols>
  <sheetData>
    <row r="1" spans="1:7" ht="12.75">
      <c r="A1" s="1520" t="s">
        <v>513</v>
      </c>
      <c r="B1" s="1520"/>
      <c r="C1" s="1520"/>
      <c r="D1" s="1520"/>
      <c r="E1" s="1520"/>
      <c r="F1" s="1520"/>
      <c r="G1" s="1520"/>
    </row>
    <row r="2" spans="1:7" ht="16.5" customHeight="1">
      <c r="A2" s="1519" t="s">
        <v>363</v>
      </c>
      <c r="B2" s="1519"/>
      <c r="C2" s="1519"/>
      <c r="D2" s="1519"/>
      <c r="E2" s="1519"/>
      <c r="F2" s="1519"/>
      <c r="G2" s="1519"/>
    </row>
    <row r="3" spans="3:7" ht="13.5" thickBot="1">
      <c r="C3" s="29"/>
      <c r="D3" s="29"/>
      <c r="F3" s="29"/>
      <c r="G3" s="1259" t="s">
        <v>456</v>
      </c>
    </row>
    <row r="4" spans="1:7" s="45" customFormat="1" ht="13.5" customHeight="1">
      <c r="A4" s="877" t="s">
        <v>62</v>
      </c>
      <c r="B4" s="86" t="s">
        <v>328</v>
      </c>
      <c r="C4" s="81" t="s">
        <v>1044</v>
      </c>
      <c r="D4" s="81" t="s">
        <v>1045</v>
      </c>
      <c r="E4" s="82" t="s">
        <v>82</v>
      </c>
      <c r="F4" s="82" t="s">
        <v>762</v>
      </c>
      <c r="G4" s="878" t="s">
        <v>203</v>
      </c>
    </row>
    <row r="5" spans="1:7" ht="19.5" customHeight="1">
      <c r="A5" s="27" t="s">
        <v>330</v>
      </c>
      <c r="B5" s="137">
        <v>0</v>
      </c>
      <c r="C5" s="138">
        <v>0</v>
      </c>
      <c r="D5" s="138">
        <v>0</v>
      </c>
      <c r="E5" s="417">
        <v>0</v>
      </c>
      <c r="F5" s="153">
        <v>0</v>
      </c>
      <c r="G5" s="153">
        <v>0</v>
      </c>
    </row>
    <row r="6" spans="1:7" ht="19.5" customHeight="1">
      <c r="A6" s="27" t="s">
        <v>331</v>
      </c>
      <c r="B6" s="137">
        <v>0</v>
      </c>
      <c r="C6" s="138">
        <v>0</v>
      </c>
      <c r="D6" s="138">
        <v>0</v>
      </c>
      <c r="E6" s="139">
        <v>1000</v>
      </c>
      <c r="F6" s="153">
        <v>0</v>
      </c>
      <c r="G6" s="153">
        <v>0</v>
      </c>
    </row>
    <row r="7" spans="1:7" ht="19.5" customHeight="1">
      <c r="A7" s="27" t="s">
        <v>332</v>
      </c>
      <c r="B7" s="137">
        <v>500</v>
      </c>
      <c r="C7" s="138">
        <v>1185</v>
      </c>
      <c r="D7" s="138">
        <v>0</v>
      </c>
      <c r="E7" s="139">
        <v>875</v>
      </c>
      <c r="F7" s="139">
        <v>0</v>
      </c>
      <c r="G7" s="139">
        <v>0</v>
      </c>
    </row>
    <row r="8" spans="1:7" ht="19.5" customHeight="1">
      <c r="A8" s="27" t="s">
        <v>333</v>
      </c>
      <c r="B8" s="137">
        <v>850</v>
      </c>
      <c r="C8" s="138">
        <v>0</v>
      </c>
      <c r="D8" s="138">
        <v>2480</v>
      </c>
      <c r="E8" s="139">
        <v>2000</v>
      </c>
      <c r="F8" s="139">
        <v>0</v>
      </c>
      <c r="G8" s="139">
        <v>0</v>
      </c>
    </row>
    <row r="9" spans="1:7" ht="19.5" customHeight="1">
      <c r="A9" s="27" t="s">
        <v>334</v>
      </c>
      <c r="B9" s="137">
        <v>0</v>
      </c>
      <c r="C9" s="138">
        <v>0</v>
      </c>
      <c r="D9" s="138">
        <v>0</v>
      </c>
      <c r="E9" s="139">
        <v>0</v>
      </c>
      <c r="F9" s="139">
        <v>0</v>
      </c>
      <c r="G9" s="139">
        <v>0</v>
      </c>
    </row>
    <row r="10" spans="1:7" ht="19.5" customHeight="1">
      <c r="A10" s="27" t="s">
        <v>335</v>
      </c>
      <c r="B10" s="137">
        <v>850</v>
      </c>
      <c r="C10" s="138">
        <v>1950</v>
      </c>
      <c r="D10" s="138">
        <v>0</v>
      </c>
      <c r="E10" s="139">
        <v>1125</v>
      </c>
      <c r="F10" s="139">
        <v>6000</v>
      </c>
      <c r="G10" s="139"/>
    </row>
    <row r="11" spans="1:7" ht="19.5" customHeight="1">
      <c r="A11" s="27" t="s">
        <v>336</v>
      </c>
      <c r="B11" s="137">
        <v>0</v>
      </c>
      <c r="C11" s="138">
        <v>0</v>
      </c>
      <c r="D11" s="138">
        <v>1000</v>
      </c>
      <c r="E11" s="139">
        <v>1000</v>
      </c>
      <c r="F11" s="139">
        <v>0</v>
      </c>
      <c r="G11" s="139"/>
    </row>
    <row r="12" spans="1:7" ht="19.5" customHeight="1">
      <c r="A12" s="27" t="s">
        <v>337</v>
      </c>
      <c r="B12" s="137">
        <v>141.2</v>
      </c>
      <c r="C12" s="138">
        <v>0</v>
      </c>
      <c r="D12" s="138">
        <v>2180</v>
      </c>
      <c r="E12" s="139">
        <v>0</v>
      </c>
      <c r="F12" s="139">
        <v>0</v>
      </c>
      <c r="G12" s="139"/>
    </row>
    <row r="13" spans="1:7" ht="19.5" customHeight="1">
      <c r="A13" s="27" t="s">
        <v>338</v>
      </c>
      <c r="B13" s="137">
        <v>1300</v>
      </c>
      <c r="C13" s="138">
        <v>2962.5</v>
      </c>
      <c r="D13" s="138">
        <v>730</v>
      </c>
      <c r="E13" s="139">
        <v>2125</v>
      </c>
      <c r="F13" s="139">
        <v>0</v>
      </c>
      <c r="G13" s="139"/>
    </row>
    <row r="14" spans="1:7" ht="19.5" customHeight="1">
      <c r="A14" s="27" t="s">
        <v>1467</v>
      </c>
      <c r="B14" s="137">
        <v>500</v>
      </c>
      <c r="C14" s="138">
        <v>0</v>
      </c>
      <c r="D14" s="138">
        <v>0</v>
      </c>
      <c r="E14" s="147" t="s">
        <v>171</v>
      </c>
      <c r="F14" s="139">
        <v>0</v>
      </c>
      <c r="G14" s="147"/>
    </row>
    <row r="15" spans="1:7" ht="19.5" customHeight="1">
      <c r="A15" s="27" t="s">
        <v>1468</v>
      </c>
      <c r="B15" s="137">
        <v>1000</v>
      </c>
      <c r="C15" s="138">
        <v>2000</v>
      </c>
      <c r="D15" s="140">
        <v>0</v>
      </c>
      <c r="E15" s="147" t="s">
        <v>171</v>
      </c>
      <c r="F15" s="139">
        <v>0</v>
      </c>
      <c r="G15" s="147" t="s">
        <v>1043</v>
      </c>
    </row>
    <row r="16" spans="1:7" ht="19.5" customHeight="1">
      <c r="A16" s="55" t="s">
        <v>1469</v>
      </c>
      <c r="B16" s="141">
        <v>330</v>
      </c>
      <c r="C16" s="141">
        <v>2736.7</v>
      </c>
      <c r="D16" s="142">
        <f>5300+361.58</f>
        <v>5661.58</v>
      </c>
      <c r="E16" s="418">
        <v>4375</v>
      </c>
      <c r="F16" s="139">
        <v>0</v>
      </c>
      <c r="G16" s="418"/>
    </row>
    <row r="17" spans="1:7" s="1365" customFormat="1" ht="19.5" customHeight="1" thickBot="1">
      <c r="A17" s="879" t="s">
        <v>1472</v>
      </c>
      <c r="B17" s="880">
        <f aca="true" t="shared" si="0" ref="B17:G17">SUM(B5:B16)</f>
        <v>5471.2</v>
      </c>
      <c r="C17" s="881">
        <f t="shared" si="0"/>
        <v>10834.2</v>
      </c>
      <c r="D17" s="882">
        <f t="shared" si="0"/>
        <v>12051.58</v>
      </c>
      <c r="E17" s="883">
        <f t="shared" si="0"/>
        <v>12500</v>
      </c>
      <c r="F17" s="1367">
        <f t="shared" si="0"/>
        <v>6000</v>
      </c>
      <c r="G17" s="883">
        <f t="shared" si="0"/>
        <v>0</v>
      </c>
    </row>
    <row r="19" s="66" customFormat="1" ht="12.75">
      <c r="A19" s="1366"/>
    </row>
  </sheetData>
  <mergeCells count="2">
    <mergeCell ref="A1:G1"/>
    <mergeCell ref="A2:G2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17">
      <selection activeCell="A38" sqref="A38"/>
    </sheetView>
  </sheetViews>
  <sheetFormatPr defaultColWidth="9.140625" defaultRowHeight="12.75"/>
  <cols>
    <col min="1" max="1" width="3.57421875" style="0" bestFit="1" customWidth="1"/>
    <col min="2" max="2" width="23.57421875" style="0" bestFit="1" customWidth="1"/>
    <col min="3" max="3" width="10.00390625" style="0" customWidth="1"/>
    <col min="4" max="4" width="10.00390625" style="232" customWidth="1"/>
    <col min="5" max="5" width="10.00390625" style="0" customWidth="1"/>
    <col min="6" max="6" width="10.00390625" style="232" customWidth="1"/>
    <col min="7" max="8" width="10.00390625" style="0" customWidth="1"/>
  </cols>
  <sheetData>
    <row r="1" spans="1:9" ht="12.75">
      <c r="A1" s="1587" t="s">
        <v>1371</v>
      </c>
      <c r="B1" s="1587"/>
      <c r="C1" s="1587"/>
      <c r="D1" s="1587"/>
      <c r="E1" s="1587"/>
      <c r="F1" s="1587"/>
      <c r="G1" s="1587"/>
      <c r="H1" s="1587"/>
      <c r="I1" s="232"/>
    </row>
    <row r="2" spans="1:9" ht="15.75">
      <c r="A2" s="1697" t="s">
        <v>141</v>
      </c>
      <c r="B2" s="1697"/>
      <c r="C2" s="1697"/>
      <c r="D2" s="1697"/>
      <c r="E2" s="1697"/>
      <c r="F2" s="1697"/>
      <c r="G2" s="1697"/>
      <c r="H2" s="1697"/>
      <c r="I2" s="232"/>
    </row>
    <row r="3" spans="1:8" ht="15.75">
      <c r="A3" s="36"/>
      <c r="B3" s="36"/>
      <c r="C3" s="13"/>
      <c r="D3" s="66"/>
      <c r="E3" s="36"/>
      <c r="F3" s="277"/>
      <c r="G3" s="13"/>
      <c r="H3" s="13"/>
    </row>
    <row r="4" spans="1:8" ht="13.5" thickBot="1">
      <c r="A4" s="52"/>
      <c r="B4" s="45"/>
      <c r="C4" s="45"/>
      <c r="D4" s="278"/>
      <c r="E4" s="45"/>
      <c r="F4" s="278"/>
      <c r="G4" s="53"/>
      <c r="H4" s="284" t="s">
        <v>1050</v>
      </c>
    </row>
    <row r="5" spans="1:8" ht="12.75">
      <c r="A5" s="1749" t="s">
        <v>1432</v>
      </c>
      <c r="B5" s="1752" t="s">
        <v>1433</v>
      </c>
      <c r="C5" s="452"/>
      <c r="D5" s="495"/>
      <c r="E5" s="452"/>
      <c r="F5" s="453"/>
      <c r="G5" s="1755" t="s">
        <v>129</v>
      </c>
      <c r="H5" s="1756"/>
    </row>
    <row r="6" spans="1:8" ht="12.75">
      <c r="A6" s="1750"/>
      <c r="B6" s="1753"/>
      <c r="C6" s="325">
        <v>2008</v>
      </c>
      <c r="D6" s="476">
        <v>2008</v>
      </c>
      <c r="E6" s="325">
        <v>2009</v>
      </c>
      <c r="F6" s="477">
        <v>2009</v>
      </c>
      <c r="G6" s="1757" t="s">
        <v>11</v>
      </c>
      <c r="H6" s="1758"/>
    </row>
    <row r="7" spans="1:8" ht="12.75">
      <c r="A7" s="1751"/>
      <c r="B7" s="1754"/>
      <c r="C7" s="478" t="s">
        <v>1348</v>
      </c>
      <c r="D7" s="479" t="s">
        <v>12</v>
      </c>
      <c r="E7" s="480" t="s">
        <v>1348</v>
      </c>
      <c r="F7" s="481" t="s">
        <v>12</v>
      </c>
      <c r="G7" s="440" t="s">
        <v>762</v>
      </c>
      <c r="H7" s="496" t="s">
        <v>203</v>
      </c>
    </row>
    <row r="8" spans="1:12" ht="12.75">
      <c r="A8" s="1107">
        <v>1</v>
      </c>
      <c r="B8" s="1108" t="s">
        <v>1434</v>
      </c>
      <c r="C8" s="1109">
        <v>85033.026</v>
      </c>
      <c r="D8" s="1110">
        <v>82189.01700000002</v>
      </c>
      <c r="E8" s="1111">
        <v>86515.076</v>
      </c>
      <c r="F8" s="1109">
        <v>86515.076</v>
      </c>
      <c r="G8" s="1112">
        <v>-2844.0089999999764</v>
      </c>
      <c r="H8" s="1113">
        <v>0</v>
      </c>
      <c r="I8" s="1106"/>
      <c r="J8" s="1106"/>
      <c r="K8" s="847"/>
      <c r="L8" s="847"/>
    </row>
    <row r="9" spans="1:12" ht="12.75">
      <c r="A9" s="1114"/>
      <c r="B9" s="1115" t="s">
        <v>1435</v>
      </c>
      <c r="C9" s="1116">
        <v>82545.351</v>
      </c>
      <c r="D9" s="1116">
        <v>79769.54200000002</v>
      </c>
      <c r="E9" s="1117">
        <v>83603.419</v>
      </c>
      <c r="F9" s="1116">
        <v>83879.901</v>
      </c>
      <c r="G9" s="1118">
        <v>-2775.8089999999793</v>
      </c>
      <c r="H9" s="1119">
        <v>276.4820000000036</v>
      </c>
      <c r="I9" s="1106"/>
      <c r="J9" s="1106"/>
      <c r="K9" s="847"/>
      <c r="L9" s="847"/>
    </row>
    <row r="10" spans="1:12" ht="12.75">
      <c r="A10" s="1120"/>
      <c r="B10" s="1121" t="s">
        <v>1436</v>
      </c>
      <c r="C10" s="1122">
        <v>17579.026</v>
      </c>
      <c r="D10" s="1122">
        <v>18575.017</v>
      </c>
      <c r="E10" s="165">
        <v>22548.576</v>
      </c>
      <c r="F10" s="1122">
        <v>23439.576</v>
      </c>
      <c r="G10" s="1118">
        <v>995.9909999999982</v>
      </c>
      <c r="H10" s="1119">
        <v>891</v>
      </c>
      <c r="I10" s="1106"/>
      <c r="J10" s="1106"/>
      <c r="K10" s="847"/>
      <c r="L10" s="847"/>
    </row>
    <row r="11" spans="1:12" ht="12.75">
      <c r="A11" s="1120"/>
      <c r="B11" s="1121" t="s">
        <v>1437</v>
      </c>
      <c r="C11" s="1122">
        <v>64966.325</v>
      </c>
      <c r="D11" s="1122">
        <v>61194.52500000001</v>
      </c>
      <c r="E11" s="165">
        <v>61054.843</v>
      </c>
      <c r="F11" s="1122">
        <v>60440.325</v>
      </c>
      <c r="G11" s="1118">
        <v>-3771.7999999999884</v>
      </c>
      <c r="H11" s="1119">
        <v>-614.5180000000037</v>
      </c>
      <c r="I11" s="1106"/>
      <c r="J11" s="1106"/>
      <c r="K11" s="847"/>
      <c r="L11" s="847"/>
    </row>
    <row r="12" spans="1:12" ht="12.75">
      <c r="A12" s="1114"/>
      <c r="B12" s="1115" t="s">
        <v>1438</v>
      </c>
      <c r="C12" s="1122">
        <v>2487.675</v>
      </c>
      <c r="D12" s="1122">
        <v>2419.475</v>
      </c>
      <c r="E12" s="165">
        <v>2911.657</v>
      </c>
      <c r="F12" s="1122">
        <v>2635.175</v>
      </c>
      <c r="G12" s="1118">
        <v>-68.20000000000027</v>
      </c>
      <c r="H12" s="1119">
        <v>-276.48199999999997</v>
      </c>
      <c r="I12" s="1106"/>
      <c r="J12" s="1106"/>
      <c r="K12" s="847"/>
      <c r="L12" s="847"/>
    </row>
    <row r="13" spans="1:12" ht="12.75">
      <c r="A13" s="1107">
        <v>2</v>
      </c>
      <c r="B13" s="1108" t="s">
        <v>1439</v>
      </c>
      <c r="C13" s="1109">
        <v>21735.433</v>
      </c>
      <c r="D13" s="1109">
        <v>21735.432999999997</v>
      </c>
      <c r="E13" s="1123">
        <v>29478.5</v>
      </c>
      <c r="F13" s="1109">
        <v>29478.5</v>
      </c>
      <c r="G13" s="1112">
        <v>0</v>
      </c>
      <c r="H13" s="1113">
        <v>0</v>
      </c>
      <c r="I13" s="1106"/>
      <c r="J13" s="1106"/>
      <c r="K13" s="847"/>
      <c r="L13" s="847"/>
    </row>
    <row r="14" spans="1:12" ht="12.75">
      <c r="A14" s="1114"/>
      <c r="B14" s="1115" t="s">
        <v>1435</v>
      </c>
      <c r="C14" s="1116">
        <v>7313.183</v>
      </c>
      <c r="D14" s="1116">
        <v>7318.383</v>
      </c>
      <c r="E14" s="1117">
        <v>11038.925000000001</v>
      </c>
      <c r="F14" s="1116">
        <v>11075.55</v>
      </c>
      <c r="G14" s="1118">
        <v>5.199999999999818</v>
      </c>
      <c r="H14" s="1119">
        <v>36.62499999999818</v>
      </c>
      <c r="I14" s="1106"/>
      <c r="J14" s="1106"/>
      <c r="K14" s="847"/>
      <c r="L14" s="847"/>
    </row>
    <row r="15" spans="1:12" ht="12.75">
      <c r="A15" s="1120"/>
      <c r="B15" s="1121" t="s">
        <v>1440</v>
      </c>
      <c r="C15" s="1122">
        <v>296.483</v>
      </c>
      <c r="D15" s="1122">
        <v>301.683</v>
      </c>
      <c r="E15" s="165">
        <v>302.225</v>
      </c>
      <c r="F15" s="1122">
        <v>303.85</v>
      </c>
      <c r="G15" s="1118">
        <v>5.199999999999989</v>
      </c>
      <c r="H15" s="1119">
        <v>1.625</v>
      </c>
      <c r="I15" s="1106"/>
      <c r="J15" s="1106"/>
      <c r="K15" s="847"/>
      <c r="L15" s="847"/>
    </row>
    <row r="16" spans="1:12" ht="12.75">
      <c r="A16" s="1120"/>
      <c r="B16" s="1121" t="s">
        <v>1437</v>
      </c>
      <c r="C16" s="1122">
        <v>7016.7</v>
      </c>
      <c r="D16" s="1122">
        <v>7016.7</v>
      </c>
      <c r="E16" s="165">
        <v>10736.7</v>
      </c>
      <c r="F16" s="1122">
        <v>10771.7</v>
      </c>
      <c r="G16" s="1118">
        <v>0</v>
      </c>
      <c r="H16" s="1119">
        <v>35</v>
      </c>
      <c r="I16" s="1106"/>
      <c r="J16" s="1106"/>
      <c r="K16" s="847"/>
      <c r="L16" s="847"/>
    </row>
    <row r="17" spans="1:12" ht="12.75">
      <c r="A17" s="1114"/>
      <c r="B17" s="1115" t="s">
        <v>1441</v>
      </c>
      <c r="C17" s="1122">
        <v>14422.25</v>
      </c>
      <c r="D17" s="1122">
        <v>14417.05</v>
      </c>
      <c r="E17" s="165">
        <v>18439.575</v>
      </c>
      <c r="F17" s="1122">
        <v>18402.95</v>
      </c>
      <c r="G17" s="1118">
        <v>-5.200000000000728</v>
      </c>
      <c r="H17" s="1119">
        <v>-36.625</v>
      </c>
      <c r="I17" s="1106"/>
      <c r="J17" s="1106"/>
      <c r="K17" s="847"/>
      <c r="L17" s="847"/>
    </row>
    <row r="18" spans="1:12" ht="12.75">
      <c r="A18" s="1107">
        <v>3</v>
      </c>
      <c r="B18" s="1108" t="s">
        <v>1442</v>
      </c>
      <c r="C18" s="1109">
        <v>1116.915</v>
      </c>
      <c r="D18" s="1109">
        <v>1116.915</v>
      </c>
      <c r="E18" s="1123">
        <v>216.915</v>
      </c>
      <c r="F18" s="1109">
        <v>216.915</v>
      </c>
      <c r="G18" s="1112">
        <v>0</v>
      </c>
      <c r="H18" s="1113">
        <v>0</v>
      </c>
      <c r="I18" s="1106"/>
      <c r="J18" s="1106"/>
      <c r="K18" s="847"/>
      <c r="L18" s="847"/>
    </row>
    <row r="19" spans="1:12" ht="12.75">
      <c r="A19" s="1114"/>
      <c r="B19" s="1115" t="s">
        <v>1435</v>
      </c>
      <c r="C19" s="1124">
        <v>447.164</v>
      </c>
      <c r="D19" s="1124">
        <v>474.98</v>
      </c>
      <c r="E19" s="1125">
        <v>76.896</v>
      </c>
      <c r="F19" s="1124">
        <v>85.122</v>
      </c>
      <c r="G19" s="1118">
        <v>27.81600000000003</v>
      </c>
      <c r="H19" s="1119">
        <v>8.225999999999999</v>
      </c>
      <c r="I19" s="1106"/>
      <c r="J19" s="1106"/>
      <c r="K19" s="847"/>
      <c r="L19" s="847"/>
    </row>
    <row r="20" spans="1:12" ht="12.75">
      <c r="A20" s="1120"/>
      <c r="B20" s="1121" t="s">
        <v>1436</v>
      </c>
      <c r="C20" s="1122">
        <v>447.164</v>
      </c>
      <c r="D20" s="1122">
        <v>474.98</v>
      </c>
      <c r="E20" s="165">
        <v>76.896</v>
      </c>
      <c r="F20" s="1122">
        <v>85.122</v>
      </c>
      <c r="G20" s="1118">
        <v>27.81600000000003</v>
      </c>
      <c r="H20" s="1119">
        <v>8.225999999999999</v>
      </c>
      <c r="I20" s="1106"/>
      <c r="J20" s="1106"/>
      <c r="K20" s="847"/>
      <c r="L20" s="847"/>
    </row>
    <row r="21" spans="1:12" ht="12.75">
      <c r="A21" s="1120"/>
      <c r="B21" s="1121" t="s">
        <v>1437</v>
      </c>
      <c r="C21" s="1122">
        <v>0</v>
      </c>
      <c r="D21" s="1122">
        <v>0</v>
      </c>
      <c r="E21" s="165">
        <v>0</v>
      </c>
      <c r="F21" s="1122">
        <v>0</v>
      </c>
      <c r="G21" s="1118">
        <v>0</v>
      </c>
      <c r="H21" s="1119">
        <v>0</v>
      </c>
      <c r="I21" s="1106"/>
      <c r="J21" s="1106"/>
      <c r="K21" s="847"/>
      <c r="L21" s="847"/>
    </row>
    <row r="22" spans="1:12" ht="12.75">
      <c r="A22" s="1114"/>
      <c r="B22" s="1115" t="s">
        <v>1441</v>
      </c>
      <c r="C22" s="1122">
        <v>669.751</v>
      </c>
      <c r="D22" s="1122">
        <v>641.935</v>
      </c>
      <c r="E22" s="165">
        <v>140.019</v>
      </c>
      <c r="F22" s="1122">
        <v>131.793</v>
      </c>
      <c r="G22" s="1118">
        <v>-27.81600000000003</v>
      </c>
      <c r="H22" s="1119">
        <v>-8.225999999999999</v>
      </c>
      <c r="I22" s="1106"/>
      <c r="J22" s="1106"/>
      <c r="K22" s="847"/>
      <c r="L22" s="847"/>
    </row>
    <row r="23" spans="1:12" ht="12.75">
      <c r="A23" s="1107">
        <v>4</v>
      </c>
      <c r="B23" s="1108" t="s">
        <v>1443</v>
      </c>
      <c r="C23" s="1126">
        <v>3014.3610000000003</v>
      </c>
      <c r="D23" s="1126">
        <v>2766.583</v>
      </c>
      <c r="E23" s="1127">
        <v>4433.644</v>
      </c>
      <c r="F23" s="1126">
        <v>4433.644</v>
      </c>
      <c r="G23" s="1112">
        <v>-247.77800000000025</v>
      </c>
      <c r="H23" s="1113">
        <v>0</v>
      </c>
      <c r="I23" s="1106"/>
      <c r="J23" s="1106"/>
      <c r="K23" s="847"/>
      <c r="L23" s="847"/>
    </row>
    <row r="24" spans="1:12" ht="12.75">
      <c r="A24" s="1114"/>
      <c r="B24" s="1115" t="s">
        <v>1435</v>
      </c>
      <c r="C24" s="1124">
        <v>562.715</v>
      </c>
      <c r="D24" s="1124">
        <v>586.58</v>
      </c>
      <c r="E24" s="1125">
        <v>1155.125</v>
      </c>
      <c r="F24" s="1124">
        <v>1444.957</v>
      </c>
      <c r="G24" s="1118">
        <v>23.865</v>
      </c>
      <c r="H24" s="1119">
        <v>289.8320000000001</v>
      </c>
      <c r="I24" s="1106"/>
      <c r="J24" s="1106"/>
      <c r="K24" s="847"/>
      <c r="L24" s="847"/>
    </row>
    <row r="25" spans="1:12" ht="12.75">
      <c r="A25" s="1120"/>
      <c r="B25" s="1121" t="s">
        <v>1436</v>
      </c>
      <c r="C25" s="1122">
        <v>562.715</v>
      </c>
      <c r="D25" s="1122">
        <v>586.58</v>
      </c>
      <c r="E25" s="165">
        <v>1155.125</v>
      </c>
      <c r="F25" s="1122">
        <v>1444.957</v>
      </c>
      <c r="G25" s="1118">
        <v>23.865</v>
      </c>
      <c r="H25" s="1119">
        <v>289.8320000000001</v>
      </c>
      <c r="I25" s="1106"/>
      <c r="J25" s="1106"/>
      <c r="K25" s="847"/>
      <c r="L25" s="847"/>
    </row>
    <row r="26" spans="1:12" ht="12.75">
      <c r="A26" s="1114"/>
      <c r="B26" s="1115" t="s">
        <v>1441</v>
      </c>
      <c r="C26" s="1122">
        <v>2451.646</v>
      </c>
      <c r="D26" s="1122">
        <v>2180.003</v>
      </c>
      <c r="E26" s="165">
        <v>3278.5190000000002</v>
      </c>
      <c r="F26" s="1122">
        <v>2988.687</v>
      </c>
      <c r="G26" s="1118">
        <v>-271.64300000000003</v>
      </c>
      <c r="H26" s="1119">
        <v>-289.83200000000033</v>
      </c>
      <c r="I26" s="1106"/>
      <c r="J26" s="1106"/>
      <c r="K26" s="847"/>
      <c r="L26" s="847"/>
    </row>
    <row r="27" spans="1:12" ht="12.75">
      <c r="A27" s="1107">
        <v>5</v>
      </c>
      <c r="B27" s="1108" t="s">
        <v>1444</v>
      </c>
      <c r="C27" s="1126">
        <v>339.373</v>
      </c>
      <c r="D27" s="1126">
        <v>339.373</v>
      </c>
      <c r="E27" s="1127">
        <v>229.6</v>
      </c>
      <c r="F27" s="1126">
        <v>207.397</v>
      </c>
      <c r="G27" s="1112">
        <v>0</v>
      </c>
      <c r="H27" s="1113">
        <v>-22.203000000000003</v>
      </c>
      <c r="I27" s="1106"/>
      <c r="J27" s="1106"/>
      <c r="K27" s="847"/>
      <c r="L27" s="847"/>
    </row>
    <row r="28" spans="1:12" ht="12.75">
      <c r="A28" s="1114"/>
      <c r="B28" s="1115" t="s">
        <v>1435</v>
      </c>
      <c r="C28" s="1124">
        <v>157.6</v>
      </c>
      <c r="D28" s="1124">
        <v>157.6</v>
      </c>
      <c r="E28" s="1125">
        <v>157.6</v>
      </c>
      <c r="F28" s="1122">
        <v>157.6</v>
      </c>
      <c r="G28" s="1118">
        <v>0</v>
      </c>
      <c r="H28" s="1119">
        <v>0</v>
      </c>
      <c r="I28" s="1106"/>
      <c r="J28" s="1106"/>
      <c r="K28" s="847"/>
      <c r="L28" s="847"/>
    </row>
    <row r="29" spans="1:12" ht="12.75">
      <c r="A29" s="1120"/>
      <c r="B29" s="1121" t="s">
        <v>1445</v>
      </c>
      <c r="C29" s="1122">
        <v>157.6</v>
      </c>
      <c r="D29" s="1122">
        <v>157.6</v>
      </c>
      <c r="E29" s="165">
        <v>157.6</v>
      </c>
      <c r="F29" s="1122">
        <v>157.6</v>
      </c>
      <c r="G29" s="1118">
        <v>0</v>
      </c>
      <c r="H29" s="1119">
        <v>0</v>
      </c>
      <c r="I29" s="1106"/>
      <c r="J29" s="1106"/>
      <c r="K29" s="847"/>
      <c r="L29" s="847"/>
    </row>
    <row r="30" spans="1:12" ht="12.75">
      <c r="A30" s="1114"/>
      <c r="B30" s="1115" t="s">
        <v>1446</v>
      </c>
      <c r="C30" s="1122">
        <v>181.773</v>
      </c>
      <c r="D30" s="1122">
        <v>181.773</v>
      </c>
      <c r="E30" s="165">
        <v>72</v>
      </c>
      <c r="F30" s="1122">
        <v>49.797</v>
      </c>
      <c r="G30" s="1118">
        <v>0</v>
      </c>
      <c r="H30" s="1119">
        <v>-22.203000000000003</v>
      </c>
      <c r="I30" s="1106"/>
      <c r="J30" s="1106"/>
      <c r="K30" s="847"/>
      <c r="L30" s="847"/>
    </row>
    <row r="31" spans="1:12" ht="12.75">
      <c r="A31" s="1114"/>
      <c r="B31" s="1115" t="s">
        <v>1447</v>
      </c>
      <c r="C31" s="1122">
        <v>181.8</v>
      </c>
      <c r="D31" s="1122">
        <v>181.8</v>
      </c>
      <c r="E31" s="165">
        <v>104.282</v>
      </c>
      <c r="F31" s="1122">
        <v>181.8</v>
      </c>
      <c r="G31" s="1118">
        <v>0</v>
      </c>
      <c r="H31" s="1119">
        <v>77.51800000000001</v>
      </c>
      <c r="I31" s="1106"/>
      <c r="J31" s="1106"/>
      <c r="K31" s="847"/>
      <c r="L31" s="847"/>
    </row>
    <row r="32" spans="1:12" ht="12.75">
      <c r="A32" s="1107">
        <v>6</v>
      </c>
      <c r="B32" s="1108" t="s">
        <v>1448</v>
      </c>
      <c r="C32" s="1128">
        <v>-3946.4</v>
      </c>
      <c r="D32" s="1128">
        <v>-8054.9</v>
      </c>
      <c r="E32" s="170">
        <v>8835.8</v>
      </c>
      <c r="F32" s="1128">
        <v>-353.3</v>
      </c>
      <c r="G32" s="1112">
        <v>-4108.5</v>
      </c>
      <c r="H32" s="1113">
        <v>-9189.1</v>
      </c>
      <c r="I32" s="1106"/>
      <c r="J32" s="1106"/>
      <c r="K32" s="847"/>
      <c r="L32" s="847"/>
    </row>
    <row r="33" spans="1:12" ht="12.75">
      <c r="A33" s="1107"/>
      <c r="B33" s="1115" t="s">
        <v>1315</v>
      </c>
      <c r="C33" s="1122">
        <v>-3946.4</v>
      </c>
      <c r="D33" s="1122">
        <v>-8054.9</v>
      </c>
      <c r="E33" s="165">
        <v>8835.8</v>
      </c>
      <c r="F33" s="1122">
        <v>-353.3</v>
      </c>
      <c r="G33" s="1118">
        <v>-4108.5</v>
      </c>
      <c r="H33" s="1119">
        <v>-9189.1</v>
      </c>
      <c r="I33" s="1106"/>
      <c r="J33" s="1106"/>
      <c r="K33" s="847"/>
      <c r="L33" s="847"/>
    </row>
    <row r="34" spans="1:12" ht="12.75">
      <c r="A34" s="1107">
        <v>7</v>
      </c>
      <c r="B34" s="1108" t="s">
        <v>1449</v>
      </c>
      <c r="C34" s="1109">
        <v>107292.708</v>
      </c>
      <c r="D34" s="1109">
        <v>100092.42100000002</v>
      </c>
      <c r="E34" s="1123">
        <v>129709.53500000002</v>
      </c>
      <c r="F34" s="1126">
        <v>120498.232</v>
      </c>
      <c r="G34" s="1112">
        <v>-7200.286999999982</v>
      </c>
      <c r="H34" s="1113">
        <v>-9211.303000000014</v>
      </c>
      <c r="I34" s="1106"/>
      <c r="J34" s="1106"/>
      <c r="K34" s="847"/>
      <c r="L34" s="847"/>
    </row>
    <row r="35" spans="1:12" ht="12.75">
      <c r="A35" s="1107"/>
      <c r="B35" s="1108" t="s">
        <v>1450</v>
      </c>
      <c r="C35" s="1109">
        <v>87079.613</v>
      </c>
      <c r="D35" s="1109">
        <v>80252.18500000001</v>
      </c>
      <c r="E35" s="1123">
        <v>104867.76500000001</v>
      </c>
      <c r="F35" s="1126">
        <v>96289.83</v>
      </c>
      <c r="G35" s="1112">
        <v>-6827.427999999985</v>
      </c>
      <c r="H35" s="1113">
        <v>-8577.935000000012</v>
      </c>
      <c r="I35" s="1106"/>
      <c r="J35" s="1106"/>
      <c r="K35" s="847"/>
      <c r="L35" s="847"/>
    </row>
    <row r="36" spans="1:12" ht="12.75">
      <c r="A36" s="1129"/>
      <c r="B36" s="1121" t="s">
        <v>1451</v>
      </c>
      <c r="C36" s="1130">
        <v>14938.988000000003</v>
      </c>
      <c r="D36" s="1130">
        <v>11883.36</v>
      </c>
      <c r="E36" s="1131">
        <v>32918.622</v>
      </c>
      <c r="F36" s="1124">
        <v>24920.204999999998</v>
      </c>
      <c r="G36" s="1118">
        <v>-3055.6280000000024</v>
      </c>
      <c r="H36" s="1135">
        <v>-7998.417000000005</v>
      </c>
      <c r="I36" s="1106"/>
      <c r="J36" s="1106"/>
      <c r="K36" s="847"/>
      <c r="L36" s="847"/>
    </row>
    <row r="37" spans="1:12" ht="12.75">
      <c r="A37" s="1132"/>
      <c r="B37" s="1121" t="s">
        <v>130</v>
      </c>
      <c r="C37" s="1133">
        <v>72140.625</v>
      </c>
      <c r="D37" s="1133">
        <v>68368.82500000001</v>
      </c>
      <c r="E37" s="1134">
        <v>71949.14300000001</v>
      </c>
      <c r="F37" s="1133">
        <v>71369.625</v>
      </c>
      <c r="G37" s="1118">
        <v>-3771.7999999999884</v>
      </c>
      <c r="H37" s="1119">
        <v>-579.5180000000109</v>
      </c>
      <c r="I37" s="1106"/>
      <c r="J37" s="1106"/>
      <c r="K37" s="847"/>
      <c r="L37" s="847"/>
    </row>
    <row r="38" spans="1:12" ht="12.75">
      <c r="A38" s="1129"/>
      <c r="B38" s="1108" t="s">
        <v>1452</v>
      </c>
      <c r="C38" s="1126">
        <v>20213.095</v>
      </c>
      <c r="D38" s="1126">
        <v>19840.236</v>
      </c>
      <c r="E38" s="1127">
        <v>24841.77</v>
      </c>
      <c r="F38" s="1126">
        <v>24208.402000000002</v>
      </c>
      <c r="G38" s="1112">
        <v>-372.8590000000004</v>
      </c>
      <c r="H38" s="1113">
        <v>-633.3679999999986</v>
      </c>
      <c r="I38" s="1106"/>
      <c r="J38" s="1106"/>
      <c r="K38" s="847"/>
      <c r="L38" s="847"/>
    </row>
    <row r="39" spans="1:12" ht="13.5" thickBot="1">
      <c r="A39" s="497"/>
      <c r="B39" s="498"/>
      <c r="C39" s="499"/>
      <c r="D39" s="499"/>
      <c r="E39" s="500"/>
      <c r="F39" s="501"/>
      <c r="G39" s="499"/>
      <c r="H39" s="502"/>
      <c r="I39" s="1106"/>
      <c r="J39" s="1106"/>
      <c r="K39" s="847"/>
      <c r="L39" s="847"/>
    </row>
    <row r="40" spans="1:8" ht="12.75">
      <c r="A40" s="114"/>
      <c r="B40" s="114"/>
      <c r="C40" s="114"/>
      <c r="D40" s="289"/>
      <c r="E40" s="114"/>
      <c r="F40" s="289"/>
      <c r="G40" s="114"/>
      <c r="H40" s="114"/>
    </row>
    <row r="41" spans="1:8" ht="12.75">
      <c r="A41" s="114"/>
      <c r="B41" s="114"/>
      <c r="C41" s="114"/>
      <c r="D41" s="289"/>
      <c r="E41" s="114"/>
      <c r="F41" s="289"/>
      <c r="G41" s="114"/>
      <c r="H41" s="923"/>
    </row>
    <row r="42" spans="1:8" ht="12.75">
      <c r="A42" s="114"/>
      <c r="B42" s="114"/>
      <c r="C42" s="114"/>
      <c r="D42" s="289"/>
      <c r="E42" s="114"/>
      <c r="F42" s="289"/>
      <c r="G42" s="114"/>
      <c r="H42" s="289"/>
    </row>
    <row r="43" spans="1:8" ht="12.75">
      <c r="A43" s="114"/>
      <c r="B43" s="114"/>
      <c r="C43" s="114"/>
      <c r="D43" s="289"/>
      <c r="E43" s="114"/>
      <c r="F43" s="289"/>
      <c r="G43" s="114"/>
      <c r="H43" s="114"/>
    </row>
  </sheetData>
  <mergeCells count="6">
    <mergeCell ref="A1:H1"/>
    <mergeCell ref="A2:H2"/>
    <mergeCell ref="A5:A7"/>
    <mergeCell ref="B5:B7"/>
    <mergeCell ref="G5:H5"/>
    <mergeCell ref="G6:H6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workbookViewId="0" topLeftCell="A1">
      <selection activeCell="B1" sqref="B1:G1"/>
    </sheetView>
  </sheetViews>
  <sheetFormatPr defaultColWidth="9.140625" defaultRowHeight="12.75"/>
  <cols>
    <col min="1" max="1" width="5.7109375" style="179" customWidth="1"/>
    <col min="2" max="2" width="34.7109375" style="179" customWidth="1"/>
    <col min="3" max="4" width="9.421875" style="179" customWidth="1"/>
    <col min="5" max="5" width="10.00390625" style="179" customWidth="1"/>
    <col min="6" max="6" width="9.8515625" style="179" customWidth="1"/>
    <col min="7" max="7" width="10.140625" style="179" customWidth="1"/>
    <col min="8" max="16384" width="9.140625" style="179" customWidth="1"/>
  </cols>
  <sheetData>
    <row r="1" spans="2:7" ht="15.75" customHeight="1">
      <c r="B1" s="1764" t="s">
        <v>75</v>
      </c>
      <c r="C1" s="1764"/>
      <c r="D1" s="1764"/>
      <c r="E1" s="1764"/>
      <c r="F1" s="1764"/>
      <c r="G1" s="1764"/>
    </row>
    <row r="2" spans="2:7" ht="15.75">
      <c r="B2" s="1765" t="s">
        <v>76</v>
      </c>
      <c r="C2" s="1765"/>
      <c r="D2" s="1765"/>
      <c r="E2" s="1765"/>
      <c r="F2" s="1765"/>
      <c r="G2" s="1765"/>
    </row>
    <row r="3" spans="2:7" ht="15.75">
      <c r="B3" s="193" t="s">
        <v>103</v>
      </c>
      <c r="C3" s="194"/>
      <c r="D3" s="194"/>
      <c r="E3" s="194"/>
      <c r="F3" s="195"/>
      <c r="G3" s="195"/>
    </row>
    <row r="4" spans="2:7" ht="15.75">
      <c r="B4" s="178" t="s">
        <v>1043</v>
      </c>
      <c r="G4" s="285" t="s">
        <v>1050</v>
      </c>
    </row>
    <row r="5" spans="2:7" ht="12.75" customHeight="1">
      <c r="B5" s="1766"/>
      <c r="C5" s="1768" t="s">
        <v>82</v>
      </c>
      <c r="D5" s="1768" t="s">
        <v>1408</v>
      </c>
      <c r="E5" s="1768" t="s">
        <v>202</v>
      </c>
      <c r="F5" s="1770" t="s">
        <v>229</v>
      </c>
      <c r="G5" s="1770"/>
    </row>
    <row r="6" spans="2:7" ht="12.75">
      <c r="B6" s="1767"/>
      <c r="C6" s="1769"/>
      <c r="D6" s="1769"/>
      <c r="E6" s="1769"/>
      <c r="F6" s="836" t="s">
        <v>762</v>
      </c>
      <c r="G6" s="836" t="s">
        <v>203</v>
      </c>
    </row>
    <row r="7" spans="2:7" ht="12.75">
      <c r="B7" s="837"/>
      <c r="C7" s="837"/>
      <c r="D7" s="837"/>
      <c r="E7" s="837"/>
      <c r="F7" s="837"/>
      <c r="G7" s="837"/>
    </row>
    <row r="8" spans="2:7" ht="12.75">
      <c r="B8" s="838" t="str">
        <f>UPPER("Total Exports")</f>
        <v>TOTAL EXPORTS</v>
      </c>
      <c r="C8" s="180">
        <v>24070.9</v>
      </c>
      <c r="D8" s="180">
        <v>30891.2</v>
      </c>
      <c r="E8" s="180">
        <v>25115.6</v>
      </c>
      <c r="F8" s="180">
        <f>+D8/C8*100-100</f>
        <v>28.33421268004105</v>
      </c>
      <c r="G8" s="180">
        <f>+E8/D8*100-100</f>
        <v>-18.69658673020149</v>
      </c>
    </row>
    <row r="9" spans="2:7" ht="12.75">
      <c r="B9" s="839"/>
      <c r="C9" s="181"/>
      <c r="D9" s="180"/>
      <c r="E9" s="180"/>
      <c r="F9" s="180"/>
      <c r="G9" s="180"/>
    </row>
    <row r="10" spans="2:7" ht="12.75">
      <c r="B10" s="839" t="s">
        <v>26</v>
      </c>
      <c r="C10" s="181">
        <v>16671.1</v>
      </c>
      <c r="D10" s="181">
        <v>17731.7</v>
      </c>
      <c r="E10" s="181">
        <v>15557.2</v>
      </c>
      <c r="F10" s="181">
        <f>+D10/C10*100-100</f>
        <v>6.361907732543145</v>
      </c>
      <c r="G10" s="181">
        <f>+E10/D10*100-100</f>
        <v>-12.263347563967358</v>
      </c>
    </row>
    <row r="11" spans="2:7" ht="12.75">
      <c r="B11" s="840" t="s">
        <v>27</v>
      </c>
      <c r="C11" s="182">
        <v>7399.8</v>
      </c>
      <c r="D11" s="182">
        <v>13159.5</v>
      </c>
      <c r="E11" s="182">
        <v>9558.4</v>
      </c>
      <c r="F11" s="182">
        <f>+D11/C11*100-100</f>
        <v>77.83588745641774</v>
      </c>
      <c r="G11" s="182">
        <f>+E11/D11*100-100</f>
        <v>-27.365021467380984</v>
      </c>
    </row>
    <row r="12" spans="2:7" ht="12.75">
      <c r="B12" s="837"/>
      <c r="C12" s="181"/>
      <c r="D12" s="181"/>
      <c r="E12" s="181"/>
      <c r="F12" s="180"/>
      <c r="G12" s="180"/>
    </row>
    <row r="13" spans="2:7" ht="12.75">
      <c r="B13" s="838" t="str">
        <f>UPPER("Total Imports")</f>
        <v>TOTAL IMPORTS</v>
      </c>
      <c r="C13" s="180">
        <v>85592.2</v>
      </c>
      <c r="D13" s="180">
        <v>115471</v>
      </c>
      <c r="E13" s="180">
        <v>153391.3</v>
      </c>
      <c r="F13" s="180">
        <f>+D13/C13*100-100</f>
        <v>34.908321085332545</v>
      </c>
      <c r="G13" s="180">
        <f>+E13/D13*100-100</f>
        <v>32.839674030709006</v>
      </c>
    </row>
    <row r="14" spans="2:7" ht="12.75">
      <c r="B14" s="839"/>
      <c r="C14" s="181"/>
      <c r="D14" s="180"/>
      <c r="E14" s="180"/>
      <c r="F14" s="180"/>
      <c r="G14" s="180"/>
    </row>
    <row r="15" spans="2:7" ht="12.75">
      <c r="B15" s="839" t="s">
        <v>28</v>
      </c>
      <c r="C15" s="181">
        <v>52639.2</v>
      </c>
      <c r="D15" s="181">
        <v>62390.4</v>
      </c>
      <c r="E15" s="181">
        <v>82122.2</v>
      </c>
      <c r="F15" s="181">
        <f>+D15/C15*100-100</f>
        <v>18.524597638261994</v>
      </c>
      <c r="G15" s="181">
        <f>+E15/D15*100-100</f>
        <v>31.626339949735836</v>
      </c>
    </row>
    <row r="16" spans="2:7" ht="12.75">
      <c r="B16" s="840" t="s">
        <v>29</v>
      </c>
      <c r="C16" s="182">
        <v>32953</v>
      </c>
      <c r="D16" s="182">
        <v>53080.6</v>
      </c>
      <c r="E16" s="182">
        <v>71269.1</v>
      </c>
      <c r="F16" s="182">
        <f>+D16/C16*100-100</f>
        <v>61.07971960064333</v>
      </c>
      <c r="G16" s="182">
        <f>+E16/D16*100-100</f>
        <v>34.26581462907353</v>
      </c>
    </row>
    <row r="17" spans="2:7" ht="12.75">
      <c r="B17" s="837"/>
      <c r="C17" s="181"/>
      <c r="D17" s="180"/>
      <c r="E17" s="180"/>
      <c r="F17" s="180"/>
      <c r="G17" s="180"/>
    </row>
    <row r="18" spans="2:7" ht="12.75">
      <c r="B18" s="838" t="str">
        <f>UPPER("Total Trade Balance")</f>
        <v>TOTAL TRADE BALANCE</v>
      </c>
      <c r="C18" s="180">
        <v>-61521.3</v>
      </c>
      <c r="D18" s="180">
        <v>-84579.8</v>
      </c>
      <c r="E18" s="180">
        <v>-128275.7</v>
      </c>
      <c r="F18" s="180">
        <f>+D18/C18*100-100</f>
        <v>37.480514878586774</v>
      </c>
      <c r="G18" s="180">
        <f>+E18/D18*100-100</f>
        <v>51.66233545125431</v>
      </c>
    </row>
    <row r="19" spans="2:7" ht="12.75">
      <c r="B19" s="839"/>
      <c r="C19" s="181"/>
      <c r="D19" s="181"/>
      <c r="E19" s="181"/>
      <c r="F19" s="180"/>
      <c r="G19" s="180"/>
    </row>
    <row r="20" spans="2:7" ht="12.75">
      <c r="B20" s="839" t="s">
        <v>30</v>
      </c>
      <c r="C20" s="181">
        <v>-35968.1</v>
      </c>
      <c r="D20" s="181">
        <v>-44658.7</v>
      </c>
      <c r="E20" s="181">
        <v>-66565</v>
      </c>
      <c r="F20" s="181">
        <f>+D20/C20*100-100</f>
        <v>24.161965741865714</v>
      </c>
      <c r="G20" s="181">
        <f>+E20/D20*100-100</f>
        <v>49.052704176341905</v>
      </c>
    </row>
    <row r="21" spans="2:7" ht="12.75">
      <c r="B21" s="840" t="s">
        <v>31</v>
      </c>
      <c r="C21" s="182">
        <v>-25553.2</v>
      </c>
      <c r="D21" s="182">
        <v>-39921.1</v>
      </c>
      <c r="E21" s="182">
        <v>-61710.7</v>
      </c>
      <c r="F21" s="182">
        <f>+D21/C21*100-100</f>
        <v>56.22740009079098</v>
      </c>
      <c r="G21" s="182">
        <f>+E21/D21*100-100</f>
        <v>54.58166232894385</v>
      </c>
    </row>
    <row r="22" spans="2:7" ht="12.75">
      <c r="B22" s="837"/>
      <c r="C22" s="181"/>
      <c r="D22" s="181"/>
      <c r="E22" s="181"/>
      <c r="F22" s="180"/>
      <c r="G22" s="180"/>
    </row>
    <row r="23" spans="2:7" ht="12.75">
      <c r="B23" s="838" t="str">
        <f>UPPER("Total Foreign Trade")</f>
        <v>TOTAL FOREIGN TRADE</v>
      </c>
      <c r="C23" s="180">
        <v>109663.1</v>
      </c>
      <c r="D23" s="180">
        <v>146362.2</v>
      </c>
      <c r="E23" s="180">
        <v>178506.9</v>
      </c>
      <c r="F23" s="180">
        <f>+D23/C23*100-100</f>
        <v>33.4653133095818</v>
      </c>
      <c r="G23" s="180">
        <f>+E23/D23*100-100</f>
        <v>21.962432923254767</v>
      </c>
    </row>
    <row r="24" spans="2:7" ht="12.75">
      <c r="B24" s="839"/>
      <c r="C24" s="181"/>
      <c r="D24" s="181"/>
      <c r="E24" s="181"/>
      <c r="F24" s="180"/>
      <c r="G24" s="180"/>
    </row>
    <row r="25" spans="2:7" ht="12.75">
      <c r="B25" s="839" t="s">
        <v>30</v>
      </c>
      <c r="C25" s="181">
        <v>69310.3</v>
      </c>
      <c r="D25" s="181">
        <v>80122.1</v>
      </c>
      <c r="E25" s="181">
        <v>97679.4</v>
      </c>
      <c r="F25" s="181">
        <f>+D25/C25*100-100</f>
        <v>15.5991245168467</v>
      </c>
      <c r="G25" s="181">
        <f>+E25/D25*100-100</f>
        <v>21.913180009011228</v>
      </c>
    </row>
    <row r="26" spans="2:7" ht="12.75">
      <c r="B26" s="840" t="s">
        <v>31</v>
      </c>
      <c r="C26" s="182">
        <v>40352.8</v>
      </c>
      <c r="D26" s="182">
        <v>66240.1</v>
      </c>
      <c r="E26" s="182">
        <v>80827.5</v>
      </c>
      <c r="F26" s="182">
        <f>+D26/C26*100-100</f>
        <v>64.15242560615374</v>
      </c>
      <c r="G26" s="182">
        <f>+E26/D26*100-100</f>
        <v>22.02200781701717</v>
      </c>
    </row>
    <row r="27" spans="4:5" ht="12.75">
      <c r="D27" s="183"/>
      <c r="E27" s="183"/>
    </row>
    <row r="28" spans="4:5" ht="12.75">
      <c r="D28" s="1388"/>
      <c r="E28" s="1388"/>
    </row>
    <row r="29" spans="3:5" ht="12.75">
      <c r="C29" s="183"/>
      <c r="D29" s="183"/>
      <c r="E29" s="1389"/>
    </row>
    <row r="30" spans="2:5" ht="12.75">
      <c r="B30" s="841" t="s">
        <v>19</v>
      </c>
      <c r="C30" s="842">
        <f>C8/C13*100</f>
        <v>28.122772869490447</v>
      </c>
      <c r="D30" s="842">
        <f>D8/D13*100</f>
        <v>26.752344744567903</v>
      </c>
      <c r="E30" s="842">
        <f>E8/E13*100</f>
        <v>16.373549216937334</v>
      </c>
    </row>
    <row r="31" spans="2:5" ht="12.75">
      <c r="B31" s="843" t="s">
        <v>32</v>
      </c>
      <c r="C31" s="184">
        <f aca="true" t="shared" si="0" ref="C31:E32">C10/C15*100</f>
        <v>31.67050411100473</v>
      </c>
      <c r="D31" s="184">
        <f t="shared" si="0"/>
        <v>28.420558291019134</v>
      </c>
      <c r="E31" s="184">
        <f t="shared" si="0"/>
        <v>18.94396399511947</v>
      </c>
    </row>
    <row r="32" spans="2:5" ht="12.75">
      <c r="B32" s="844" t="s">
        <v>39</v>
      </c>
      <c r="C32" s="182">
        <f t="shared" si="0"/>
        <v>22.455618608320943</v>
      </c>
      <c r="D32" s="182">
        <f t="shared" si="0"/>
        <v>24.79154342641191</v>
      </c>
      <c r="E32" s="182">
        <f t="shared" si="0"/>
        <v>13.41170296804646</v>
      </c>
    </row>
    <row r="33" spans="2:5" ht="12.75">
      <c r="B33" s="1759" t="s">
        <v>249</v>
      </c>
      <c r="C33" s="1762"/>
      <c r="D33" s="1762"/>
      <c r="E33" s="1763"/>
    </row>
    <row r="34" spans="2:5" ht="12.75">
      <c r="B34" s="843" t="s">
        <v>32</v>
      </c>
      <c r="C34" s="184">
        <f>C10/C8*100</f>
        <v>69.2583160579787</v>
      </c>
      <c r="D34" s="185">
        <f>D10/D8*100</f>
        <v>57.400489459781426</v>
      </c>
      <c r="E34" s="185">
        <f>E10/E8*100</f>
        <v>61.942378442083815</v>
      </c>
    </row>
    <row r="35" spans="2:5" ht="12.75">
      <c r="B35" s="844" t="s">
        <v>39</v>
      </c>
      <c r="C35" s="182">
        <f>C11/C8*100</f>
        <v>30.741683942021275</v>
      </c>
      <c r="D35" s="186">
        <f>D11/D8*100</f>
        <v>42.599510540218574</v>
      </c>
      <c r="E35" s="186">
        <f>E11/E8*100</f>
        <v>38.05762155791619</v>
      </c>
    </row>
    <row r="36" spans="2:5" ht="12.75">
      <c r="B36" s="1759" t="s">
        <v>250</v>
      </c>
      <c r="C36" s="1760"/>
      <c r="D36" s="1760"/>
      <c r="E36" s="1761"/>
    </row>
    <row r="37" spans="2:5" ht="12.75">
      <c r="B37" s="843" t="s">
        <v>32</v>
      </c>
      <c r="C37" s="184">
        <f>C15/C13*100</f>
        <v>61.49999649500772</v>
      </c>
      <c r="D37" s="185">
        <f>D15/D13*100</f>
        <v>54.03122862017303</v>
      </c>
      <c r="E37" s="185">
        <f>E15/E13*100</f>
        <v>53.53771693701012</v>
      </c>
    </row>
    <row r="38" spans="2:5" ht="12.75">
      <c r="B38" s="844" t="s">
        <v>39</v>
      </c>
      <c r="C38" s="182">
        <f>C16/C13*100</f>
        <v>38.50000350499228</v>
      </c>
      <c r="D38" s="186">
        <f>D16/D13*100</f>
        <v>45.96877137982697</v>
      </c>
      <c r="E38" s="186">
        <f>E16/E13*100</f>
        <v>46.46228306298989</v>
      </c>
    </row>
    <row r="39" spans="2:5" ht="12.75">
      <c r="B39" s="1759" t="s">
        <v>258</v>
      </c>
      <c r="C39" s="1760"/>
      <c r="D39" s="1760"/>
      <c r="E39" s="1761"/>
    </row>
    <row r="40" spans="2:5" ht="12.75">
      <c r="B40" s="843" t="s">
        <v>32</v>
      </c>
      <c r="C40" s="184">
        <f>C20/C18*100</f>
        <v>58.46446677817275</v>
      </c>
      <c r="D40" s="185">
        <f>D20/D18*100</f>
        <v>52.80066871758977</v>
      </c>
      <c r="E40" s="185">
        <f>E20/E18*100</f>
        <v>51.89213545511737</v>
      </c>
    </row>
    <row r="41" spans="2:5" ht="12.75">
      <c r="B41" s="844" t="s">
        <v>39</v>
      </c>
      <c r="C41" s="182">
        <f>C21/C18*100</f>
        <v>41.53553322182724</v>
      </c>
      <c r="D41" s="186">
        <f>D21/D18*100</f>
        <v>47.19933128241022</v>
      </c>
      <c r="E41" s="186">
        <f>E21/E18*100</f>
        <v>48.107864544882624</v>
      </c>
    </row>
    <row r="42" spans="2:5" ht="12.75">
      <c r="B42" s="1759" t="s">
        <v>259</v>
      </c>
      <c r="C42" s="1760"/>
      <c r="D42" s="1760"/>
      <c r="E42" s="1761"/>
    </row>
    <row r="43" spans="2:5" ht="12.75">
      <c r="B43" s="843" t="s">
        <v>32</v>
      </c>
      <c r="C43" s="184">
        <f>C25/C23*100</f>
        <v>63.20293699521534</v>
      </c>
      <c r="D43" s="185">
        <f>D25/D23*100</f>
        <v>54.742344676426015</v>
      </c>
      <c r="E43" s="185">
        <f>E25/E23*100</f>
        <v>54.720237705097105</v>
      </c>
    </row>
    <row r="44" spans="2:5" ht="12.75">
      <c r="B44" s="845" t="s">
        <v>39</v>
      </c>
      <c r="C44" s="182">
        <f>C26/C23*100</f>
        <v>36.797063004784654</v>
      </c>
      <c r="D44" s="186">
        <f>D26/D23*100</f>
        <v>45.25765532357398</v>
      </c>
      <c r="E44" s="186">
        <f>E26/E23*100</f>
        <v>45.27976229490289</v>
      </c>
    </row>
    <row r="45" spans="2:5" ht="12.75">
      <c r="B45" s="1759" t="s">
        <v>260</v>
      </c>
      <c r="C45" s="1760"/>
      <c r="D45" s="1760"/>
      <c r="E45" s="1761"/>
    </row>
    <row r="46" spans="2:5" ht="12.75">
      <c r="B46" s="845" t="s">
        <v>40</v>
      </c>
      <c r="C46" s="184">
        <f>C8/C23*100</f>
        <v>21.949862807088255</v>
      </c>
      <c r="D46" s="184">
        <f>D8/D23*100</f>
        <v>21.10599594704097</v>
      </c>
      <c r="E46" s="184">
        <f>E8/E23*100</f>
        <v>14.069820270252858</v>
      </c>
    </row>
    <row r="47" spans="2:5" ht="12.75">
      <c r="B47" s="844" t="s">
        <v>41</v>
      </c>
      <c r="C47" s="182">
        <f>C13/C23*100</f>
        <v>78.05013719291173</v>
      </c>
      <c r="D47" s="182">
        <f>D13/D23*100</f>
        <v>78.89400405295902</v>
      </c>
      <c r="E47" s="182">
        <f>E13/E23*100</f>
        <v>85.93017972974714</v>
      </c>
    </row>
    <row r="48" ht="12.75">
      <c r="B48" s="179" t="s">
        <v>1409</v>
      </c>
    </row>
    <row r="49" ht="12.75">
      <c r="B49" s="179" t="s">
        <v>1410</v>
      </c>
    </row>
    <row r="50" ht="12.75">
      <c r="B50" s="179" t="s">
        <v>1411</v>
      </c>
    </row>
  </sheetData>
  <mergeCells count="12">
    <mergeCell ref="B1:G1"/>
    <mergeCell ref="B2:G2"/>
    <mergeCell ref="B5:B6"/>
    <mergeCell ref="C5:C6"/>
    <mergeCell ref="D5:D6"/>
    <mergeCell ref="E5:E6"/>
    <mergeCell ref="F5:G5"/>
    <mergeCell ref="B45:E45"/>
    <mergeCell ref="B33:E33"/>
    <mergeCell ref="B36:E36"/>
    <mergeCell ref="B39:E39"/>
    <mergeCell ref="B42:E42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 topLeftCell="A1">
      <selection activeCell="A1" sqref="A1:G1"/>
    </sheetView>
  </sheetViews>
  <sheetFormatPr defaultColWidth="9.140625" defaultRowHeight="12.75"/>
  <cols>
    <col min="1" max="1" width="6.00390625" style="13" customWidth="1"/>
    <col min="2" max="2" width="22.7109375" style="13" customWidth="1"/>
    <col min="3" max="3" width="10.140625" style="13" customWidth="1"/>
    <col min="4" max="4" width="10.8515625" style="13" customWidth="1"/>
    <col min="5" max="5" width="10.57421875" style="13" customWidth="1"/>
    <col min="6" max="6" width="10.8515625" style="13" customWidth="1"/>
    <col min="7" max="7" width="10.57421875" style="13" customWidth="1"/>
    <col min="8" max="16384" width="9.140625" style="13" customWidth="1"/>
  </cols>
  <sheetData>
    <row r="1" spans="1:7" ht="12.75">
      <c r="A1" s="1587" t="s">
        <v>345</v>
      </c>
      <c r="B1" s="1587"/>
      <c r="C1" s="1587"/>
      <c r="D1" s="1587"/>
      <c r="E1" s="1587"/>
      <c r="F1" s="1587"/>
      <c r="G1" s="1587"/>
    </row>
    <row r="2" spans="1:8" ht="12.75" customHeight="1">
      <c r="A2" s="264" t="s">
        <v>1278</v>
      </c>
      <c r="B2" s="264"/>
      <c r="C2" s="264"/>
      <c r="D2" s="264"/>
      <c r="E2" s="264"/>
      <c r="F2" s="264"/>
      <c r="G2" s="264"/>
      <c r="H2" s="1404"/>
    </row>
    <row r="3" spans="1:7" ht="13.5" thickBot="1">
      <c r="A3" s="266"/>
      <c r="B3" s="1400"/>
      <c r="C3" s="1400"/>
      <c r="D3" s="1401"/>
      <c r="E3" s="1401"/>
      <c r="F3" s="1400"/>
      <c r="G3" s="1405" t="s">
        <v>456</v>
      </c>
    </row>
    <row r="4" spans="1:7" ht="12.75" customHeight="1">
      <c r="A4" s="520"/>
      <c r="B4" s="509"/>
      <c r="C4" s="1771" t="s">
        <v>9</v>
      </c>
      <c r="D4" s="1772"/>
      <c r="E4" s="1773"/>
      <c r="F4" s="1774" t="s">
        <v>229</v>
      </c>
      <c r="G4" s="1775"/>
    </row>
    <row r="5" spans="1:7" ht="12.75">
      <c r="A5" s="510"/>
      <c r="B5" s="521"/>
      <c r="C5" s="522" t="s">
        <v>82</v>
      </c>
      <c r="D5" s="507" t="s">
        <v>762</v>
      </c>
      <c r="E5" s="523" t="s">
        <v>202</v>
      </c>
      <c r="F5" s="524" t="s">
        <v>762</v>
      </c>
      <c r="G5" s="511" t="s">
        <v>203</v>
      </c>
    </row>
    <row r="6" spans="1:7" ht="12.75">
      <c r="A6" s="525"/>
      <c r="B6" s="526" t="s">
        <v>261</v>
      </c>
      <c r="C6" s="527">
        <v>13936.138000000003</v>
      </c>
      <c r="D6" s="506">
        <v>12162.537999999999</v>
      </c>
      <c r="E6" s="528">
        <v>11545.487000000001</v>
      </c>
      <c r="F6" s="529">
        <v>-12.72662483680918</v>
      </c>
      <c r="G6" s="512">
        <v>-5.073373665923981</v>
      </c>
    </row>
    <row r="7" spans="1:7" ht="12.75">
      <c r="A7" s="513">
        <v>1</v>
      </c>
      <c r="B7" s="530" t="s">
        <v>551</v>
      </c>
      <c r="C7" s="531">
        <v>255.838</v>
      </c>
      <c r="D7" s="504">
        <v>258.13800000000003</v>
      </c>
      <c r="E7" s="514">
        <v>152.98700000000002</v>
      </c>
      <c r="F7" s="532">
        <v>0.8990064024891069</v>
      </c>
      <c r="G7" s="514">
        <v>-40.73441337579125</v>
      </c>
    </row>
    <row r="8" spans="1:7" ht="12.75">
      <c r="A8" s="513">
        <v>2</v>
      </c>
      <c r="B8" s="530" t="s">
        <v>262</v>
      </c>
      <c r="C8" s="531">
        <v>0</v>
      </c>
      <c r="D8" s="504">
        <v>2.2</v>
      </c>
      <c r="E8" s="514">
        <v>24.3</v>
      </c>
      <c r="F8" s="532" t="s">
        <v>171</v>
      </c>
      <c r="G8" s="514" t="s">
        <v>171</v>
      </c>
    </row>
    <row r="9" spans="1:7" ht="12.75">
      <c r="A9" s="513">
        <v>3</v>
      </c>
      <c r="B9" s="530" t="s">
        <v>552</v>
      </c>
      <c r="C9" s="531">
        <v>0</v>
      </c>
      <c r="D9" s="504">
        <v>151.2</v>
      </c>
      <c r="E9" s="514">
        <v>0</v>
      </c>
      <c r="F9" s="532" t="s">
        <v>171</v>
      </c>
      <c r="G9" s="514">
        <v>-100</v>
      </c>
    </row>
    <row r="10" spans="1:7" ht="12.75">
      <c r="A10" s="513">
        <v>4</v>
      </c>
      <c r="B10" s="530" t="s">
        <v>553</v>
      </c>
      <c r="C10" s="531">
        <v>91.1</v>
      </c>
      <c r="D10" s="504">
        <v>95</v>
      </c>
      <c r="E10" s="514">
        <v>36.5</v>
      </c>
      <c r="F10" s="532">
        <v>4.281009879253574</v>
      </c>
      <c r="G10" s="514">
        <v>-61.578947368421055</v>
      </c>
    </row>
    <row r="11" spans="1:7" ht="12.75">
      <c r="A11" s="513">
        <v>5</v>
      </c>
      <c r="B11" s="530" t="s">
        <v>554</v>
      </c>
      <c r="C11" s="531">
        <v>18.1</v>
      </c>
      <c r="D11" s="504">
        <v>4.3</v>
      </c>
      <c r="E11" s="514">
        <v>19.6</v>
      </c>
      <c r="F11" s="532">
        <v>-76.24309392265192</v>
      </c>
      <c r="G11" s="514">
        <v>355.8139534883721</v>
      </c>
    </row>
    <row r="12" spans="1:7" ht="12.75">
      <c r="A12" s="513">
        <v>6</v>
      </c>
      <c r="B12" s="530" t="s">
        <v>562</v>
      </c>
      <c r="C12" s="531">
        <v>403.3</v>
      </c>
      <c r="D12" s="504">
        <v>305.9</v>
      </c>
      <c r="E12" s="514">
        <v>606.4</v>
      </c>
      <c r="F12" s="532">
        <v>-24.150756260848</v>
      </c>
      <c r="G12" s="514">
        <v>98.23471722785223</v>
      </c>
    </row>
    <row r="13" spans="1:7" ht="12.75">
      <c r="A13" s="513">
        <v>7</v>
      </c>
      <c r="B13" s="530" t="s">
        <v>563</v>
      </c>
      <c r="C13" s="531">
        <v>201.1</v>
      </c>
      <c r="D13" s="504">
        <v>354.4</v>
      </c>
      <c r="E13" s="514">
        <v>639.9</v>
      </c>
      <c r="F13" s="532">
        <v>76.23073097961213</v>
      </c>
      <c r="G13" s="514">
        <v>80.558690744921</v>
      </c>
    </row>
    <row r="14" spans="1:7" ht="12.75">
      <c r="A14" s="513">
        <v>8</v>
      </c>
      <c r="B14" s="530" t="s">
        <v>564</v>
      </c>
      <c r="C14" s="531">
        <v>77</v>
      </c>
      <c r="D14" s="504">
        <v>170.6</v>
      </c>
      <c r="E14" s="514">
        <v>60.4</v>
      </c>
      <c r="F14" s="532">
        <v>121.55844155844159</v>
      </c>
      <c r="G14" s="514">
        <v>-64.59554513481828</v>
      </c>
    </row>
    <row r="15" spans="1:7" ht="12.75">
      <c r="A15" s="513">
        <v>9</v>
      </c>
      <c r="B15" s="530" t="s">
        <v>565</v>
      </c>
      <c r="C15" s="531">
        <v>195.2</v>
      </c>
      <c r="D15" s="504">
        <v>145.3</v>
      </c>
      <c r="E15" s="514">
        <v>13.2</v>
      </c>
      <c r="F15" s="532">
        <v>-25.56352459016395</v>
      </c>
      <c r="G15" s="514">
        <v>-90.91534755677908</v>
      </c>
    </row>
    <row r="16" spans="1:7" ht="12.75">
      <c r="A16" s="513">
        <v>10</v>
      </c>
      <c r="B16" s="530" t="s">
        <v>566</v>
      </c>
      <c r="C16" s="531">
        <v>4.8</v>
      </c>
      <c r="D16" s="504">
        <v>13</v>
      </c>
      <c r="E16" s="514">
        <v>4.6</v>
      </c>
      <c r="F16" s="532">
        <v>170.83333333333337</v>
      </c>
      <c r="G16" s="514">
        <v>-64.61538461538461</v>
      </c>
    </row>
    <row r="17" spans="1:7" ht="12.75">
      <c r="A17" s="513">
        <v>11</v>
      </c>
      <c r="B17" s="530" t="s">
        <v>567</v>
      </c>
      <c r="C17" s="531">
        <v>319.8</v>
      </c>
      <c r="D17" s="504">
        <v>409.2</v>
      </c>
      <c r="E17" s="514">
        <v>497.2</v>
      </c>
      <c r="F17" s="532">
        <v>27.95497185741091</v>
      </c>
      <c r="G17" s="514">
        <v>21.50537634408603</v>
      </c>
    </row>
    <row r="18" spans="1:7" ht="12.75">
      <c r="A18" s="513">
        <v>12</v>
      </c>
      <c r="B18" s="530" t="s">
        <v>568</v>
      </c>
      <c r="C18" s="531">
        <v>23.7</v>
      </c>
      <c r="D18" s="504">
        <v>24.6</v>
      </c>
      <c r="E18" s="514">
        <v>30.1</v>
      </c>
      <c r="F18" s="532">
        <v>3.7974683544303787</v>
      </c>
      <c r="G18" s="514">
        <v>22.357723577235774</v>
      </c>
    </row>
    <row r="19" spans="1:7" ht="12.75">
      <c r="A19" s="513">
        <v>13</v>
      </c>
      <c r="B19" s="530" t="s">
        <v>569</v>
      </c>
      <c r="C19" s="531">
        <v>0</v>
      </c>
      <c r="D19" s="504">
        <v>69.4</v>
      </c>
      <c r="E19" s="514">
        <v>0</v>
      </c>
      <c r="F19" s="532" t="s">
        <v>171</v>
      </c>
      <c r="G19" s="514">
        <v>-100</v>
      </c>
    </row>
    <row r="20" spans="1:7" ht="12.75">
      <c r="A20" s="513">
        <v>14</v>
      </c>
      <c r="B20" s="530" t="s">
        <v>570</v>
      </c>
      <c r="C20" s="531">
        <v>147.3</v>
      </c>
      <c r="D20" s="504">
        <v>385.4</v>
      </c>
      <c r="E20" s="514">
        <v>225.7</v>
      </c>
      <c r="F20" s="532">
        <v>161.64290563475902</v>
      </c>
      <c r="G20" s="514">
        <v>-41.43746756616502</v>
      </c>
    </row>
    <row r="21" spans="1:7" ht="12.75">
      <c r="A21" s="513">
        <v>15</v>
      </c>
      <c r="B21" s="530" t="s">
        <v>571</v>
      </c>
      <c r="C21" s="531">
        <v>1306.8</v>
      </c>
      <c r="D21" s="504">
        <v>4.2</v>
      </c>
      <c r="E21" s="514">
        <v>0</v>
      </c>
      <c r="F21" s="532">
        <v>-99.67860422405877</v>
      </c>
      <c r="G21" s="514">
        <v>-100</v>
      </c>
    </row>
    <row r="22" spans="1:7" ht="12.75">
      <c r="A22" s="513">
        <v>16</v>
      </c>
      <c r="B22" s="530" t="s">
        <v>572</v>
      </c>
      <c r="C22" s="531">
        <v>38.4</v>
      </c>
      <c r="D22" s="504">
        <v>29.2</v>
      </c>
      <c r="E22" s="514">
        <v>23.2</v>
      </c>
      <c r="F22" s="532">
        <v>-23.958333333333343</v>
      </c>
      <c r="G22" s="514">
        <v>-20.54794520547945</v>
      </c>
    </row>
    <row r="23" spans="1:7" ht="12.75">
      <c r="A23" s="513">
        <v>17</v>
      </c>
      <c r="B23" s="530" t="s">
        <v>573</v>
      </c>
      <c r="C23" s="531">
        <v>254.8</v>
      </c>
      <c r="D23" s="504">
        <v>144.4</v>
      </c>
      <c r="E23" s="514">
        <v>162.2</v>
      </c>
      <c r="F23" s="532">
        <v>-43.32810047095761</v>
      </c>
      <c r="G23" s="514">
        <v>12.326869806094166</v>
      </c>
    </row>
    <row r="24" spans="1:7" ht="12.75">
      <c r="A24" s="513">
        <v>18</v>
      </c>
      <c r="B24" s="530" t="s">
        <v>574</v>
      </c>
      <c r="C24" s="531">
        <v>9.2</v>
      </c>
      <c r="D24" s="504">
        <v>8.4</v>
      </c>
      <c r="E24" s="514">
        <v>9.9</v>
      </c>
      <c r="F24" s="532">
        <v>-8.695652173913047</v>
      </c>
      <c r="G24" s="514">
        <v>17.85714285714286</v>
      </c>
    </row>
    <row r="25" spans="1:7" ht="12.75">
      <c r="A25" s="513">
        <v>19</v>
      </c>
      <c r="B25" s="530" t="s">
        <v>575</v>
      </c>
      <c r="C25" s="531">
        <v>24.9</v>
      </c>
      <c r="D25" s="504">
        <v>33</v>
      </c>
      <c r="E25" s="514">
        <v>59.1</v>
      </c>
      <c r="F25" s="532">
        <v>32.530120481927725</v>
      </c>
      <c r="G25" s="514">
        <v>79.0909090909091</v>
      </c>
    </row>
    <row r="26" spans="1:7" ht="12.75">
      <c r="A26" s="513">
        <v>20</v>
      </c>
      <c r="B26" s="530" t="s">
        <v>576</v>
      </c>
      <c r="C26" s="531">
        <v>778.2</v>
      </c>
      <c r="D26" s="504">
        <v>717.1</v>
      </c>
      <c r="E26" s="514">
        <v>754.5</v>
      </c>
      <c r="F26" s="532">
        <v>-7.851452068876895</v>
      </c>
      <c r="G26" s="514">
        <v>5.215451122577036</v>
      </c>
    </row>
    <row r="27" spans="1:7" ht="12.75">
      <c r="A27" s="513">
        <v>21</v>
      </c>
      <c r="B27" s="530" t="s">
        <v>577</v>
      </c>
      <c r="C27" s="531">
        <v>1178.7</v>
      </c>
      <c r="D27" s="504">
        <v>358.2</v>
      </c>
      <c r="E27" s="514">
        <v>1239.3</v>
      </c>
      <c r="F27" s="532">
        <v>-69.61058793586155</v>
      </c>
      <c r="G27" s="514">
        <v>245.9798994974874</v>
      </c>
    </row>
    <row r="28" spans="1:7" ht="12.75">
      <c r="A28" s="513"/>
      <c r="B28" s="530" t="s">
        <v>609</v>
      </c>
      <c r="C28" s="531">
        <v>284.2</v>
      </c>
      <c r="D28" s="504">
        <v>82.5</v>
      </c>
      <c r="E28" s="514">
        <v>203.7</v>
      </c>
      <c r="F28" s="532">
        <v>-70.97114707952146</v>
      </c>
      <c r="G28" s="514">
        <v>146.90909090909088</v>
      </c>
    </row>
    <row r="29" spans="1:7" ht="12.75">
      <c r="A29" s="513"/>
      <c r="B29" s="530" t="s">
        <v>610</v>
      </c>
      <c r="C29" s="531">
        <v>484.7</v>
      </c>
      <c r="D29" s="504">
        <v>123.4</v>
      </c>
      <c r="E29" s="514">
        <v>820.1</v>
      </c>
      <c r="F29" s="532">
        <v>-74.54095316690737</v>
      </c>
      <c r="G29" s="514">
        <v>564.5867098865479</v>
      </c>
    </row>
    <row r="30" spans="1:7" ht="12.75">
      <c r="A30" s="513"/>
      <c r="B30" s="530" t="s">
        <v>611</v>
      </c>
      <c r="C30" s="531">
        <v>409.8</v>
      </c>
      <c r="D30" s="504">
        <v>152.3</v>
      </c>
      <c r="E30" s="514">
        <v>215.5</v>
      </c>
      <c r="F30" s="532">
        <v>-62.835529526598336</v>
      </c>
      <c r="G30" s="514">
        <v>41.49704530531844</v>
      </c>
    </row>
    <row r="31" spans="1:7" ht="12.75">
      <c r="A31" s="513">
        <v>22</v>
      </c>
      <c r="B31" s="530" t="s">
        <v>578</v>
      </c>
      <c r="C31" s="531">
        <v>33.5</v>
      </c>
      <c r="D31" s="504">
        <v>9</v>
      </c>
      <c r="E31" s="514">
        <v>5.8</v>
      </c>
      <c r="F31" s="532">
        <v>-73.13432835820896</v>
      </c>
      <c r="G31" s="514">
        <v>-35.55555555555556</v>
      </c>
    </row>
    <row r="32" spans="1:7" ht="12.75">
      <c r="A32" s="513">
        <v>23</v>
      </c>
      <c r="B32" s="530" t="s">
        <v>579</v>
      </c>
      <c r="C32" s="531">
        <v>402.1</v>
      </c>
      <c r="D32" s="504">
        <v>14.6</v>
      </c>
      <c r="E32" s="514">
        <v>227.2</v>
      </c>
      <c r="F32" s="532">
        <v>-96.36906242228301</v>
      </c>
      <c r="G32" s="514" t="s">
        <v>171</v>
      </c>
    </row>
    <row r="33" spans="1:7" ht="12.75">
      <c r="A33" s="513">
        <v>24</v>
      </c>
      <c r="B33" s="530" t="s">
        <v>580</v>
      </c>
      <c r="C33" s="531">
        <v>73.6</v>
      </c>
      <c r="D33" s="504">
        <v>148.6</v>
      </c>
      <c r="E33" s="514">
        <v>30.1</v>
      </c>
      <c r="F33" s="532">
        <v>101.9021739130435</v>
      </c>
      <c r="G33" s="514">
        <v>-79.7442799461642</v>
      </c>
    </row>
    <row r="34" spans="1:7" ht="12.75">
      <c r="A34" s="513">
        <v>25</v>
      </c>
      <c r="B34" s="530" t="s">
        <v>581</v>
      </c>
      <c r="C34" s="531">
        <v>69.4</v>
      </c>
      <c r="D34" s="504">
        <v>129.9</v>
      </c>
      <c r="E34" s="514">
        <v>73.2</v>
      </c>
      <c r="F34" s="532">
        <v>87.17579250720459</v>
      </c>
      <c r="G34" s="514">
        <v>-43.64896073903002</v>
      </c>
    </row>
    <row r="35" spans="1:7" ht="12.75">
      <c r="A35" s="513">
        <v>26</v>
      </c>
      <c r="B35" s="530" t="s">
        <v>582</v>
      </c>
      <c r="C35" s="531">
        <v>22.6</v>
      </c>
      <c r="D35" s="504">
        <v>0.2</v>
      </c>
      <c r="E35" s="514">
        <v>3.3</v>
      </c>
      <c r="F35" s="532">
        <v>-99.11504424778761</v>
      </c>
      <c r="G35" s="514" t="s">
        <v>171</v>
      </c>
    </row>
    <row r="36" spans="1:7" ht="12.75">
      <c r="A36" s="513">
        <v>27</v>
      </c>
      <c r="B36" s="530" t="s">
        <v>583</v>
      </c>
      <c r="C36" s="531">
        <v>192</v>
      </c>
      <c r="D36" s="504">
        <v>347.2</v>
      </c>
      <c r="E36" s="514">
        <v>306.9</v>
      </c>
      <c r="F36" s="532">
        <v>80.83333333333337</v>
      </c>
      <c r="G36" s="514">
        <v>-11.607142857142861</v>
      </c>
    </row>
    <row r="37" spans="1:7" ht="12.75">
      <c r="A37" s="513">
        <v>28</v>
      </c>
      <c r="B37" s="530" t="s">
        <v>584</v>
      </c>
      <c r="C37" s="531">
        <v>159.4</v>
      </c>
      <c r="D37" s="504">
        <v>217.8</v>
      </c>
      <c r="E37" s="514">
        <v>206</v>
      </c>
      <c r="F37" s="532">
        <v>36.63739021329988</v>
      </c>
      <c r="G37" s="514">
        <v>-5.417814508723609</v>
      </c>
    </row>
    <row r="38" spans="1:7" ht="12.75">
      <c r="A38" s="513">
        <v>29</v>
      </c>
      <c r="B38" s="530" t="s">
        <v>585</v>
      </c>
      <c r="C38" s="531">
        <v>49.9</v>
      </c>
      <c r="D38" s="504">
        <v>65.6</v>
      </c>
      <c r="E38" s="514">
        <v>15.4</v>
      </c>
      <c r="F38" s="532">
        <v>31.46292585170343</v>
      </c>
      <c r="G38" s="514">
        <v>-76.52439024390245</v>
      </c>
    </row>
    <row r="39" spans="1:7" ht="12.75">
      <c r="A39" s="513">
        <v>30</v>
      </c>
      <c r="B39" s="530" t="s">
        <v>586</v>
      </c>
      <c r="C39" s="531">
        <v>50.5</v>
      </c>
      <c r="D39" s="504">
        <v>60.2</v>
      </c>
      <c r="E39" s="514">
        <v>29</v>
      </c>
      <c r="F39" s="532">
        <v>19.207920792079207</v>
      </c>
      <c r="G39" s="514">
        <v>-51.82724252491695</v>
      </c>
    </row>
    <row r="40" spans="1:7" ht="12.75">
      <c r="A40" s="513">
        <v>31</v>
      </c>
      <c r="B40" s="530" t="s">
        <v>587</v>
      </c>
      <c r="C40" s="531">
        <v>0.6</v>
      </c>
      <c r="D40" s="504">
        <v>28.2</v>
      </c>
      <c r="E40" s="514">
        <v>44.3</v>
      </c>
      <c r="F40" s="532" t="s">
        <v>171</v>
      </c>
      <c r="G40" s="514">
        <v>57.09219858156027</v>
      </c>
    </row>
    <row r="41" spans="1:7" ht="12.75">
      <c r="A41" s="513">
        <v>32</v>
      </c>
      <c r="B41" s="530" t="s">
        <v>588</v>
      </c>
      <c r="C41" s="531">
        <v>173.6</v>
      </c>
      <c r="D41" s="504">
        <v>10.5</v>
      </c>
      <c r="E41" s="514">
        <v>0</v>
      </c>
      <c r="F41" s="532">
        <v>-93.95161290322581</v>
      </c>
      <c r="G41" s="514">
        <v>-100</v>
      </c>
    </row>
    <row r="42" spans="1:7" ht="12.75">
      <c r="A42" s="513">
        <v>33</v>
      </c>
      <c r="B42" s="530" t="s">
        <v>589</v>
      </c>
      <c r="C42" s="531">
        <v>931.3</v>
      </c>
      <c r="D42" s="504">
        <v>1019.4</v>
      </c>
      <c r="E42" s="514">
        <v>1879.5</v>
      </c>
      <c r="F42" s="532">
        <v>9.45989477075058</v>
      </c>
      <c r="G42" s="514">
        <v>84.37316068275456</v>
      </c>
    </row>
    <row r="43" spans="1:7" ht="12.75">
      <c r="A43" s="513">
        <v>34</v>
      </c>
      <c r="B43" s="530" t="s">
        <v>1157</v>
      </c>
      <c r="C43" s="531">
        <v>78.2</v>
      </c>
      <c r="D43" s="504">
        <v>197.6</v>
      </c>
      <c r="E43" s="514">
        <v>7.6</v>
      </c>
      <c r="F43" s="532">
        <v>152.685421994885</v>
      </c>
      <c r="G43" s="514">
        <v>-96.15384615384616</v>
      </c>
    </row>
    <row r="44" spans="1:7" ht="12.75">
      <c r="A44" s="513">
        <v>35</v>
      </c>
      <c r="B44" s="530" t="s">
        <v>590</v>
      </c>
      <c r="C44" s="531">
        <v>31.1</v>
      </c>
      <c r="D44" s="504">
        <v>4.8</v>
      </c>
      <c r="E44" s="514">
        <v>64.5</v>
      </c>
      <c r="F44" s="532">
        <v>-84.56591639871382</v>
      </c>
      <c r="G44" s="514" t="s">
        <v>171</v>
      </c>
    </row>
    <row r="45" spans="1:7" ht="12.75">
      <c r="A45" s="513">
        <v>36</v>
      </c>
      <c r="B45" s="530" t="s">
        <v>591</v>
      </c>
      <c r="C45" s="531">
        <v>287</v>
      </c>
      <c r="D45" s="504">
        <v>937.3</v>
      </c>
      <c r="E45" s="514">
        <v>150.7</v>
      </c>
      <c r="F45" s="532">
        <v>226.58536585365857</v>
      </c>
      <c r="G45" s="514">
        <v>-83.92190333937907</v>
      </c>
    </row>
    <row r="46" spans="1:7" ht="12.75">
      <c r="A46" s="513">
        <v>37</v>
      </c>
      <c r="B46" s="530" t="s">
        <v>592</v>
      </c>
      <c r="C46" s="531">
        <v>90.2</v>
      </c>
      <c r="D46" s="504">
        <v>26.1</v>
      </c>
      <c r="E46" s="514">
        <v>60.2</v>
      </c>
      <c r="F46" s="532">
        <v>-71.06430155210643</v>
      </c>
      <c r="G46" s="514">
        <v>130.65134099616859</v>
      </c>
    </row>
    <row r="47" spans="1:7" ht="12.75">
      <c r="A47" s="513">
        <v>38</v>
      </c>
      <c r="B47" s="530" t="s">
        <v>593</v>
      </c>
      <c r="C47" s="531">
        <v>121.7</v>
      </c>
      <c r="D47" s="504">
        <v>103</v>
      </c>
      <c r="E47" s="514">
        <v>112.8</v>
      </c>
      <c r="F47" s="532">
        <v>-15.365653245686133</v>
      </c>
      <c r="G47" s="514">
        <v>9.514563106796103</v>
      </c>
    </row>
    <row r="48" spans="1:7" ht="12.75">
      <c r="A48" s="513">
        <v>39</v>
      </c>
      <c r="B48" s="530" t="s">
        <v>594</v>
      </c>
      <c r="C48" s="531">
        <v>159</v>
      </c>
      <c r="D48" s="504">
        <v>504.9</v>
      </c>
      <c r="E48" s="514">
        <v>235.3</v>
      </c>
      <c r="F48" s="532">
        <v>217.54716981132077</v>
      </c>
      <c r="G48" s="514">
        <v>-53.396712220241625</v>
      </c>
    </row>
    <row r="49" spans="1:7" ht="12.75">
      <c r="A49" s="513">
        <v>40</v>
      </c>
      <c r="B49" s="530" t="s">
        <v>595</v>
      </c>
      <c r="C49" s="531">
        <v>171.9</v>
      </c>
      <c r="D49" s="504">
        <v>89.9</v>
      </c>
      <c r="E49" s="514">
        <v>94.9</v>
      </c>
      <c r="F49" s="532">
        <v>-47.7021524141943</v>
      </c>
      <c r="G49" s="514">
        <v>5.561735261401552</v>
      </c>
    </row>
    <row r="50" spans="1:7" ht="12.75">
      <c r="A50" s="513">
        <v>41</v>
      </c>
      <c r="B50" s="530" t="s">
        <v>596</v>
      </c>
      <c r="C50" s="531">
        <v>182</v>
      </c>
      <c r="D50" s="504">
        <v>281.3</v>
      </c>
      <c r="E50" s="514">
        <v>154.8</v>
      </c>
      <c r="F50" s="532">
        <v>54.56043956043956</v>
      </c>
      <c r="G50" s="514">
        <v>-44.96978314966228</v>
      </c>
    </row>
    <row r="51" spans="1:7" ht="12.75">
      <c r="A51" s="513">
        <v>42</v>
      </c>
      <c r="B51" s="530" t="s">
        <v>597</v>
      </c>
      <c r="C51" s="531">
        <v>85.1</v>
      </c>
      <c r="D51" s="504">
        <v>50.3</v>
      </c>
      <c r="E51" s="514">
        <v>10.7</v>
      </c>
      <c r="F51" s="532">
        <v>-40.8930669800235</v>
      </c>
      <c r="G51" s="514">
        <v>-78.72763419483101</v>
      </c>
    </row>
    <row r="52" spans="1:7" ht="12.75">
      <c r="A52" s="513">
        <v>43</v>
      </c>
      <c r="B52" s="530" t="s">
        <v>598</v>
      </c>
      <c r="C52" s="531">
        <v>25</v>
      </c>
      <c r="D52" s="504">
        <v>28.6</v>
      </c>
      <c r="E52" s="514">
        <v>22.9</v>
      </c>
      <c r="F52" s="532">
        <v>14.4</v>
      </c>
      <c r="G52" s="514">
        <v>-19.930069930069934</v>
      </c>
    </row>
    <row r="53" spans="1:7" ht="12.75">
      <c r="A53" s="513">
        <v>44</v>
      </c>
      <c r="B53" s="530" t="s">
        <v>599</v>
      </c>
      <c r="C53" s="531">
        <v>1156</v>
      </c>
      <c r="D53" s="504">
        <v>849.4</v>
      </c>
      <c r="E53" s="514">
        <v>1083</v>
      </c>
      <c r="F53" s="532">
        <v>-26.52249134948096</v>
      </c>
      <c r="G53" s="514">
        <v>27.50176595243701</v>
      </c>
    </row>
    <row r="54" spans="1:7" ht="12.75">
      <c r="A54" s="513">
        <v>45</v>
      </c>
      <c r="B54" s="530" t="s">
        <v>600</v>
      </c>
      <c r="C54" s="531">
        <v>1666.4</v>
      </c>
      <c r="D54" s="504">
        <v>1405.1</v>
      </c>
      <c r="E54" s="514">
        <v>773.4</v>
      </c>
      <c r="F54" s="532">
        <v>-15.680508881421034</v>
      </c>
      <c r="G54" s="514">
        <v>-44.957654259483306</v>
      </c>
    </row>
    <row r="55" spans="1:7" ht="12.75">
      <c r="A55" s="513">
        <v>46</v>
      </c>
      <c r="B55" s="530" t="s">
        <v>601</v>
      </c>
      <c r="C55" s="531">
        <v>32.7</v>
      </c>
      <c r="D55" s="504">
        <v>391</v>
      </c>
      <c r="E55" s="514">
        <v>231.2</v>
      </c>
      <c r="F55" s="532" t="s">
        <v>171</v>
      </c>
      <c r="G55" s="514">
        <v>-40.86956521739131</v>
      </c>
    </row>
    <row r="56" spans="1:7" ht="12.75">
      <c r="A56" s="513">
        <v>47</v>
      </c>
      <c r="B56" s="530" t="s">
        <v>602</v>
      </c>
      <c r="C56" s="531">
        <v>0</v>
      </c>
      <c r="D56" s="504">
        <v>0.5</v>
      </c>
      <c r="E56" s="514">
        <v>1.3</v>
      </c>
      <c r="F56" s="532" t="s">
        <v>171</v>
      </c>
      <c r="G56" s="514">
        <v>160</v>
      </c>
    </row>
    <row r="57" spans="1:7" ht="12.75">
      <c r="A57" s="513">
        <v>48</v>
      </c>
      <c r="B57" s="530" t="s">
        <v>603</v>
      </c>
      <c r="C57" s="531">
        <v>15.5</v>
      </c>
      <c r="D57" s="504">
        <v>66.6</v>
      </c>
      <c r="E57" s="514">
        <v>13.2</v>
      </c>
      <c r="F57" s="532">
        <v>329.6774193548386</v>
      </c>
      <c r="G57" s="514">
        <v>-80.18018018018017</v>
      </c>
    </row>
    <row r="58" spans="1:7" ht="12.75">
      <c r="A58" s="513">
        <v>49</v>
      </c>
      <c r="B58" s="530" t="s">
        <v>604</v>
      </c>
      <c r="C58" s="531">
        <v>579.5</v>
      </c>
      <c r="D58" s="504">
        <v>501.1</v>
      </c>
      <c r="E58" s="514">
        <v>218.2</v>
      </c>
      <c r="F58" s="532">
        <v>-13.528904227782562</v>
      </c>
      <c r="G58" s="514">
        <v>-56.45579724605867</v>
      </c>
    </row>
    <row r="59" spans="1:7" ht="12.75">
      <c r="A59" s="513">
        <v>50</v>
      </c>
      <c r="B59" s="530" t="s">
        <v>605</v>
      </c>
      <c r="C59" s="531">
        <v>0</v>
      </c>
      <c r="D59" s="504">
        <v>0</v>
      </c>
      <c r="E59" s="514">
        <v>0</v>
      </c>
      <c r="F59" s="532" t="s">
        <v>171</v>
      </c>
      <c r="G59" s="514" t="s">
        <v>171</v>
      </c>
    </row>
    <row r="60" spans="1:7" ht="12.75">
      <c r="A60" s="513">
        <v>51</v>
      </c>
      <c r="B60" s="530" t="s">
        <v>606</v>
      </c>
      <c r="C60" s="531">
        <v>1768.1</v>
      </c>
      <c r="D60" s="504">
        <v>990.7</v>
      </c>
      <c r="E60" s="514">
        <v>931</v>
      </c>
      <c r="F60" s="532">
        <v>-43.968101351733516</v>
      </c>
      <c r="G60" s="514">
        <v>-6.026042192389227</v>
      </c>
    </row>
    <row r="61" spans="1:7" ht="12.75">
      <c r="A61" s="513"/>
      <c r="B61" s="533" t="s">
        <v>607</v>
      </c>
      <c r="C61" s="534">
        <v>2734.961999999996</v>
      </c>
      <c r="D61" s="535">
        <v>5569.162000000002</v>
      </c>
      <c r="E61" s="536">
        <v>4011.7129999999997</v>
      </c>
      <c r="F61" s="537">
        <v>103.62849648368098</v>
      </c>
      <c r="G61" s="515">
        <v>-27.96558979609503</v>
      </c>
    </row>
    <row r="62" spans="1:7" ht="13.5" thickBot="1">
      <c r="A62" s="516"/>
      <c r="B62" s="538" t="s">
        <v>608</v>
      </c>
      <c r="C62" s="539">
        <v>16671.1</v>
      </c>
      <c r="D62" s="517">
        <v>17731.7</v>
      </c>
      <c r="E62" s="540">
        <v>15557.2</v>
      </c>
      <c r="F62" s="518">
        <v>6.361907732543145</v>
      </c>
      <c r="G62" s="519">
        <v>-12.263347563967358</v>
      </c>
    </row>
    <row r="63" spans="1:7" ht="12.75">
      <c r="A63" s="541"/>
      <c r="B63" s="541"/>
      <c r="C63" s="541"/>
      <c r="D63" s="541"/>
      <c r="E63" s="541"/>
      <c r="F63" s="541"/>
      <c r="G63" s="541"/>
    </row>
    <row r="64" spans="1:7" ht="12.75">
      <c r="A64" s="541" t="s">
        <v>263</v>
      </c>
      <c r="B64" s="541"/>
      <c r="C64" s="541"/>
      <c r="D64" s="541"/>
      <c r="E64" s="541"/>
      <c r="F64" s="541"/>
      <c r="G64" s="667"/>
    </row>
    <row r="65" ht="12.75">
      <c r="A65" s="13" t="s">
        <v>1318</v>
      </c>
    </row>
  </sheetData>
  <mergeCells count="3">
    <mergeCell ref="A1:G1"/>
    <mergeCell ref="C4:E4"/>
    <mergeCell ref="F4:G4"/>
  </mergeCells>
  <printOptions horizontalCentered="1"/>
  <pageMargins left="0.75" right="0.75" top="1" bottom="1" header="0.5" footer="0.5"/>
  <pageSetup fitToHeight="1" fitToWidth="1" horizontalDpi="600" verticalDpi="600" orientation="portrait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 topLeftCell="A1">
      <selection activeCell="A1" sqref="A1:G1"/>
    </sheetView>
  </sheetViews>
  <sheetFormatPr defaultColWidth="9.140625" defaultRowHeight="12.75"/>
  <cols>
    <col min="1" max="1" width="5.57421875" style="13" customWidth="1"/>
    <col min="2" max="2" width="26.421875" style="13" customWidth="1"/>
    <col min="3" max="6" width="9.140625" style="13" customWidth="1"/>
    <col min="7" max="7" width="10.57421875" style="13" customWidth="1"/>
    <col min="8" max="16384" width="9.140625" style="13" customWidth="1"/>
  </cols>
  <sheetData>
    <row r="1" spans="1:7" ht="15.75" customHeight="1">
      <c r="A1" s="1587" t="s">
        <v>346</v>
      </c>
      <c r="B1" s="1587"/>
      <c r="C1" s="1587"/>
      <c r="D1" s="1587"/>
      <c r="E1" s="1587"/>
      <c r="F1" s="1587"/>
      <c r="G1" s="1587"/>
    </row>
    <row r="2" spans="1:8" ht="15.75">
      <c r="A2" s="264" t="s">
        <v>1279</v>
      </c>
      <c r="B2" s="265"/>
      <c r="C2" s="265"/>
      <c r="D2" s="265"/>
      <c r="E2" s="265"/>
      <c r="F2" s="265"/>
      <c r="G2" s="265"/>
      <c r="H2" s="66"/>
    </row>
    <row r="3" spans="1:8" ht="13.5" thickBot="1">
      <c r="A3" s="266"/>
      <c r="B3" s="1400"/>
      <c r="C3" s="1400"/>
      <c r="D3" s="1401"/>
      <c r="E3" s="1401"/>
      <c r="F3" s="1400"/>
      <c r="G3" s="1403" t="s">
        <v>456</v>
      </c>
      <c r="H3" s="66"/>
    </row>
    <row r="4" spans="1:7" ht="12.75">
      <c r="A4" s="542"/>
      <c r="B4" s="509"/>
      <c r="C4" s="1776" t="s">
        <v>9</v>
      </c>
      <c r="D4" s="1776"/>
      <c r="E4" s="1777"/>
      <c r="F4" s="1774" t="s">
        <v>229</v>
      </c>
      <c r="G4" s="1775"/>
    </row>
    <row r="5" spans="1:7" ht="12.75">
      <c r="A5" s="510"/>
      <c r="B5" s="521"/>
      <c r="C5" s="522" t="s">
        <v>82</v>
      </c>
      <c r="D5" s="507" t="s">
        <v>762</v>
      </c>
      <c r="E5" s="511" t="s">
        <v>202</v>
      </c>
      <c r="F5" s="524" t="s">
        <v>762</v>
      </c>
      <c r="G5" s="511" t="s">
        <v>203</v>
      </c>
    </row>
    <row r="6" spans="1:7" ht="12.75">
      <c r="A6" s="543"/>
      <c r="B6" s="526" t="s">
        <v>261</v>
      </c>
      <c r="C6" s="544">
        <v>4498.9</v>
      </c>
      <c r="D6" s="503">
        <v>9757.4</v>
      </c>
      <c r="E6" s="512">
        <v>7521.6</v>
      </c>
      <c r="F6" s="529">
        <v>116.88412723110093</v>
      </c>
      <c r="G6" s="512">
        <v>-22.913890995552094</v>
      </c>
    </row>
    <row r="7" spans="1:7" ht="12.75">
      <c r="A7" s="513">
        <v>1</v>
      </c>
      <c r="B7" s="530" t="s">
        <v>612</v>
      </c>
      <c r="C7" s="545">
        <v>65.6</v>
      </c>
      <c r="D7" s="504">
        <v>155.8</v>
      </c>
      <c r="E7" s="514">
        <v>473.5</v>
      </c>
      <c r="F7" s="532">
        <v>137.5</v>
      </c>
      <c r="G7" s="514">
        <v>203.91527599486523</v>
      </c>
    </row>
    <row r="8" spans="1:7" ht="12.75">
      <c r="A8" s="513">
        <v>2</v>
      </c>
      <c r="B8" s="530" t="s">
        <v>575</v>
      </c>
      <c r="C8" s="546">
        <v>37.8</v>
      </c>
      <c r="D8" s="504">
        <v>188</v>
      </c>
      <c r="E8" s="514">
        <v>173.2</v>
      </c>
      <c r="F8" s="532">
        <v>397.35449735449737</v>
      </c>
      <c r="G8" s="514">
        <v>-7.872340425531917</v>
      </c>
    </row>
    <row r="9" spans="1:7" ht="12.75">
      <c r="A9" s="513">
        <v>3</v>
      </c>
      <c r="B9" s="530" t="s">
        <v>613</v>
      </c>
      <c r="C9" s="546">
        <v>23.8</v>
      </c>
      <c r="D9" s="504">
        <v>174.8</v>
      </c>
      <c r="E9" s="514">
        <v>382.9</v>
      </c>
      <c r="F9" s="532">
        <v>634.4537815126051</v>
      </c>
      <c r="G9" s="514">
        <v>119.05034324942787</v>
      </c>
    </row>
    <row r="10" spans="1:7" ht="12.75">
      <c r="A10" s="513">
        <v>4</v>
      </c>
      <c r="B10" s="530" t="s">
        <v>614</v>
      </c>
      <c r="C10" s="546">
        <v>0</v>
      </c>
      <c r="D10" s="504">
        <v>1</v>
      </c>
      <c r="E10" s="514">
        <v>0</v>
      </c>
      <c r="F10" s="532" t="s">
        <v>171</v>
      </c>
      <c r="G10" s="514">
        <v>-100</v>
      </c>
    </row>
    <row r="11" spans="1:7" ht="12.75">
      <c r="A11" s="513">
        <v>5</v>
      </c>
      <c r="B11" s="530" t="s">
        <v>587</v>
      </c>
      <c r="C11" s="546">
        <v>102.4</v>
      </c>
      <c r="D11" s="504">
        <v>565.4</v>
      </c>
      <c r="E11" s="514">
        <v>739.8</v>
      </c>
      <c r="F11" s="532">
        <v>452.1484374999999</v>
      </c>
      <c r="G11" s="514">
        <v>30.845419172267412</v>
      </c>
    </row>
    <row r="12" spans="1:7" ht="12.75">
      <c r="A12" s="513">
        <v>6</v>
      </c>
      <c r="B12" s="530" t="s">
        <v>1157</v>
      </c>
      <c r="C12" s="546">
        <v>281.5</v>
      </c>
      <c r="D12" s="504">
        <v>3346.8</v>
      </c>
      <c r="E12" s="514">
        <v>1961.3</v>
      </c>
      <c r="F12" s="532" t="s">
        <v>171</v>
      </c>
      <c r="G12" s="514">
        <v>-41.397753077566634</v>
      </c>
    </row>
    <row r="13" spans="1:7" ht="12.75">
      <c r="A13" s="513">
        <v>7</v>
      </c>
      <c r="B13" s="530" t="s">
        <v>615</v>
      </c>
      <c r="C13" s="546">
        <v>1918.4</v>
      </c>
      <c r="D13" s="504">
        <v>2250.4</v>
      </c>
      <c r="E13" s="514">
        <v>1782.3</v>
      </c>
      <c r="F13" s="532">
        <v>17.30608840700583</v>
      </c>
      <c r="G13" s="514">
        <v>-20.80074653394952</v>
      </c>
    </row>
    <row r="14" spans="1:7" ht="12.75">
      <c r="A14" s="513">
        <v>8</v>
      </c>
      <c r="B14" s="530" t="s">
        <v>616</v>
      </c>
      <c r="C14" s="546">
        <v>13.5</v>
      </c>
      <c r="D14" s="504">
        <v>5.2</v>
      </c>
      <c r="E14" s="514">
        <v>11.9</v>
      </c>
      <c r="F14" s="532">
        <v>-61.48148148148148</v>
      </c>
      <c r="G14" s="514">
        <v>128.84615384615384</v>
      </c>
    </row>
    <row r="15" spans="1:7" ht="12.75">
      <c r="A15" s="513">
        <v>9</v>
      </c>
      <c r="B15" s="530" t="s">
        <v>617</v>
      </c>
      <c r="C15" s="546">
        <v>79.2</v>
      </c>
      <c r="D15" s="504">
        <v>136.2</v>
      </c>
      <c r="E15" s="514">
        <v>93.8</v>
      </c>
      <c r="F15" s="532">
        <v>71.96969696969694</v>
      </c>
      <c r="G15" s="514">
        <v>-31.13069016152717</v>
      </c>
    </row>
    <row r="16" spans="1:7" ht="12.75">
      <c r="A16" s="513">
        <v>10</v>
      </c>
      <c r="B16" s="530" t="s">
        <v>618</v>
      </c>
      <c r="C16" s="546">
        <v>48</v>
      </c>
      <c r="D16" s="504">
        <v>146.9</v>
      </c>
      <c r="E16" s="514">
        <v>119.3</v>
      </c>
      <c r="F16" s="532">
        <v>206.04166666666669</v>
      </c>
      <c r="G16" s="514">
        <v>-18.788291354663045</v>
      </c>
    </row>
    <row r="17" spans="1:7" ht="12.75">
      <c r="A17" s="513">
        <v>11</v>
      </c>
      <c r="B17" s="530" t="s">
        <v>619</v>
      </c>
      <c r="C17" s="546">
        <v>26.3</v>
      </c>
      <c r="D17" s="504">
        <v>32.8</v>
      </c>
      <c r="E17" s="514">
        <v>46.1</v>
      </c>
      <c r="F17" s="532">
        <v>24.71482889733838</v>
      </c>
      <c r="G17" s="514">
        <v>40.54878048780489</v>
      </c>
    </row>
    <row r="18" spans="1:7" ht="12.75">
      <c r="A18" s="513">
        <v>12</v>
      </c>
      <c r="B18" s="530" t="s">
        <v>620</v>
      </c>
      <c r="C18" s="546">
        <v>1902.4</v>
      </c>
      <c r="D18" s="504">
        <v>2754.1</v>
      </c>
      <c r="E18" s="514">
        <v>1737.5</v>
      </c>
      <c r="F18" s="532">
        <v>44.76976450798992</v>
      </c>
      <c r="G18" s="514">
        <v>-36.91223993319051</v>
      </c>
    </row>
    <row r="19" spans="1:7" ht="13.5" thickBot="1">
      <c r="A19" s="531"/>
      <c r="B19" s="533" t="s">
        <v>607</v>
      </c>
      <c r="C19" s="547">
        <v>2900.9</v>
      </c>
      <c r="D19" s="505">
        <v>3402.1</v>
      </c>
      <c r="E19" s="548">
        <v>2036.8</v>
      </c>
      <c r="F19" s="537">
        <v>17.277396669998964</v>
      </c>
      <c r="G19" s="515">
        <v>-40.13109549983833</v>
      </c>
    </row>
    <row r="20" spans="1:7" ht="13.5" thickBot="1">
      <c r="A20" s="924"/>
      <c r="B20" s="925" t="s">
        <v>621</v>
      </c>
      <c r="C20" s="926">
        <v>7399.8</v>
      </c>
      <c r="D20" s="926">
        <v>13159.5</v>
      </c>
      <c r="E20" s="926">
        <v>9558.4</v>
      </c>
      <c r="F20" s="927">
        <v>77.83588745641774</v>
      </c>
      <c r="G20" s="927">
        <v>-27.365021467380984</v>
      </c>
    </row>
    <row r="21" spans="1:7" ht="12.75">
      <c r="A21" s="13" t="s">
        <v>1318</v>
      </c>
      <c r="G21" s="66"/>
    </row>
  </sheetData>
  <mergeCells count="3">
    <mergeCell ref="A1:G1"/>
    <mergeCell ref="C4:E4"/>
    <mergeCell ref="F4:G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workbookViewId="0" topLeftCell="A1">
      <selection activeCell="B1" sqref="B1:H1"/>
    </sheetView>
  </sheetViews>
  <sheetFormatPr defaultColWidth="9.140625" defaultRowHeight="12.75"/>
  <cols>
    <col min="1" max="1" width="2.00390625" style="13" customWidth="1"/>
    <col min="2" max="2" width="4.421875" style="13" customWidth="1"/>
    <col min="3" max="3" width="31.140625" style="13" customWidth="1"/>
    <col min="4" max="8" width="9.8515625" style="13" customWidth="1"/>
    <col min="9" max="9" width="1.7109375" style="13" customWidth="1"/>
    <col min="10" max="16384" width="9.140625" style="13" customWidth="1"/>
  </cols>
  <sheetData>
    <row r="1" spans="2:8" s="47" customFormat="1" ht="15.75">
      <c r="B1" s="1587" t="s">
        <v>347</v>
      </c>
      <c r="C1" s="1587"/>
      <c r="D1" s="1587"/>
      <c r="E1" s="1587"/>
      <c r="F1" s="1587"/>
      <c r="G1" s="1587"/>
      <c r="H1" s="1587"/>
    </row>
    <row r="2" spans="2:8" s="47" customFormat="1" ht="15.75">
      <c r="B2" s="1778" t="s">
        <v>919</v>
      </c>
      <c r="C2" s="1778"/>
      <c r="D2" s="1778"/>
      <c r="E2" s="1778"/>
      <c r="F2" s="1778"/>
      <c r="G2" s="1778"/>
      <c r="H2" s="1778"/>
    </row>
    <row r="3" spans="2:8" ht="13.5" thickBot="1">
      <c r="B3" s="1779" t="s">
        <v>1050</v>
      </c>
      <c r="C3" s="1779"/>
      <c r="D3" s="1779"/>
      <c r="E3" s="1779"/>
      <c r="F3" s="1779"/>
      <c r="G3" s="1779"/>
      <c r="H3" s="1779"/>
    </row>
    <row r="4" spans="1:9" s="30" customFormat="1" ht="15.75" customHeight="1">
      <c r="A4" s="669"/>
      <c r="B4" s="679"/>
      <c r="C4" s="680"/>
      <c r="D4" s="1780" t="s">
        <v>103</v>
      </c>
      <c r="E4" s="1780"/>
      <c r="F4" s="1780"/>
      <c r="G4" s="1781" t="s">
        <v>229</v>
      </c>
      <c r="H4" s="1782"/>
      <c r="I4" s="669"/>
    </row>
    <row r="5" spans="1:9" s="227" customFormat="1" ht="16.5" customHeight="1">
      <c r="A5" s="670"/>
      <c r="B5" s="681"/>
      <c r="C5" s="671"/>
      <c r="D5" s="672" t="s">
        <v>82</v>
      </c>
      <c r="E5" s="672" t="s">
        <v>762</v>
      </c>
      <c r="F5" s="672" t="s">
        <v>202</v>
      </c>
      <c r="G5" s="672" t="s">
        <v>762</v>
      </c>
      <c r="H5" s="698" t="s">
        <v>203</v>
      </c>
      <c r="I5" s="670"/>
    </row>
    <row r="6" spans="1:9" ht="12.75">
      <c r="A6" s="45"/>
      <c r="B6" s="682"/>
      <c r="C6" s="673" t="s">
        <v>261</v>
      </c>
      <c r="D6" s="686">
        <v>40658.99</v>
      </c>
      <c r="E6" s="687">
        <v>50271.969000000005</v>
      </c>
      <c r="F6" s="687">
        <v>64329.90600000002</v>
      </c>
      <c r="G6" s="686">
        <v>23.64293603948353</v>
      </c>
      <c r="H6" s="688">
        <v>27.96376843723789</v>
      </c>
      <c r="I6" s="287"/>
    </row>
    <row r="7" spans="1:9" ht="12.75">
      <c r="A7" s="45"/>
      <c r="B7" s="683">
        <v>1</v>
      </c>
      <c r="C7" s="674" t="s">
        <v>622</v>
      </c>
      <c r="D7" s="689">
        <v>696.1</v>
      </c>
      <c r="E7" s="690">
        <v>804.5</v>
      </c>
      <c r="F7" s="690">
        <v>1743.7</v>
      </c>
      <c r="G7" s="689">
        <v>15.572475219077717</v>
      </c>
      <c r="H7" s="691">
        <v>116.74331883157242</v>
      </c>
      <c r="I7" s="287"/>
    </row>
    <row r="8" spans="1:9" ht="12.75">
      <c r="A8" s="45"/>
      <c r="B8" s="683">
        <v>2</v>
      </c>
      <c r="C8" s="674" t="s">
        <v>920</v>
      </c>
      <c r="D8" s="689">
        <v>258.899</v>
      </c>
      <c r="E8" s="690">
        <v>197.172</v>
      </c>
      <c r="F8" s="690">
        <v>443.21100000000007</v>
      </c>
      <c r="G8" s="689">
        <v>-23.842116037528143</v>
      </c>
      <c r="H8" s="691">
        <v>124.78394498204617</v>
      </c>
      <c r="I8" s="45"/>
    </row>
    <row r="9" spans="1:9" ht="12.75">
      <c r="A9" s="45"/>
      <c r="B9" s="683">
        <v>3</v>
      </c>
      <c r="C9" s="674" t="s">
        <v>623</v>
      </c>
      <c r="D9" s="689">
        <v>116.7</v>
      </c>
      <c r="E9" s="690">
        <v>193</v>
      </c>
      <c r="F9" s="690">
        <v>272.7</v>
      </c>
      <c r="G9" s="689">
        <v>65.38131962296487</v>
      </c>
      <c r="H9" s="691">
        <v>41.295336787564764</v>
      </c>
      <c r="I9" s="45"/>
    </row>
    <row r="10" spans="1:9" ht="12.75">
      <c r="A10" s="45"/>
      <c r="B10" s="683">
        <v>4</v>
      </c>
      <c r="C10" s="674" t="s">
        <v>624</v>
      </c>
      <c r="D10" s="689">
        <v>75.5</v>
      </c>
      <c r="E10" s="690">
        <v>26</v>
      </c>
      <c r="F10" s="690">
        <v>117.3</v>
      </c>
      <c r="G10" s="689">
        <v>-65.56291390728477</v>
      </c>
      <c r="H10" s="691">
        <v>351.15384615384613</v>
      </c>
      <c r="I10" s="45"/>
    </row>
    <row r="11" spans="1:9" ht="12.75">
      <c r="A11" s="45"/>
      <c r="B11" s="683">
        <v>5</v>
      </c>
      <c r="C11" s="674" t="s">
        <v>625</v>
      </c>
      <c r="D11" s="689">
        <v>97.6</v>
      </c>
      <c r="E11" s="690">
        <v>170.9</v>
      </c>
      <c r="F11" s="690">
        <v>195.2</v>
      </c>
      <c r="G11" s="689">
        <v>75.10245901639345</v>
      </c>
      <c r="H11" s="691">
        <v>14.218841427735512</v>
      </c>
      <c r="I11" s="45"/>
    </row>
    <row r="12" spans="1:9" ht="12.75">
      <c r="A12" s="45"/>
      <c r="B12" s="683">
        <v>6</v>
      </c>
      <c r="C12" s="674" t="s">
        <v>626</v>
      </c>
      <c r="D12" s="689">
        <v>848.5</v>
      </c>
      <c r="E12" s="690">
        <v>1000.1</v>
      </c>
      <c r="F12" s="690">
        <v>1696.6</v>
      </c>
      <c r="G12" s="689">
        <v>17.866823806717733</v>
      </c>
      <c r="H12" s="691">
        <v>69.64303569643033</v>
      </c>
      <c r="I12" s="45"/>
    </row>
    <row r="13" spans="1:9" ht="12.75">
      <c r="A13" s="45"/>
      <c r="B13" s="683">
        <v>7</v>
      </c>
      <c r="C13" s="674" t="s">
        <v>627</v>
      </c>
      <c r="D13" s="689">
        <v>198.5</v>
      </c>
      <c r="E13" s="690">
        <v>2.4</v>
      </c>
      <c r="F13" s="690">
        <v>285.1</v>
      </c>
      <c r="G13" s="689">
        <v>-98.79093198992443</v>
      </c>
      <c r="H13" s="691" t="s">
        <v>171</v>
      </c>
      <c r="I13" s="45"/>
    </row>
    <row r="14" spans="1:9" ht="12.75">
      <c r="A14" s="45"/>
      <c r="B14" s="683">
        <v>8</v>
      </c>
      <c r="C14" s="674" t="s">
        <v>565</v>
      </c>
      <c r="D14" s="689">
        <v>1052.5</v>
      </c>
      <c r="E14" s="690">
        <v>1193.3</v>
      </c>
      <c r="F14" s="690">
        <v>1190.8</v>
      </c>
      <c r="G14" s="689">
        <v>13.37767220902613</v>
      </c>
      <c r="H14" s="691">
        <v>-0.2095030587446587</v>
      </c>
      <c r="I14" s="45"/>
    </row>
    <row r="15" spans="1:9" ht="12.75">
      <c r="A15" s="45"/>
      <c r="B15" s="683">
        <v>9</v>
      </c>
      <c r="C15" s="674" t="s">
        <v>628</v>
      </c>
      <c r="D15" s="689">
        <v>265.6</v>
      </c>
      <c r="E15" s="690">
        <v>348.7</v>
      </c>
      <c r="F15" s="690">
        <v>777</v>
      </c>
      <c r="G15" s="689">
        <v>31.287650602409627</v>
      </c>
      <c r="H15" s="691">
        <v>122.82764554057931</v>
      </c>
      <c r="I15" s="45"/>
    </row>
    <row r="16" spans="1:9" ht="12.75">
      <c r="A16" s="45"/>
      <c r="B16" s="683">
        <v>10</v>
      </c>
      <c r="C16" s="674" t="s">
        <v>629</v>
      </c>
      <c r="D16" s="689">
        <v>1323.645</v>
      </c>
      <c r="E16" s="690">
        <v>3561.91</v>
      </c>
      <c r="F16" s="690">
        <v>2386.928</v>
      </c>
      <c r="G16" s="689">
        <v>169.0985876122374</v>
      </c>
      <c r="H16" s="691">
        <v>-32.9874140559419</v>
      </c>
      <c r="I16" s="45"/>
    </row>
    <row r="17" spans="1:9" ht="12.75">
      <c r="A17" s="45"/>
      <c r="B17" s="683">
        <v>11</v>
      </c>
      <c r="C17" s="674" t="s">
        <v>630</v>
      </c>
      <c r="D17" s="689">
        <v>21.9</v>
      </c>
      <c r="E17" s="690">
        <v>20</v>
      </c>
      <c r="F17" s="690">
        <v>39.7</v>
      </c>
      <c r="G17" s="689">
        <v>-8.67579908675799</v>
      </c>
      <c r="H17" s="691">
        <v>98.5</v>
      </c>
      <c r="I17" s="45"/>
    </row>
    <row r="18" spans="1:9" ht="12.75">
      <c r="A18" s="45"/>
      <c r="B18" s="683">
        <v>12</v>
      </c>
      <c r="C18" s="674" t="s">
        <v>631</v>
      </c>
      <c r="D18" s="689">
        <v>228.5</v>
      </c>
      <c r="E18" s="690">
        <v>338.5</v>
      </c>
      <c r="F18" s="690">
        <v>658.6</v>
      </c>
      <c r="G18" s="689">
        <v>48.14004376367615</v>
      </c>
      <c r="H18" s="691">
        <v>94.5642540620384</v>
      </c>
      <c r="I18" s="45"/>
    </row>
    <row r="19" spans="1:9" ht="12.75">
      <c r="A19" s="45"/>
      <c r="B19" s="683">
        <v>13</v>
      </c>
      <c r="C19" s="674" t="s">
        <v>632</v>
      </c>
      <c r="D19" s="689">
        <v>100.3</v>
      </c>
      <c r="E19" s="690">
        <v>111.1</v>
      </c>
      <c r="F19" s="690">
        <v>98.5</v>
      </c>
      <c r="G19" s="689">
        <v>10.767696909272175</v>
      </c>
      <c r="H19" s="691">
        <v>-11.341134113411329</v>
      </c>
      <c r="I19" s="45"/>
    </row>
    <row r="20" spans="1:9" ht="12.75">
      <c r="A20" s="45"/>
      <c r="B20" s="683">
        <v>14</v>
      </c>
      <c r="C20" s="674" t="s">
        <v>633</v>
      </c>
      <c r="D20" s="689">
        <v>26.1</v>
      </c>
      <c r="E20" s="690">
        <v>48.7</v>
      </c>
      <c r="F20" s="690">
        <v>31.5</v>
      </c>
      <c r="G20" s="689">
        <v>86.59003831417624</v>
      </c>
      <c r="H20" s="691">
        <v>-35.31827515400411</v>
      </c>
      <c r="I20" s="45"/>
    </row>
    <row r="21" spans="1:9" ht="12.75">
      <c r="A21" s="45"/>
      <c r="B21" s="683">
        <v>15</v>
      </c>
      <c r="C21" s="674" t="s">
        <v>634</v>
      </c>
      <c r="D21" s="689">
        <v>1123.5</v>
      </c>
      <c r="E21" s="690">
        <v>1360.5</v>
      </c>
      <c r="F21" s="690">
        <v>2361.1</v>
      </c>
      <c r="G21" s="689">
        <v>21.094793057409888</v>
      </c>
      <c r="H21" s="691">
        <v>73.54649026093347</v>
      </c>
      <c r="I21" s="45"/>
    </row>
    <row r="22" spans="1:9" ht="12.75">
      <c r="A22" s="45"/>
      <c r="B22" s="683">
        <v>16</v>
      </c>
      <c r="C22" s="674" t="s">
        <v>635</v>
      </c>
      <c r="D22" s="689">
        <v>148.1</v>
      </c>
      <c r="E22" s="690">
        <v>183.3</v>
      </c>
      <c r="F22" s="690">
        <v>376.1</v>
      </c>
      <c r="G22" s="689">
        <v>23.76772451046591</v>
      </c>
      <c r="H22" s="691">
        <v>105.18276050190943</v>
      </c>
      <c r="I22" s="45"/>
    </row>
    <row r="23" spans="1:9" ht="12.75">
      <c r="A23" s="45"/>
      <c r="B23" s="683">
        <v>17</v>
      </c>
      <c r="C23" s="674" t="s">
        <v>569</v>
      </c>
      <c r="D23" s="689">
        <v>251.2</v>
      </c>
      <c r="E23" s="690">
        <v>191.2</v>
      </c>
      <c r="F23" s="690">
        <v>76.3</v>
      </c>
      <c r="G23" s="689">
        <v>-23.88535031847134</v>
      </c>
      <c r="H23" s="691">
        <v>-60.09414225941423</v>
      </c>
      <c r="I23" s="45"/>
    </row>
    <row r="24" spans="1:9" ht="12.75">
      <c r="A24" s="45"/>
      <c r="B24" s="683">
        <v>18</v>
      </c>
      <c r="C24" s="674" t="s">
        <v>636</v>
      </c>
      <c r="D24" s="689">
        <v>381.9</v>
      </c>
      <c r="E24" s="690">
        <v>348.5</v>
      </c>
      <c r="F24" s="690">
        <v>464.6</v>
      </c>
      <c r="G24" s="689">
        <v>-8.745744959413443</v>
      </c>
      <c r="H24" s="691">
        <v>33.314203730272595</v>
      </c>
      <c r="I24" s="45"/>
    </row>
    <row r="25" spans="1:9" ht="12.75">
      <c r="A25" s="45"/>
      <c r="B25" s="683">
        <v>19</v>
      </c>
      <c r="C25" s="674" t="s">
        <v>641</v>
      </c>
      <c r="D25" s="689">
        <v>1764.413</v>
      </c>
      <c r="E25" s="690">
        <v>910.8970000000002</v>
      </c>
      <c r="F25" s="690">
        <v>1859.32</v>
      </c>
      <c r="G25" s="689">
        <v>-48.37393512743331</v>
      </c>
      <c r="H25" s="691">
        <v>104.11967544080173</v>
      </c>
      <c r="I25" s="45"/>
    </row>
    <row r="26" spans="1:9" ht="12.75">
      <c r="A26" s="45"/>
      <c r="B26" s="683">
        <v>20</v>
      </c>
      <c r="C26" s="674" t="s">
        <v>642</v>
      </c>
      <c r="D26" s="689">
        <v>137.5</v>
      </c>
      <c r="E26" s="690">
        <v>59.7</v>
      </c>
      <c r="F26" s="690">
        <v>51.6</v>
      </c>
      <c r="G26" s="689">
        <v>-56.58181818181818</v>
      </c>
      <c r="H26" s="691">
        <v>-13.5678391959799</v>
      </c>
      <c r="I26" s="45"/>
    </row>
    <row r="27" spans="1:9" ht="12.75">
      <c r="A27" s="45"/>
      <c r="B27" s="683">
        <v>21</v>
      </c>
      <c r="C27" s="674" t="s">
        <v>643</v>
      </c>
      <c r="D27" s="689">
        <v>240.7</v>
      </c>
      <c r="E27" s="690">
        <v>120.6</v>
      </c>
      <c r="F27" s="690">
        <v>208.1</v>
      </c>
      <c r="G27" s="689">
        <v>-49.896136269214786</v>
      </c>
      <c r="H27" s="691">
        <v>72.55389718076287</v>
      </c>
      <c r="I27" s="45"/>
    </row>
    <row r="28" spans="1:9" ht="12.75">
      <c r="A28" s="45"/>
      <c r="B28" s="683">
        <v>22</v>
      </c>
      <c r="C28" s="674" t="s">
        <v>578</v>
      </c>
      <c r="D28" s="689">
        <v>150.6</v>
      </c>
      <c r="E28" s="690">
        <v>81.7</v>
      </c>
      <c r="F28" s="690">
        <v>1.2</v>
      </c>
      <c r="G28" s="689">
        <v>-45.750332005312075</v>
      </c>
      <c r="H28" s="691">
        <v>-98.531211750306</v>
      </c>
      <c r="I28" s="45"/>
    </row>
    <row r="29" spans="1:9" ht="12.75">
      <c r="A29" s="45"/>
      <c r="B29" s="683">
        <v>23</v>
      </c>
      <c r="C29" s="674" t="s">
        <v>644</v>
      </c>
      <c r="D29" s="689">
        <v>2848.343</v>
      </c>
      <c r="E29" s="690">
        <v>2150.71</v>
      </c>
      <c r="F29" s="690">
        <v>6638.784</v>
      </c>
      <c r="G29" s="689">
        <v>-24.49259095551342</v>
      </c>
      <c r="H29" s="691">
        <v>208.67871540096064</v>
      </c>
      <c r="I29" s="45"/>
    </row>
    <row r="30" spans="1:9" ht="12.75">
      <c r="A30" s="45"/>
      <c r="B30" s="683">
        <v>24</v>
      </c>
      <c r="C30" s="674" t="s">
        <v>921</v>
      </c>
      <c r="D30" s="689">
        <v>600.525</v>
      </c>
      <c r="E30" s="690">
        <v>935.38</v>
      </c>
      <c r="F30" s="690">
        <v>2975.1630000000005</v>
      </c>
      <c r="G30" s="689">
        <v>55.76037633737147</v>
      </c>
      <c r="H30" s="691">
        <v>218.06998225320194</v>
      </c>
      <c r="I30" s="45"/>
    </row>
    <row r="31" spans="1:9" ht="12.75">
      <c r="A31" s="45"/>
      <c r="B31" s="683">
        <v>25</v>
      </c>
      <c r="C31" s="674" t="s">
        <v>645</v>
      </c>
      <c r="D31" s="689">
        <v>2240.5</v>
      </c>
      <c r="E31" s="690">
        <v>2518.5</v>
      </c>
      <c r="F31" s="690">
        <v>3274.1</v>
      </c>
      <c r="G31" s="689">
        <v>12.407944655210883</v>
      </c>
      <c r="H31" s="691">
        <v>30.00198530871549</v>
      </c>
      <c r="I31" s="45"/>
    </row>
    <row r="32" spans="1:9" ht="12.75">
      <c r="A32" s="45"/>
      <c r="B32" s="683">
        <v>26</v>
      </c>
      <c r="C32" s="674" t="s">
        <v>646</v>
      </c>
      <c r="D32" s="689">
        <v>24.2</v>
      </c>
      <c r="E32" s="690">
        <v>3.4</v>
      </c>
      <c r="F32" s="690">
        <v>8.4</v>
      </c>
      <c r="G32" s="689">
        <v>-85.9504132231405</v>
      </c>
      <c r="H32" s="691">
        <v>147.05882352941177</v>
      </c>
      <c r="I32" s="45"/>
    </row>
    <row r="33" spans="1:9" ht="12.75">
      <c r="A33" s="45"/>
      <c r="B33" s="683">
        <v>27</v>
      </c>
      <c r="C33" s="674" t="s">
        <v>647</v>
      </c>
      <c r="D33" s="689">
        <v>1842.1</v>
      </c>
      <c r="E33" s="690">
        <v>2452.3</v>
      </c>
      <c r="F33" s="690">
        <v>3046.5</v>
      </c>
      <c r="G33" s="689">
        <v>33.125237500678594</v>
      </c>
      <c r="H33" s="691">
        <v>24.230314398727714</v>
      </c>
      <c r="I33" s="45"/>
    </row>
    <row r="34" spans="1:9" ht="12.75">
      <c r="A34" s="45"/>
      <c r="B34" s="683">
        <v>28</v>
      </c>
      <c r="C34" s="674" t="s">
        <v>648</v>
      </c>
      <c r="D34" s="689">
        <v>109.8</v>
      </c>
      <c r="E34" s="690">
        <v>144.3</v>
      </c>
      <c r="F34" s="690">
        <v>118.4</v>
      </c>
      <c r="G34" s="689">
        <v>31.42076502732243</v>
      </c>
      <c r="H34" s="691">
        <v>-17.948717948717956</v>
      </c>
      <c r="I34" s="45"/>
    </row>
    <row r="35" spans="1:9" ht="12.75">
      <c r="A35" s="45"/>
      <c r="B35" s="683">
        <v>29</v>
      </c>
      <c r="C35" s="674" t="s">
        <v>585</v>
      </c>
      <c r="D35" s="689">
        <v>264.3</v>
      </c>
      <c r="E35" s="690">
        <v>388.7</v>
      </c>
      <c r="F35" s="690">
        <v>535</v>
      </c>
      <c r="G35" s="689">
        <v>47.067726068861134</v>
      </c>
      <c r="H35" s="691">
        <v>37.63828145099049</v>
      </c>
      <c r="I35" s="45"/>
    </row>
    <row r="36" spans="1:9" ht="12.75">
      <c r="A36" s="45"/>
      <c r="B36" s="683">
        <v>30</v>
      </c>
      <c r="C36" s="674" t="s">
        <v>649</v>
      </c>
      <c r="D36" s="689">
        <v>13218.8</v>
      </c>
      <c r="E36" s="690">
        <v>19111.8</v>
      </c>
      <c r="F36" s="690">
        <v>15170.3</v>
      </c>
      <c r="G36" s="689">
        <v>44.58044603140979</v>
      </c>
      <c r="H36" s="691">
        <v>-20.623384505907353</v>
      </c>
      <c r="I36" s="45"/>
    </row>
    <row r="37" spans="1:9" ht="12.75">
      <c r="A37" s="45"/>
      <c r="B37" s="683">
        <v>31</v>
      </c>
      <c r="C37" s="674" t="s">
        <v>650</v>
      </c>
      <c r="D37" s="689">
        <v>387.8</v>
      </c>
      <c r="E37" s="690">
        <v>365.4</v>
      </c>
      <c r="F37" s="690">
        <v>146.2</v>
      </c>
      <c r="G37" s="689">
        <v>-5.776173285198567</v>
      </c>
      <c r="H37" s="691">
        <v>-59.98905309250137</v>
      </c>
      <c r="I37" s="45"/>
    </row>
    <row r="38" spans="1:9" ht="12.75">
      <c r="A38" s="45"/>
      <c r="B38" s="683">
        <v>32</v>
      </c>
      <c r="C38" s="674" t="s">
        <v>588</v>
      </c>
      <c r="D38" s="689">
        <v>40.5</v>
      </c>
      <c r="E38" s="690">
        <v>45.5</v>
      </c>
      <c r="F38" s="690">
        <v>77</v>
      </c>
      <c r="G38" s="689">
        <v>12.345679012345684</v>
      </c>
      <c r="H38" s="691">
        <v>69.23076923076923</v>
      </c>
      <c r="I38" s="45"/>
    </row>
    <row r="39" spans="1:9" ht="12.75">
      <c r="A39" s="45"/>
      <c r="B39" s="683">
        <v>33</v>
      </c>
      <c r="C39" s="674" t="s">
        <v>651</v>
      </c>
      <c r="D39" s="689">
        <v>245.9</v>
      </c>
      <c r="E39" s="690">
        <v>245.6</v>
      </c>
      <c r="F39" s="690">
        <v>396.4</v>
      </c>
      <c r="G39" s="689">
        <v>-0.12200081333875801</v>
      </c>
      <c r="H39" s="691">
        <v>61.40065146579806</v>
      </c>
      <c r="I39" s="45"/>
    </row>
    <row r="40" spans="1:9" ht="12.75">
      <c r="A40" s="45"/>
      <c r="B40" s="683">
        <v>34</v>
      </c>
      <c r="C40" s="674" t="s">
        <v>652</v>
      </c>
      <c r="D40" s="689">
        <v>23.7</v>
      </c>
      <c r="E40" s="690">
        <v>32.5</v>
      </c>
      <c r="F40" s="690">
        <v>34.9</v>
      </c>
      <c r="G40" s="689">
        <v>37.13080168776372</v>
      </c>
      <c r="H40" s="691">
        <v>7.384615384615387</v>
      </c>
      <c r="I40" s="45"/>
    </row>
    <row r="41" spans="1:9" ht="12.75">
      <c r="A41" s="45"/>
      <c r="B41" s="683">
        <v>35</v>
      </c>
      <c r="C41" s="674" t="s">
        <v>615</v>
      </c>
      <c r="D41" s="689">
        <v>554.7</v>
      </c>
      <c r="E41" s="690">
        <v>590.2</v>
      </c>
      <c r="F41" s="690">
        <v>605</v>
      </c>
      <c r="G41" s="689">
        <v>6.399855777897969</v>
      </c>
      <c r="H41" s="691">
        <v>2.507624534056248</v>
      </c>
      <c r="I41" s="45"/>
    </row>
    <row r="42" spans="1:9" ht="12.75">
      <c r="A42" s="45"/>
      <c r="B42" s="683">
        <v>36</v>
      </c>
      <c r="C42" s="674" t="s">
        <v>653</v>
      </c>
      <c r="D42" s="689">
        <v>501.4</v>
      </c>
      <c r="E42" s="690">
        <v>283.9</v>
      </c>
      <c r="F42" s="690">
        <v>436.3</v>
      </c>
      <c r="G42" s="689">
        <v>-43.37854008775429</v>
      </c>
      <c r="H42" s="691">
        <v>53.68087354702362</v>
      </c>
      <c r="I42" s="45"/>
    </row>
    <row r="43" spans="1:9" ht="12.75">
      <c r="A43" s="45"/>
      <c r="B43" s="683">
        <v>37</v>
      </c>
      <c r="C43" s="674" t="s">
        <v>654</v>
      </c>
      <c r="D43" s="689">
        <v>26.2</v>
      </c>
      <c r="E43" s="690">
        <v>109.6</v>
      </c>
      <c r="F43" s="690">
        <v>74.8</v>
      </c>
      <c r="G43" s="689">
        <v>318.3206106870229</v>
      </c>
      <c r="H43" s="691">
        <v>-31.751824817518255</v>
      </c>
      <c r="I43" s="45"/>
    </row>
    <row r="44" spans="1:9" ht="12.75">
      <c r="A44" s="45"/>
      <c r="B44" s="683">
        <v>38</v>
      </c>
      <c r="C44" s="674" t="s">
        <v>655</v>
      </c>
      <c r="D44" s="689">
        <v>76.1</v>
      </c>
      <c r="E44" s="690">
        <v>66.5</v>
      </c>
      <c r="F44" s="690">
        <v>189.7</v>
      </c>
      <c r="G44" s="689">
        <v>-12.614980289093296</v>
      </c>
      <c r="H44" s="691">
        <v>185.26315789473682</v>
      </c>
      <c r="I44" s="45"/>
    </row>
    <row r="45" spans="1:9" ht="12.75">
      <c r="A45" s="45"/>
      <c r="B45" s="683">
        <v>39</v>
      </c>
      <c r="C45" s="674" t="s">
        <v>656</v>
      </c>
      <c r="D45" s="689">
        <v>48.1</v>
      </c>
      <c r="E45" s="690">
        <v>50.1</v>
      </c>
      <c r="F45" s="690">
        <v>66.7</v>
      </c>
      <c r="G45" s="689">
        <v>4.158004158004161</v>
      </c>
      <c r="H45" s="691">
        <v>33.13373253493015</v>
      </c>
      <c r="I45" s="45"/>
    </row>
    <row r="46" spans="1:9" ht="12.75">
      <c r="A46" s="45"/>
      <c r="B46" s="683">
        <v>40</v>
      </c>
      <c r="C46" s="674" t="s">
        <v>657</v>
      </c>
      <c r="D46" s="689">
        <v>0.065</v>
      </c>
      <c r="E46" s="690">
        <v>0</v>
      </c>
      <c r="F46" s="690">
        <v>0</v>
      </c>
      <c r="G46" s="689">
        <v>-100</v>
      </c>
      <c r="H46" s="691" t="s">
        <v>171</v>
      </c>
      <c r="I46" s="45"/>
    </row>
    <row r="47" spans="1:9" ht="12.75">
      <c r="A47" s="45"/>
      <c r="B47" s="683">
        <v>41</v>
      </c>
      <c r="C47" s="674" t="s">
        <v>658</v>
      </c>
      <c r="D47" s="689">
        <v>7.2</v>
      </c>
      <c r="E47" s="690">
        <v>322.9</v>
      </c>
      <c r="F47" s="690">
        <v>459.1</v>
      </c>
      <c r="G47" s="689" t="s">
        <v>171</v>
      </c>
      <c r="H47" s="691">
        <v>42.18024156085477</v>
      </c>
      <c r="I47" s="45"/>
    </row>
    <row r="48" spans="1:9" ht="12.75">
      <c r="A48" s="45"/>
      <c r="B48" s="683">
        <v>42</v>
      </c>
      <c r="C48" s="674" t="s">
        <v>619</v>
      </c>
      <c r="D48" s="689">
        <v>7.3</v>
      </c>
      <c r="E48" s="690">
        <v>21</v>
      </c>
      <c r="F48" s="690">
        <v>12.6</v>
      </c>
      <c r="G48" s="689">
        <v>187.67123287671234</v>
      </c>
      <c r="H48" s="691">
        <v>-40</v>
      </c>
      <c r="I48" s="45"/>
    </row>
    <row r="49" spans="1:9" ht="12.75">
      <c r="A49" s="45"/>
      <c r="B49" s="683">
        <v>43</v>
      </c>
      <c r="C49" s="674" t="s">
        <v>659</v>
      </c>
      <c r="D49" s="689">
        <v>709.9</v>
      </c>
      <c r="E49" s="690">
        <v>974.3</v>
      </c>
      <c r="F49" s="690">
        <v>1011.4</v>
      </c>
      <c r="G49" s="689">
        <v>37.244682349626714</v>
      </c>
      <c r="H49" s="691">
        <v>3.807862054808581</v>
      </c>
      <c r="I49" s="45"/>
    </row>
    <row r="50" spans="1:9" ht="12.75">
      <c r="A50" s="45"/>
      <c r="B50" s="683">
        <v>44</v>
      </c>
      <c r="C50" s="674" t="s">
        <v>600</v>
      </c>
      <c r="D50" s="689">
        <v>1260.5</v>
      </c>
      <c r="E50" s="690">
        <v>1144</v>
      </c>
      <c r="F50" s="690">
        <v>1295.2</v>
      </c>
      <c r="G50" s="689">
        <v>-9.242364141213798</v>
      </c>
      <c r="H50" s="691">
        <v>13.216783216783213</v>
      </c>
      <c r="I50" s="45"/>
    </row>
    <row r="51" spans="1:9" ht="12.75">
      <c r="A51" s="45"/>
      <c r="B51" s="683">
        <v>45</v>
      </c>
      <c r="C51" s="674" t="s">
        <v>660</v>
      </c>
      <c r="D51" s="689">
        <v>268.9</v>
      </c>
      <c r="E51" s="690">
        <v>312</v>
      </c>
      <c r="F51" s="690">
        <v>702.4</v>
      </c>
      <c r="G51" s="689">
        <v>16.028263294905187</v>
      </c>
      <c r="H51" s="691">
        <v>125.12820512820514</v>
      </c>
      <c r="I51" s="45"/>
    </row>
    <row r="52" spans="1:9" ht="12.75">
      <c r="A52" s="45"/>
      <c r="B52" s="683">
        <v>46</v>
      </c>
      <c r="C52" s="674" t="s">
        <v>264</v>
      </c>
      <c r="D52" s="689">
        <v>167.9</v>
      </c>
      <c r="E52" s="690">
        <v>246.7</v>
      </c>
      <c r="F52" s="690">
        <v>329.4</v>
      </c>
      <c r="G52" s="689">
        <v>46.93269803454436</v>
      </c>
      <c r="H52" s="691">
        <v>33.522496959870296</v>
      </c>
      <c r="I52" s="45"/>
    </row>
    <row r="53" spans="1:9" ht="12.75">
      <c r="A53" s="45"/>
      <c r="B53" s="683">
        <v>47</v>
      </c>
      <c r="C53" s="674" t="s">
        <v>661</v>
      </c>
      <c r="D53" s="689">
        <v>520.9</v>
      </c>
      <c r="E53" s="690">
        <v>452.3</v>
      </c>
      <c r="F53" s="690">
        <v>625.9</v>
      </c>
      <c r="G53" s="689">
        <v>-13.169514302169318</v>
      </c>
      <c r="H53" s="691">
        <v>38.381605129338936</v>
      </c>
      <c r="I53" s="45"/>
    </row>
    <row r="54" spans="1:9" ht="12.75">
      <c r="A54" s="45"/>
      <c r="B54" s="683">
        <v>48</v>
      </c>
      <c r="C54" s="674" t="s">
        <v>662</v>
      </c>
      <c r="D54" s="689">
        <v>4596.2</v>
      </c>
      <c r="E54" s="690">
        <v>5935.9</v>
      </c>
      <c r="F54" s="690">
        <v>10509.8</v>
      </c>
      <c r="G54" s="689">
        <v>29.147991819329008</v>
      </c>
      <c r="H54" s="691">
        <v>77.05486952273455</v>
      </c>
      <c r="I54" s="45"/>
    </row>
    <row r="55" spans="1:9" ht="12.75">
      <c r="A55" s="45"/>
      <c r="B55" s="683">
        <v>49</v>
      </c>
      <c r="C55" s="674" t="s">
        <v>663</v>
      </c>
      <c r="D55" s="689">
        <v>558.9</v>
      </c>
      <c r="E55" s="690">
        <v>95.8</v>
      </c>
      <c r="F55" s="690">
        <v>255.3</v>
      </c>
      <c r="G55" s="689">
        <v>-82.85918769010556</v>
      </c>
      <c r="H55" s="691">
        <v>166.49269311064717</v>
      </c>
      <c r="I55" s="45"/>
    </row>
    <row r="56" spans="1:9" ht="12.75">
      <c r="A56" s="45"/>
      <c r="B56" s="683"/>
      <c r="C56" s="675" t="s">
        <v>607</v>
      </c>
      <c r="D56" s="692">
        <v>11980.21</v>
      </c>
      <c r="E56" s="693">
        <v>12118.43099999999</v>
      </c>
      <c r="F56" s="693">
        <v>17792.293999999994</v>
      </c>
      <c r="G56" s="686">
        <v>1.153744383445627</v>
      </c>
      <c r="H56" s="688">
        <v>46.82011227361042</v>
      </c>
      <c r="I56" s="45"/>
    </row>
    <row r="57" spans="1:9" ht="13.5" thickBot="1">
      <c r="A57" s="45"/>
      <c r="B57" s="684"/>
      <c r="C57" s="685" t="s">
        <v>664</v>
      </c>
      <c r="D57" s="694">
        <v>52639.2</v>
      </c>
      <c r="E57" s="695">
        <v>62390.4</v>
      </c>
      <c r="F57" s="695">
        <v>82122.2</v>
      </c>
      <c r="G57" s="696">
        <v>18.524597638261994</v>
      </c>
      <c r="H57" s="697">
        <v>31.626339949735836</v>
      </c>
      <c r="I57" s="45"/>
    </row>
    <row r="58" spans="1:9" ht="12.75">
      <c r="A58" s="45"/>
      <c r="B58" s="676"/>
      <c r="C58" s="676"/>
      <c r="D58" s="45"/>
      <c r="E58" s="45"/>
      <c r="F58" s="45"/>
      <c r="G58" s="45"/>
      <c r="H58" s="45"/>
      <c r="I58" s="45"/>
    </row>
    <row r="59" spans="1:9" ht="12.75">
      <c r="A59" s="45"/>
      <c r="B59" s="676"/>
      <c r="C59" s="676"/>
      <c r="D59" s="45"/>
      <c r="E59" s="45"/>
      <c r="F59" s="45"/>
      <c r="G59" s="45"/>
      <c r="H59" s="45"/>
      <c r="I59" s="45"/>
    </row>
    <row r="60" spans="1:9" ht="12.75">
      <c r="A60" s="45"/>
      <c r="B60" s="676"/>
      <c r="C60" s="676"/>
      <c r="D60" s="45"/>
      <c r="E60" s="45"/>
      <c r="F60" s="45"/>
      <c r="G60" s="45"/>
      <c r="H60" s="45"/>
      <c r="I60" s="45"/>
    </row>
    <row r="61" spans="1:9" ht="12.75">
      <c r="A61" s="45"/>
      <c r="B61" s="676"/>
      <c r="C61" s="676"/>
      <c r="D61" s="45"/>
      <c r="E61" s="45"/>
      <c r="F61" s="45"/>
      <c r="G61" s="45"/>
      <c r="H61" s="45"/>
      <c r="I61" s="45"/>
    </row>
    <row r="62" spans="1:9" s="51" customFormat="1" ht="15.75">
      <c r="A62" s="677"/>
      <c r="B62" s="678"/>
      <c r="C62" s="678"/>
      <c r="D62" s="677"/>
      <c r="E62" s="677"/>
      <c r="F62" s="677"/>
      <c r="G62" s="677"/>
      <c r="H62" s="677"/>
      <c r="I62" s="677"/>
    </row>
    <row r="63" spans="1:9" ht="12.75">
      <c r="A63" s="45"/>
      <c r="B63" s="676"/>
      <c r="C63" s="676"/>
      <c r="D63" s="45"/>
      <c r="E63" s="45"/>
      <c r="F63" s="45"/>
      <c r="G63" s="45"/>
      <c r="H63" s="45"/>
      <c r="I63" s="45"/>
    </row>
    <row r="64" spans="1:9" ht="12.75">
      <c r="A64" s="45"/>
      <c r="B64" s="676"/>
      <c r="C64" s="676"/>
      <c r="D64" s="45"/>
      <c r="E64" s="45"/>
      <c r="F64" s="45"/>
      <c r="G64" s="45"/>
      <c r="H64" s="45"/>
      <c r="I64" s="45"/>
    </row>
    <row r="65" spans="1:9" ht="12.75">
      <c r="A65" s="45"/>
      <c r="B65" s="676"/>
      <c r="C65" s="676"/>
      <c r="D65" s="45"/>
      <c r="E65" s="45"/>
      <c r="F65" s="45"/>
      <c r="G65" s="45"/>
      <c r="H65" s="45"/>
      <c r="I65" s="45"/>
    </row>
    <row r="66" spans="1:9" ht="12.75">
      <c r="A66" s="45"/>
      <c r="B66" s="676"/>
      <c r="C66" s="676"/>
      <c r="D66" s="45"/>
      <c r="E66" s="45"/>
      <c r="F66" s="45"/>
      <c r="G66" s="45"/>
      <c r="H66" s="45"/>
      <c r="I66" s="45"/>
    </row>
    <row r="67" spans="1:9" ht="12.75">
      <c r="A67" s="45"/>
      <c r="B67" s="676"/>
      <c r="C67" s="676"/>
      <c r="D67" s="45"/>
      <c r="E67" s="45"/>
      <c r="F67" s="45"/>
      <c r="G67" s="45"/>
      <c r="H67" s="45"/>
      <c r="I67" s="45"/>
    </row>
    <row r="68" spans="1:9" ht="12.75">
      <c r="A68" s="45"/>
      <c r="B68" s="676"/>
      <c r="C68" s="676"/>
      <c r="D68" s="45"/>
      <c r="E68" s="45"/>
      <c r="F68" s="45"/>
      <c r="G68" s="45"/>
      <c r="H68" s="45"/>
      <c r="I68" s="45"/>
    </row>
    <row r="69" spans="1:9" ht="12.75">
      <c r="A69" s="45"/>
      <c r="B69" s="676"/>
      <c r="C69" s="676"/>
      <c r="D69" s="45"/>
      <c r="E69" s="45"/>
      <c r="F69" s="45"/>
      <c r="G69" s="45"/>
      <c r="H69" s="45"/>
      <c r="I69" s="45"/>
    </row>
    <row r="70" spans="1:9" ht="12.75">
      <c r="A70" s="45"/>
      <c r="B70" s="676"/>
      <c r="C70" s="676"/>
      <c r="D70" s="45"/>
      <c r="E70" s="45"/>
      <c r="F70" s="45"/>
      <c r="G70" s="45"/>
      <c r="H70" s="45"/>
      <c r="I70" s="45"/>
    </row>
    <row r="71" spans="1:9" ht="12.75">
      <c r="A71" s="45"/>
      <c r="B71" s="676"/>
      <c r="C71" s="676"/>
      <c r="D71" s="45"/>
      <c r="E71" s="45"/>
      <c r="F71" s="45"/>
      <c r="G71" s="45"/>
      <c r="H71" s="45"/>
      <c r="I71" s="45"/>
    </row>
    <row r="72" spans="1:9" ht="12.75">
      <c r="A72" s="45"/>
      <c r="B72" s="45"/>
      <c r="C72" s="45"/>
      <c r="D72" s="45"/>
      <c r="E72" s="45"/>
      <c r="F72" s="45"/>
      <c r="G72" s="45"/>
      <c r="H72" s="45"/>
      <c r="I72" s="45"/>
    </row>
    <row r="74" ht="12.75" hidden="1"/>
    <row r="75" ht="12.75" hidden="1"/>
    <row r="76" ht="12.75" hidden="1"/>
    <row r="77" spans="4:6" ht="12.75" hidden="1">
      <c r="D77" s="13" t="s">
        <v>922</v>
      </c>
      <c r="E77" s="13" t="s">
        <v>922</v>
      </c>
      <c r="F77" s="13" t="s">
        <v>922</v>
      </c>
    </row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workbookViewId="0" topLeftCell="A1">
      <selection activeCell="A1" sqref="A1:G1"/>
    </sheetView>
  </sheetViews>
  <sheetFormatPr defaultColWidth="9.140625" defaultRowHeight="12.75"/>
  <cols>
    <col min="1" max="1" width="4.7109375" style="13" customWidth="1"/>
    <col min="2" max="2" width="29.57421875" style="13" customWidth="1"/>
    <col min="3" max="3" width="12.140625" style="13" customWidth="1"/>
    <col min="4" max="4" width="11.421875" style="13" customWidth="1"/>
    <col min="5" max="5" width="12.140625" style="13" customWidth="1"/>
    <col min="6" max="6" width="11.140625" style="13" customWidth="1"/>
    <col min="7" max="7" width="14.00390625" style="13" customWidth="1"/>
    <col min="8" max="16384" width="9.140625" style="13" customWidth="1"/>
  </cols>
  <sheetData>
    <row r="1" spans="1:7" ht="15.75" customHeight="1">
      <c r="A1" s="1783" t="s">
        <v>348</v>
      </c>
      <c r="B1" s="1783"/>
      <c r="C1" s="1783"/>
      <c r="D1" s="1783"/>
      <c r="E1" s="1783"/>
      <c r="F1" s="1783"/>
      <c r="G1" s="1783"/>
    </row>
    <row r="2" spans="1:8" ht="15.75">
      <c r="A2" s="1784" t="s">
        <v>390</v>
      </c>
      <c r="B2" s="1784"/>
      <c r="C2" s="1784"/>
      <c r="D2" s="1784"/>
      <c r="E2" s="1784"/>
      <c r="F2" s="1784"/>
      <c r="G2" s="1784"/>
      <c r="H2" s="66"/>
    </row>
    <row r="3" spans="1:8" ht="13.5" thickBot="1">
      <c r="A3" s="267"/>
      <c r="B3" s="1400"/>
      <c r="C3" s="1400"/>
      <c r="D3" s="1401"/>
      <c r="E3" s="1401"/>
      <c r="F3" s="1402"/>
      <c r="G3" s="286" t="s">
        <v>456</v>
      </c>
      <c r="H3" s="66"/>
    </row>
    <row r="4" spans="1:8" ht="12.75">
      <c r="A4" s="508"/>
      <c r="B4" s="509"/>
      <c r="C4" s="1785" t="s">
        <v>103</v>
      </c>
      <c r="D4" s="1776"/>
      <c r="E4" s="1777"/>
      <c r="F4" s="1786" t="s">
        <v>229</v>
      </c>
      <c r="G4" s="1787"/>
      <c r="H4" s="27"/>
    </row>
    <row r="5" spans="1:7" ht="12.75">
      <c r="A5" s="510"/>
      <c r="B5" s="521"/>
      <c r="C5" s="522" t="s">
        <v>82</v>
      </c>
      <c r="D5" s="507" t="s">
        <v>762</v>
      </c>
      <c r="E5" s="511" t="s">
        <v>202</v>
      </c>
      <c r="F5" s="524" t="s">
        <v>762</v>
      </c>
      <c r="G5" s="511" t="s">
        <v>203</v>
      </c>
    </row>
    <row r="6" spans="1:7" ht="12.75">
      <c r="A6" s="549"/>
      <c r="B6" s="526" t="s">
        <v>261</v>
      </c>
      <c r="C6" s="544">
        <v>24311.5</v>
      </c>
      <c r="D6" s="503">
        <v>40145.2</v>
      </c>
      <c r="E6" s="512">
        <v>56424.4</v>
      </c>
      <c r="F6" s="529">
        <v>65.12843715936901</v>
      </c>
      <c r="G6" s="512">
        <v>40.55080059384434</v>
      </c>
    </row>
    <row r="7" spans="1:7" ht="12.75">
      <c r="A7" s="513">
        <v>1</v>
      </c>
      <c r="B7" s="550" t="s">
        <v>675</v>
      </c>
      <c r="C7" s="546">
        <v>357.5</v>
      </c>
      <c r="D7" s="504">
        <v>516.1</v>
      </c>
      <c r="E7" s="514">
        <v>1167.3</v>
      </c>
      <c r="F7" s="532">
        <v>44.363636363636374</v>
      </c>
      <c r="G7" s="514">
        <v>126.17709746173222</v>
      </c>
    </row>
    <row r="8" spans="1:7" ht="12.75">
      <c r="A8" s="513">
        <v>2</v>
      </c>
      <c r="B8" s="550" t="s">
        <v>676</v>
      </c>
      <c r="C8" s="546">
        <v>30</v>
      </c>
      <c r="D8" s="504">
        <v>51.6</v>
      </c>
      <c r="E8" s="514">
        <v>55.3</v>
      </c>
      <c r="F8" s="532">
        <v>72</v>
      </c>
      <c r="G8" s="514">
        <v>7.170542635658904</v>
      </c>
    </row>
    <row r="9" spans="1:7" ht="12.75">
      <c r="A9" s="513">
        <v>3</v>
      </c>
      <c r="B9" s="550" t="s">
        <v>677</v>
      </c>
      <c r="C9" s="546">
        <v>491.6</v>
      </c>
      <c r="D9" s="504">
        <v>682.6</v>
      </c>
      <c r="E9" s="514">
        <v>1211.1</v>
      </c>
      <c r="F9" s="532">
        <v>38.85272579332789</v>
      </c>
      <c r="G9" s="514">
        <v>77.42455317902136</v>
      </c>
    </row>
    <row r="10" spans="1:7" ht="12.75">
      <c r="A10" s="513">
        <v>4</v>
      </c>
      <c r="B10" s="550" t="s">
        <v>678</v>
      </c>
      <c r="C10" s="546">
        <v>6.7</v>
      </c>
      <c r="D10" s="504">
        <v>1.3</v>
      </c>
      <c r="E10" s="514">
        <v>1.8</v>
      </c>
      <c r="F10" s="532">
        <v>-80.59701492537313</v>
      </c>
      <c r="G10" s="514">
        <v>38.46153846153845</v>
      </c>
    </row>
    <row r="11" spans="1:7" ht="12.75">
      <c r="A11" s="513">
        <v>5</v>
      </c>
      <c r="B11" s="550" t="s">
        <v>679</v>
      </c>
      <c r="C11" s="546">
        <v>39.2</v>
      </c>
      <c r="D11" s="504">
        <v>38.6</v>
      </c>
      <c r="E11" s="514">
        <v>25.2</v>
      </c>
      <c r="F11" s="532">
        <v>-1.5306122448979664</v>
      </c>
      <c r="G11" s="514">
        <v>-34.71502590673575</v>
      </c>
    </row>
    <row r="12" spans="1:7" ht="12.75">
      <c r="A12" s="513">
        <v>6</v>
      </c>
      <c r="B12" s="550" t="s">
        <v>627</v>
      </c>
      <c r="C12" s="546">
        <v>19.6</v>
      </c>
      <c r="D12" s="504">
        <v>2.4</v>
      </c>
      <c r="E12" s="514">
        <v>65.5</v>
      </c>
      <c r="F12" s="532">
        <v>-87.75510204081633</v>
      </c>
      <c r="G12" s="514" t="s">
        <v>171</v>
      </c>
    </row>
    <row r="13" spans="1:7" ht="12.75">
      <c r="A13" s="513">
        <v>7</v>
      </c>
      <c r="B13" s="550" t="s">
        <v>680</v>
      </c>
      <c r="C13" s="546">
        <v>15.4</v>
      </c>
      <c r="D13" s="504">
        <v>25.5</v>
      </c>
      <c r="E13" s="514">
        <v>5.1</v>
      </c>
      <c r="F13" s="532">
        <v>65.58441558441558</v>
      </c>
      <c r="G13" s="514">
        <v>-80</v>
      </c>
    </row>
    <row r="14" spans="1:7" ht="12.75">
      <c r="A14" s="513">
        <v>8</v>
      </c>
      <c r="B14" s="550" t="s">
        <v>681</v>
      </c>
      <c r="C14" s="546">
        <v>49.5</v>
      </c>
      <c r="D14" s="504">
        <v>8.5</v>
      </c>
      <c r="E14" s="514">
        <v>8.3</v>
      </c>
      <c r="F14" s="532">
        <v>-82.82828282828282</v>
      </c>
      <c r="G14" s="514">
        <v>-2.35294117647058</v>
      </c>
    </row>
    <row r="15" spans="1:7" ht="12.75">
      <c r="A15" s="513">
        <v>9</v>
      </c>
      <c r="B15" s="550" t="s">
        <v>682</v>
      </c>
      <c r="C15" s="546">
        <v>2.6</v>
      </c>
      <c r="D15" s="504">
        <v>4.5</v>
      </c>
      <c r="E15" s="514">
        <v>7.7</v>
      </c>
      <c r="F15" s="532">
        <v>73.07692307692307</v>
      </c>
      <c r="G15" s="514">
        <v>71.11111111111111</v>
      </c>
    </row>
    <row r="16" spans="1:7" ht="12.75">
      <c r="A16" s="513">
        <v>10</v>
      </c>
      <c r="B16" s="550" t="s">
        <v>265</v>
      </c>
      <c r="C16" s="546">
        <v>510.1</v>
      </c>
      <c r="D16" s="504">
        <v>1305.3</v>
      </c>
      <c r="E16" s="514">
        <v>1938.6</v>
      </c>
      <c r="F16" s="532">
        <v>155.8910017643599</v>
      </c>
      <c r="G16" s="514">
        <v>48.51758216501955</v>
      </c>
    </row>
    <row r="17" spans="1:7" ht="12.75">
      <c r="A17" s="513">
        <v>11</v>
      </c>
      <c r="B17" s="550" t="s">
        <v>683</v>
      </c>
      <c r="C17" s="546">
        <v>684.8</v>
      </c>
      <c r="D17" s="504">
        <v>1114.3</v>
      </c>
      <c r="E17" s="514">
        <v>676.6</v>
      </c>
      <c r="F17" s="532">
        <v>62.719042056074784</v>
      </c>
      <c r="G17" s="514">
        <v>-39.280265637620026</v>
      </c>
    </row>
    <row r="18" spans="1:7" ht="12.75">
      <c r="A18" s="513">
        <v>12</v>
      </c>
      <c r="B18" s="550" t="s">
        <v>684</v>
      </c>
      <c r="C18" s="546">
        <v>156.8</v>
      </c>
      <c r="D18" s="504">
        <v>353.1</v>
      </c>
      <c r="E18" s="514">
        <v>293.7</v>
      </c>
      <c r="F18" s="532">
        <v>125.19132653061226</v>
      </c>
      <c r="G18" s="514">
        <v>-16.82242990654207</v>
      </c>
    </row>
    <row r="19" spans="1:7" ht="12.75">
      <c r="A19" s="513">
        <v>13</v>
      </c>
      <c r="B19" s="550" t="s">
        <v>685</v>
      </c>
      <c r="C19" s="546">
        <v>25.9</v>
      </c>
      <c r="D19" s="504">
        <v>13.7</v>
      </c>
      <c r="E19" s="514">
        <v>239.5</v>
      </c>
      <c r="F19" s="532">
        <v>-47.1042471042471</v>
      </c>
      <c r="G19" s="514" t="s">
        <v>171</v>
      </c>
    </row>
    <row r="20" spans="1:7" ht="12.75">
      <c r="A20" s="513">
        <v>14</v>
      </c>
      <c r="B20" s="550" t="s">
        <v>686</v>
      </c>
      <c r="C20" s="546">
        <v>2461.9</v>
      </c>
      <c r="D20" s="504">
        <v>1953.7</v>
      </c>
      <c r="E20" s="514">
        <v>694.3</v>
      </c>
      <c r="F20" s="532">
        <v>-20.642593119135626</v>
      </c>
      <c r="G20" s="514">
        <v>-64.46230229820341</v>
      </c>
    </row>
    <row r="21" spans="1:7" ht="12.75">
      <c r="A21" s="513">
        <v>15</v>
      </c>
      <c r="B21" s="550" t="s">
        <v>687</v>
      </c>
      <c r="C21" s="546">
        <v>792.3</v>
      </c>
      <c r="D21" s="504">
        <v>1036.9</v>
      </c>
      <c r="E21" s="514">
        <v>1414.7</v>
      </c>
      <c r="F21" s="532">
        <v>30.872144389751355</v>
      </c>
      <c r="G21" s="514">
        <v>36.43552898061529</v>
      </c>
    </row>
    <row r="22" spans="1:7" ht="12.75">
      <c r="A22" s="513">
        <v>16</v>
      </c>
      <c r="B22" s="550" t="s">
        <v>688</v>
      </c>
      <c r="C22" s="546">
        <v>0</v>
      </c>
      <c r="D22" s="504">
        <v>0</v>
      </c>
      <c r="E22" s="514">
        <v>0</v>
      </c>
      <c r="F22" s="532" t="s">
        <v>171</v>
      </c>
      <c r="G22" s="514" t="s">
        <v>171</v>
      </c>
    </row>
    <row r="23" spans="1:7" ht="12.75">
      <c r="A23" s="513">
        <v>17</v>
      </c>
      <c r="B23" s="550" t="s">
        <v>689</v>
      </c>
      <c r="C23" s="546">
        <v>6.5</v>
      </c>
      <c r="D23" s="504">
        <v>15.4</v>
      </c>
      <c r="E23" s="514">
        <v>24.2</v>
      </c>
      <c r="F23" s="532">
        <v>136.92307692307693</v>
      </c>
      <c r="G23" s="514">
        <v>57.14285714285714</v>
      </c>
    </row>
    <row r="24" spans="1:7" ht="12.75">
      <c r="A24" s="513">
        <v>18</v>
      </c>
      <c r="B24" s="550" t="s">
        <v>690</v>
      </c>
      <c r="C24" s="546">
        <v>374</v>
      </c>
      <c r="D24" s="504">
        <v>59.7</v>
      </c>
      <c r="E24" s="514">
        <v>3.2</v>
      </c>
      <c r="F24" s="532">
        <v>-84.03743315508021</v>
      </c>
      <c r="G24" s="514">
        <v>-94.63986599664992</v>
      </c>
    </row>
    <row r="25" spans="1:7" ht="12.75">
      <c r="A25" s="513">
        <v>19</v>
      </c>
      <c r="B25" s="550" t="s">
        <v>691</v>
      </c>
      <c r="C25" s="546">
        <v>86.7</v>
      </c>
      <c r="D25" s="504">
        <v>55.8</v>
      </c>
      <c r="E25" s="514">
        <v>245.2</v>
      </c>
      <c r="F25" s="532">
        <v>-35.640138408304495</v>
      </c>
      <c r="G25" s="514">
        <v>339.42652329749103</v>
      </c>
    </row>
    <row r="26" spans="1:7" ht="12.75">
      <c r="A26" s="513">
        <v>20</v>
      </c>
      <c r="B26" s="550" t="s">
        <v>692</v>
      </c>
      <c r="C26" s="546">
        <v>1959.7</v>
      </c>
      <c r="D26" s="504">
        <v>3216.9</v>
      </c>
      <c r="E26" s="514">
        <v>3112.5</v>
      </c>
      <c r="F26" s="532">
        <v>64.15267643006584</v>
      </c>
      <c r="G26" s="514">
        <v>-3.2453604401753324</v>
      </c>
    </row>
    <row r="27" spans="1:7" ht="12.75">
      <c r="A27" s="513">
        <v>21</v>
      </c>
      <c r="B27" s="550" t="s">
        <v>693</v>
      </c>
      <c r="C27" s="546">
        <v>29.7</v>
      </c>
      <c r="D27" s="504">
        <v>10.4</v>
      </c>
      <c r="E27" s="514">
        <v>36.9</v>
      </c>
      <c r="F27" s="532">
        <v>-64.98316498316498</v>
      </c>
      <c r="G27" s="514">
        <v>254.80769230769226</v>
      </c>
    </row>
    <row r="28" spans="1:7" ht="12.75">
      <c r="A28" s="513">
        <v>22</v>
      </c>
      <c r="B28" s="550" t="s">
        <v>694</v>
      </c>
      <c r="C28" s="546">
        <v>2.6</v>
      </c>
      <c r="D28" s="504">
        <v>0.1</v>
      </c>
      <c r="E28" s="514">
        <v>27.7</v>
      </c>
      <c r="F28" s="532">
        <v>-96.15384615384616</v>
      </c>
      <c r="G28" s="514" t="s">
        <v>171</v>
      </c>
    </row>
    <row r="29" spans="1:7" ht="12.75">
      <c r="A29" s="513">
        <v>23</v>
      </c>
      <c r="B29" s="550" t="s">
        <v>695</v>
      </c>
      <c r="C29" s="546">
        <v>0</v>
      </c>
      <c r="D29" s="504">
        <v>17</v>
      </c>
      <c r="E29" s="514">
        <v>68.6</v>
      </c>
      <c r="F29" s="532" t="s">
        <v>171</v>
      </c>
      <c r="G29" s="514">
        <v>303.52941176470586</v>
      </c>
    </row>
    <row r="30" spans="1:7" ht="12.75">
      <c r="A30" s="513">
        <v>24</v>
      </c>
      <c r="B30" s="550" t="s">
        <v>696</v>
      </c>
      <c r="C30" s="546">
        <v>65.8</v>
      </c>
      <c r="D30" s="504">
        <v>85.9</v>
      </c>
      <c r="E30" s="514">
        <v>107.4</v>
      </c>
      <c r="F30" s="532">
        <v>30.547112462006112</v>
      </c>
      <c r="G30" s="514">
        <v>25.029103608847493</v>
      </c>
    </row>
    <row r="31" spans="1:7" ht="12.75">
      <c r="A31" s="513">
        <v>25</v>
      </c>
      <c r="B31" s="550" t="s">
        <v>697</v>
      </c>
      <c r="C31" s="546">
        <v>2181.9</v>
      </c>
      <c r="D31" s="504">
        <v>8768.4</v>
      </c>
      <c r="E31" s="514">
        <v>25547.6</v>
      </c>
      <c r="F31" s="532">
        <v>301.8699298776296</v>
      </c>
      <c r="G31" s="514">
        <v>191.35988321700654</v>
      </c>
    </row>
    <row r="32" spans="1:7" ht="12.75">
      <c r="A32" s="513">
        <v>26</v>
      </c>
      <c r="B32" s="550" t="s">
        <v>643</v>
      </c>
      <c r="C32" s="546">
        <v>10</v>
      </c>
      <c r="D32" s="504">
        <v>76</v>
      </c>
      <c r="E32" s="514">
        <v>23.6</v>
      </c>
      <c r="F32" s="532">
        <v>660</v>
      </c>
      <c r="G32" s="514">
        <v>-68.94736842105263</v>
      </c>
    </row>
    <row r="33" spans="1:7" ht="12.75">
      <c r="A33" s="513">
        <v>27</v>
      </c>
      <c r="B33" s="550" t="s">
        <v>644</v>
      </c>
      <c r="C33" s="546">
        <v>360</v>
      </c>
      <c r="D33" s="504">
        <v>2472</v>
      </c>
      <c r="E33" s="514">
        <v>67.4</v>
      </c>
      <c r="F33" s="532">
        <v>586.6666666666666</v>
      </c>
      <c r="G33" s="514">
        <v>-97.27346278317152</v>
      </c>
    </row>
    <row r="34" spans="1:7" ht="12.75">
      <c r="A34" s="513">
        <v>28</v>
      </c>
      <c r="B34" s="550" t="s">
        <v>698</v>
      </c>
      <c r="C34" s="546">
        <v>169.5</v>
      </c>
      <c r="D34" s="504">
        <v>179.8</v>
      </c>
      <c r="E34" s="514">
        <v>213.1</v>
      </c>
      <c r="F34" s="532">
        <v>6.076696165191748</v>
      </c>
      <c r="G34" s="514">
        <v>18.520578420467174</v>
      </c>
    </row>
    <row r="35" spans="1:7" ht="12.75">
      <c r="A35" s="513">
        <v>29</v>
      </c>
      <c r="B35" s="550" t="s">
        <v>699</v>
      </c>
      <c r="C35" s="546">
        <v>415.9</v>
      </c>
      <c r="D35" s="504">
        <v>567.1</v>
      </c>
      <c r="E35" s="514">
        <v>1116.5</v>
      </c>
      <c r="F35" s="532">
        <v>36.35489300312577</v>
      </c>
      <c r="G35" s="514">
        <v>96.8788573443837</v>
      </c>
    </row>
    <row r="36" spans="1:7" ht="12.75">
      <c r="A36" s="513">
        <v>30</v>
      </c>
      <c r="B36" s="550" t="s">
        <v>645</v>
      </c>
      <c r="C36" s="546">
        <v>425.2</v>
      </c>
      <c r="D36" s="504">
        <v>457.3</v>
      </c>
      <c r="E36" s="514">
        <v>943.6</v>
      </c>
      <c r="F36" s="532">
        <v>7.5493885230479805</v>
      </c>
      <c r="G36" s="514">
        <v>106.34157008528317</v>
      </c>
    </row>
    <row r="37" spans="1:7" ht="12.75">
      <c r="A37" s="513">
        <v>31</v>
      </c>
      <c r="B37" s="550" t="s">
        <v>700</v>
      </c>
      <c r="C37" s="546">
        <v>17.2</v>
      </c>
      <c r="D37" s="504">
        <v>21.9</v>
      </c>
      <c r="E37" s="514">
        <v>384.7</v>
      </c>
      <c r="F37" s="532">
        <v>27.32558139534885</v>
      </c>
      <c r="G37" s="514" t="s">
        <v>171</v>
      </c>
    </row>
    <row r="38" spans="1:7" ht="12.75">
      <c r="A38" s="513">
        <v>32</v>
      </c>
      <c r="B38" s="550" t="s">
        <v>701</v>
      </c>
      <c r="C38" s="546">
        <v>1718.3</v>
      </c>
      <c r="D38" s="504">
        <v>2799.2</v>
      </c>
      <c r="E38" s="514">
        <v>2513.5</v>
      </c>
      <c r="F38" s="532">
        <v>62.905196997031936</v>
      </c>
      <c r="G38" s="514">
        <v>-10.206487567876536</v>
      </c>
    </row>
    <row r="39" spans="1:7" ht="12.75">
      <c r="A39" s="513">
        <v>33</v>
      </c>
      <c r="B39" s="550" t="s">
        <v>702</v>
      </c>
      <c r="C39" s="546">
        <v>156</v>
      </c>
      <c r="D39" s="504">
        <v>180.7</v>
      </c>
      <c r="E39" s="514">
        <v>273.7</v>
      </c>
      <c r="F39" s="532">
        <v>15.833333333333314</v>
      </c>
      <c r="G39" s="514">
        <v>51.466519092418366</v>
      </c>
    </row>
    <row r="40" spans="1:7" ht="12.75">
      <c r="A40" s="513">
        <v>34</v>
      </c>
      <c r="B40" s="550" t="s">
        <v>703</v>
      </c>
      <c r="C40" s="546">
        <v>300.4</v>
      </c>
      <c r="D40" s="504">
        <v>538.4</v>
      </c>
      <c r="E40" s="514">
        <v>445.5</v>
      </c>
      <c r="F40" s="532">
        <v>79.22769640479362</v>
      </c>
      <c r="G40" s="514">
        <v>-17.254829123328378</v>
      </c>
    </row>
    <row r="41" spans="1:7" ht="12.75">
      <c r="A41" s="513">
        <v>35</v>
      </c>
      <c r="B41" s="550" t="s">
        <v>704</v>
      </c>
      <c r="C41" s="546">
        <v>120.8</v>
      </c>
      <c r="D41" s="504">
        <v>246.6</v>
      </c>
      <c r="E41" s="514">
        <v>307.8</v>
      </c>
      <c r="F41" s="532">
        <v>104.13907284768214</v>
      </c>
      <c r="G41" s="514">
        <v>24.81751824817519</v>
      </c>
    </row>
    <row r="42" spans="1:7" ht="12.75">
      <c r="A42" s="513">
        <v>36</v>
      </c>
      <c r="B42" s="550" t="s">
        <v>705</v>
      </c>
      <c r="C42" s="546">
        <v>23.7</v>
      </c>
      <c r="D42" s="504">
        <v>56.6</v>
      </c>
      <c r="E42" s="514">
        <v>76.8</v>
      </c>
      <c r="F42" s="532">
        <v>138.8185654008439</v>
      </c>
      <c r="G42" s="514">
        <v>35.68904593639576</v>
      </c>
    </row>
    <row r="43" spans="1:7" ht="12.75">
      <c r="A43" s="513">
        <v>37</v>
      </c>
      <c r="B43" s="550" t="s">
        <v>649</v>
      </c>
      <c r="C43" s="546">
        <v>153.4</v>
      </c>
      <c r="D43" s="504">
        <v>408.5</v>
      </c>
      <c r="E43" s="514">
        <v>547.1</v>
      </c>
      <c r="F43" s="532">
        <v>166.2972620599739</v>
      </c>
      <c r="G43" s="514">
        <v>33.929008567931476</v>
      </c>
    </row>
    <row r="44" spans="1:7" ht="12.75">
      <c r="A44" s="513">
        <v>38</v>
      </c>
      <c r="B44" s="550" t="s">
        <v>706</v>
      </c>
      <c r="C44" s="546">
        <v>116.3</v>
      </c>
      <c r="D44" s="504">
        <v>140.4</v>
      </c>
      <c r="E44" s="514">
        <v>13.1</v>
      </c>
      <c r="F44" s="532">
        <v>20.72226999140156</v>
      </c>
      <c r="G44" s="514">
        <v>-90.66951566951568</v>
      </c>
    </row>
    <row r="45" spans="1:7" ht="12.75">
      <c r="A45" s="513">
        <v>39</v>
      </c>
      <c r="B45" s="550" t="s">
        <v>707</v>
      </c>
      <c r="C45" s="546">
        <v>1447.6</v>
      </c>
      <c r="D45" s="504">
        <v>1834.8</v>
      </c>
      <c r="E45" s="514">
        <v>2360.9</v>
      </c>
      <c r="F45" s="532">
        <v>26.74772036474164</v>
      </c>
      <c r="G45" s="514">
        <v>28.673424896446477</v>
      </c>
    </row>
    <row r="46" spans="1:7" ht="12.75">
      <c r="A46" s="513">
        <v>40</v>
      </c>
      <c r="B46" s="550" t="s">
        <v>708</v>
      </c>
      <c r="C46" s="546">
        <v>17.8</v>
      </c>
      <c r="D46" s="504">
        <v>38.5</v>
      </c>
      <c r="E46" s="514">
        <v>79.5</v>
      </c>
      <c r="F46" s="532">
        <v>116.29213483146069</v>
      </c>
      <c r="G46" s="514">
        <v>106.49350649350652</v>
      </c>
    </row>
    <row r="47" spans="1:7" ht="12.75">
      <c r="A47" s="513">
        <v>41</v>
      </c>
      <c r="B47" s="550" t="s">
        <v>709</v>
      </c>
      <c r="C47" s="546">
        <v>2.5</v>
      </c>
      <c r="D47" s="504">
        <v>13.9</v>
      </c>
      <c r="E47" s="514">
        <v>31.8</v>
      </c>
      <c r="F47" s="532">
        <v>456</v>
      </c>
      <c r="G47" s="514">
        <v>128.77697841726618</v>
      </c>
    </row>
    <row r="48" spans="1:7" ht="12.75">
      <c r="A48" s="513">
        <v>42</v>
      </c>
      <c r="B48" s="550" t="s">
        <v>710</v>
      </c>
      <c r="C48" s="546">
        <v>399.7</v>
      </c>
      <c r="D48" s="504">
        <v>313.6</v>
      </c>
      <c r="E48" s="514">
        <v>287.3</v>
      </c>
      <c r="F48" s="532">
        <v>-21.54115586690017</v>
      </c>
      <c r="G48" s="514">
        <v>-8.386479591836732</v>
      </c>
    </row>
    <row r="49" spans="1:7" ht="12.75">
      <c r="A49" s="513">
        <v>43</v>
      </c>
      <c r="B49" s="550" t="s">
        <v>615</v>
      </c>
      <c r="C49" s="546">
        <v>711.7</v>
      </c>
      <c r="D49" s="504">
        <v>681.7</v>
      </c>
      <c r="E49" s="514">
        <v>493.4</v>
      </c>
      <c r="F49" s="532">
        <v>-4.215259238443153</v>
      </c>
      <c r="G49" s="514">
        <v>-27.622121167669064</v>
      </c>
    </row>
    <row r="50" spans="1:7" ht="12.75">
      <c r="A50" s="513">
        <v>44</v>
      </c>
      <c r="B50" s="550" t="s">
        <v>711</v>
      </c>
      <c r="C50" s="546">
        <v>241.6</v>
      </c>
      <c r="D50" s="504">
        <v>167.4</v>
      </c>
      <c r="E50" s="514">
        <v>224.1</v>
      </c>
      <c r="F50" s="532">
        <v>-30.71192052980132</v>
      </c>
      <c r="G50" s="514">
        <v>33.87096774193549</v>
      </c>
    </row>
    <row r="51" spans="1:7" ht="12.75">
      <c r="A51" s="513">
        <v>45</v>
      </c>
      <c r="B51" s="550" t="s">
        <v>712</v>
      </c>
      <c r="C51" s="546">
        <v>300.8</v>
      </c>
      <c r="D51" s="504">
        <v>973.1</v>
      </c>
      <c r="E51" s="514">
        <v>447.5</v>
      </c>
      <c r="F51" s="532">
        <v>223.5039893617021</v>
      </c>
      <c r="G51" s="514">
        <v>-54.01294830952626</v>
      </c>
    </row>
    <row r="52" spans="1:7" ht="12.75">
      <c r="A52" s="513">
        <v>46</v>
      </c>
      <c r="B52" s="550" t="s">
        <v>713</v>
      </c>
      <c r="C52" s="546">
        <v>64.2</v>
      </c>
      <c r="D52" s="504">
        <v>40.4</v>
      </c>
      <c r="E52" s="514">
        <v>19.9</v>
      </c>
      <c r="F52" s="532">
        <v>-37.071651090342684</v>
      </c>
      <c r="G52" s="514">
        <v>-50.742574257425744</v>
      </c>
    </row>
    <row r="53" spans="1:7" ht="12.75">
      <c r="A53" s="513">
        <v>47</v>
      </c>
      <c r="B53" s="550" t="s">
        <v>714</v>
      </c>
      <c r="C53" s="546">
        <v>0.4</v>
      </c>
      <c r="D53" s="504">
        <v>217.7</v>
      </c>
      <c r="E53" s="514">
        <v>731.2</v>
      </c>
      <c r="F53" s="532" t="s">
        <v>171</v>
      </c>
      <c r="G53" s="514">
        <v>235.87505741846581</v>
      </c>
    </row>
    <row r="54" spans="1:7" ht="12.75">
      <c r="A54" s="513">
        <v>48</v>
      </c>
      <c r="B54" s="550" t="s">
        <v>715</v>
      </c>
      <c r="C54" s="546">
        <v>21.7</v>
      </c>
      <c r="D54" s="504">
        <v>77.8</v>
      </c>
      <c r="E54" s="514">
        <v>360.7</v>
      </c>
      <c r="F54" s="532">
        <v>258.5253456221198</v>
      </c>
      <c r="G54" s="514">
        <v>363.62467866323914</v>
      </c>
    </row>
    <row r="55" spans="1:7" ht="12.75">
      <c r="A55" s="513">
        <v>49</v>
      </c>
      <c r="B55" s="550" t="s">
        <v>716</v>
      </c>
      <c r="C55" s="546">
        <v>74.4</v>
      </c>
      <c r="D55" s="504">
        <v>93.4</v>
      </c>
      <c r="E55" s="514">
        <v>11.2</v>
      </c>
      <c r="F55" s="532">
        <v>25.537634408602145</v>
      </c>
      <c r="G55" s="514">
        <v>-88.00856531049251</v>
      </c>
    </row>
    <row r="56" spans="1:7" ht="12.75">
      <c r="A56" s="513">
        <v>50</v>
      </c>
      <c r="B56" s="550" t="s">
        <v>717</v>
      </c>
      <c r="C56" s="546">
        <v>39.2</v>
      </c>
      <c r="D56" s="504">
        <v>64.9</v>
      </c>
      <c r="E56" s="514">
        <v>168.8</v>
      </c>
      <c r="F56" s="532">
        <v>65.5612244897959</v>
      </c>
      <c r="G56" s="514">
        <v>160.0924499229584</v>
      </c>
    </row>
    <row r="57" spans="1:7" ht="12.75">
      <c r="A57" s="513">
        <v>51</v>
      </c>
      <c r="B57" s="550" t="s">
        <v>718</v>
      </c>
      <c r="C57" s="546">
        <v>1625.4</v>
      </c>
      <c r="D57" s="504">
        <v>1857.4</v>
      </c>
      <c r="E57" s="514">
        <v>2780.7</v>
      </c>
      <c r="F57" s="532">
        <v>14.273409622246831</v>
      </c>
      <c r="G57" s="514">
        <v>49.709271024012025</v>
      </c>
    </row>
    <row r="58" spans="1:7" ht="12.75">
      <c r="A58" s="513">
        <v>52</v>
      </c>
      <c r="B58" s="550" t="s">
        <v>719</v>
      </c>
      <c r="C58" s="546">
        <v>204.3</v>
      </c>
      <c r="D58" s="504">
        <v>72.9</v>
      </c>
      <c r="E58" s="514">
        <v>82.3</v>
      </c>
      <c r="F58" s="532">
        <v>-64.31718061674009</v>
      </c>
      <c r="G58" s="514">
        <v>12.894375857338815</v>
      </c>
    </row>
    <row r="59" spans="1:7" ht="12.75">
      <c r="A59" s="513">
        <v>53</v>
      </c>
      <c r="B59" s="550" t="s">
        <v>720</v>
      </c>
      <c r="C59" s="546">
        <v>460.9</v>
      </c>
      <c r="D59" s="504">
        <v>506.5</v>
      </c>
      <c r="E59" s="514">
        <v>6.7</v>
      </c>
      <c r="F59" s="532">
        <v>9.89368626600131</v>
      </c>
      <c r="G59" s="514">
        <v>-98.6771964461994</v>
      </c>
    </row>
    <row r="60" spans="1:7" ht="12.75">
      <c r="A60" s="513">
        <v>54</v>
      </c>
      <c r="B60" s="550" t="s">
        <v>659</v>
      </c>
      <c r="C60" s="546">
        <v>735.1</v>
      </c>
      <c r="D60" s="504">
        <v>1103.8</v>
      </c>
      <c r="E60" s="514">
        <v>575.6</v>
      </c>
      <c r="F60" s="532">
        <v>50.15644130050333</v>
      </c>
      <c r="G60" s="514">
        <v>-47.85287189708281</v>
      </c>
    </row>
    <row r="61" spans="1:7" ht="12.75">
      <c r="A61" s="513">
        <v>55</v>
      </c>
      <c r="B61" s="550" t="s">
        <v>721</v>
      </c>
      <c r="C61" s="546">
        <v>520.7</v>
      </c>
      <c r="D61" s="504">
        <v>405.1</v>
      </c>
      <c r="E61" s="514">
        <v>811.2</v>
      </c>
      <c r="F61" s="532">
        <v>-22.200883426157105</v>
      </c>
      <c r="G61" s="514">
        <v>100.24685262898049</v>
      </c>
    </row>
    <row r="62" spans="1:7" ht="12.75">
      <c r="A62" s="513">
        <v>56</v>
      </c>
      <c r="B62" s="550" t="s">
        <v>722</v>
      </c>
      <c r="C62" s="546">
        <v>28.9</v>
      </c>
      <c r="D62" s="504">
        <v>40.1</v>
      </c>
      <c r="E62" s="514">
        <v>86</v>
      </c>
      <c r="F62" s="532">
        <v>38.75432525951558</v>
      </c>
      <c r="G62" s="514">
        <v>114.46384039900249</v>
      </c>
    </row>
    <row r="63" spans="1:7" ht="12.75">
      <c r="A63" s="513">
        <v>57</v>
      </c>
      <c r="B63" s="550" t="s">
        <v>723</v>
      </c>
      <c r="C63" s="546">
        <v>1541.3</v>
      </c>
      <c r="D63" s="504">
        <v>2274</v>
      </c>
      <c r="E63" s="514">
        <v>1546.1</v>
      </c>
      <c r="F63" s="532">
        <v>47.53779277233505</v>
      </c>
      <c r="G63" s="514">
        <v>-32.009674582233956</v>
      </c>
    </row>
    <row r="64" spans="1:7" ht="12.75">
      <c r="A64" s="513">
        <v>58</v>
      </c>
      <c r="B64" s="550" t="s">
        <v>724</v>
      </c>
      <c r="C64" s="546">
        <v>31.2</v>
      </c>
      <c r="D64" s="504">
        <v>81.3</v>
      </c>
      <c r="E64" s="514">
        <v>131.6</v>
      </c>
      <c r="F64" s="532">
        <v>160.5769230769231</v>
      </c>
      <c r="G64" s="514">
        <v>61.86961869618696</v>
      </c>
    </row>
    <row r="65" spans="1:7" ht="12.75">
      <c r="A65" s="513">
        <v>59</v>
      </c>
      <c r="B65" s="550" t="s">
        <v>725</v>
      </c>
      <c r="C65" s="546">
        <v>2.3</v>
      </c>
      <c r="D65" s="504">
        <v>31</v>
      </c>
      <c r="E65" s="514">
        <v>25.5</v>
      </c>
      <c r="F65" s="532" t="s">
        <v>171</v>
      </c>
      <c r="G65" s="514">
        <v>-17.74193548387096</v>
      </c>
    </row>
    <row r="66" spans="1:7" ht="12.75">
      <c r="A66" s="513">
        <v>60</v>
      </c>
      <c r="B66" s="550" t="s">
        <v>726</v>
      </c>
      <c r="C66" s="546">
        <v>849.7</v>
      </c>
      <c r="D66" s="504">
        <v>876.2</v>
      </c>
      <c r="E66" s="514">
        <v>513.8</v>
      </c>
      <c r="F66" s="532">
        <v>3.1187477933388266</v>
      </c>
      <c r="G66" s="514">
        <v>-41.36041999543484</v>
      </c>
    </row>
    <row r="67" spans="1:7" ht="12.75">
      <c r="A67" s="513">
        <v>61</v>
      </c>
      <c r="B67" s="550" t="s">
        <v>727</v>
      </c>
      <c r="C67" s="546">
        <v>60.3</v>
      </c>
      <c r="D67" s="504">
        <v>53.6</v>
      </c>
      <c r="E67" s="514">
        <v>73.7</v>
      </c>
      <c r="F67" s="532">
        <v>-11.1111111111111</v>
      </c>
      <c r="G67" s="514">
        <v>37.5</v>
      </c>
    </row>
    <row r="68" spans="1:7" ht="12.75">
      <c r="A68" s="513">
        <v>62</v>
      </c>
      <c r="B68" s="550" t="s">
        <v>728</v>
      </c>
      <c r="C68" s="546">
        <v>282.3</v>
      </c>
      <c r="D68" s="504">
        <v>652.6</v>
      </c>
      <c r="E68" s="514">
        <v>437.1</v>
      </c>
      <c r="F68" s="532">
        <v>131.17251151257526</v>
      </c>
      <c r="G68" s="514">
        <v>-33.02175911737665</v>
      </c>
    </row>
    <row r="69" spans="1:7" ht="12.75">
      <c r="A69" s="513">
        <v>63</v>
      </c>
      <c r="B69" s="550" t="s">
        <v>729</v>
      </c>
      <c r="C69" s="546">
        <v>90</v>
      </c>
      <c r="D69" s="504">
        <v>34.3</v>
      </c>
      <c r="E69" s="514">
        <v>58.1</v>
      </c>
      <c r="F69" s="532">
        <v>-61.88888888888889</v>
      </c>
      <c r="G69" s="514">
        <v>69.38775510204081</v>
      </c>
    </row>
    <row r="70" spans="1:7" ht="12.75">
      <c r="A70" s="513">
        <v>64</v>
      </c>
      <c r="B70" s="550" t="s">
        <v>756</v>
      </c>
      <c r="C70" s="546">
        <v>220</v>
      </c>
      <c r="D70" s="504">
        <v>157</v>
      </c>
      <c r="E70" s="514">
        <v>175.3</v>
      </c>
      <c r="F70" s="532">
        <v>-28.63636363636364</v>
      </c>
      <c r="G70" s="514">
        <v>11.656050955414017</v>
      </c>
    </row>
    <row r="71" spans="1:7" ht="13.5" thickBot="1">
      <c r="A71" s="513"/>
      <c r="B71" s="551" t="s">
        <v>607</v>
      </c>
      <c r="C71" s="547">
        <v>8641.5</v>
      </c>
      <c r="D71" s="505">
        <v>12935.4</v>
      </c>
      <c r="E71" s="548">
        <v>14844.7</v>
      </c>
      <c r="F71" s="537">
        <v>49.68929005381011</v>
      </c>
      <c r="G71" s="515">
        <v>14.760270266091496</v>
      </c>
    </row>
    <row r="72" spans="1:7" ht="13.5" thickBot="1">
      <c r="A72" s="928"/>
      <c r="B72" s="929" t="s">
        <v>664</v>
      </c>
      <c r="C72" s="930">
        <v>32953</v>
      </c>
      <c r="D72" s="931">
        <v>53080.6</v>
      </c>
      <c r="E72" s="932">
        <v>71269.1</v>
      </c>
      <c r="F72" s="933">
        <v>61.07971960064333</v>
      </c>
      <c r="G72" s="934">
        <v>34.26581462907353</v>
      </c>
    </row>
    <row r="73" spans="1:7" ht="12.75">
      <c r="A73" s="13" t="s">
        <v>1318</v>
      </c>
      <c r="G73" s="66"/>
    </row>
  </sheetData>
  <mergeCells count="4">
    <mergeCell ref="A1:G1"/>
    <mergeCell ref="A2:G2"/>
    <mergeCell ref="C4:E4"/>
    <mergeCell ref="F4:G4"/>
  </mergeCells>
  <printOptions horizontalCentered="1"/>
  <pageMargins left="0.75" right="0.75" top="1" bottom="1" header="0.5" footer="0.5"/>
  <pageSetup fitToHeight="1" fitToWidth="1" horizontalDpi="600" verticalDpi="600" orientation="portrait" scale="7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selection activeCell="A1" sqref="A1:O1"/>
    </sheetView>
  </sheetViews>
  <sheetFormatPr defaultColWidth="9.140625" defaultRowHeight="12.75"/>
  <cols>
    <col min="1" max="1" width="1.7109375" style="634" customWidth="1"/>
    <col min="2" max="2" width="4.57421875" style="634" customWidth="1"/>
    <col min="3" max="3" width="4.421875" style="634" customWidth="1"/>
    <col min="4" max="4" width="3.8515625" style="634" customWidth="1"/>
    <col min="5" max="5" width="4.28125" style="634" customWidth="1"/>
    <col min="6" max="6" width="21.8515625" style="634" customWidth="1"/>
    <col min="7" max="7" width="9.140625" style="634" hidden="1" customWidth="1"/>
    <col min="8" max="8" width="9.140625" style="634" customWidth="1"/>
    <col min="9" max="9" width="10.140625" style="634" customWidth="1"/>
    <col min="10" max="10" width="9.140625" style="634" hidden="1" customWidth="1"/>
    <col min="11" max="11" width="8.421875" style="634" bestFit="1" customWidth="1"/>
    <col min="12" max="12" width="9.421875" style="634" customWidth="1"/>
    <col min="13" max="13" width="10.00390625" style="634" customWidth="1"/>
    <col min="14" max="14" width="8.8515625" style="634" customWidth="1"/>
    <col min="15" max="15" width="10.140625" style="634" customWidth="1"/>
    <col min="16" max="17" width="9.140625" style="634" customWidth="1"/>
    <col min="18" max="18" width="10.00390625" style="634" bestFit="1" customWidth="1"/>
    <col min="19" max="16384" width="9.140625" style="634" customWidth="1"/>
  </cols>
  <sheetData>
    <row r="1" spans="1:15" ht="12.75">
      <c r="A1" s="1805" t="s">
        <v>349</v>
      </c>
      <c r="B1" s="1805"/>
      <c r="C1" s="1805"/>
      <c r="D1" s="1805"/>
      <c r="E1" s="1805"/>
      <c r="F1" s="1805"/>
      <c r="G1" s="1805"/>
      <c r="H1" s="1805"/>
      <c r="I1" s="1805"/>
      <c r="J1" s="1805"/>
      <c r="K1" s="1805"/>
      <c r="L1" s="1805"/>
      <c r="M1" s="1805"/>
      <c r="N1" s="1805"/>
      <c r="O1" s="1805"/>
    </row>
    <row r="2" spans="1:15" ht="15.75">
      <c r="A2" s="1806" t="s">
        <v>1041</v>
      </c>
      <c r="B2" s="1806"/>
      <c r="C2" s="1806"/>
      <c r="D2" s="1806"/>
      <c r="E2" s="1806"/>
      <c r="F2" s="1806"/>
      <c r="G2" s="1806"/>
      <c r="H2" s="1806"/>
      <c r="I2" s="1806"/>
      <c r="J2" s="1806"/>
      <c r="K2" s="1806"/>
      <c r="L2" s="1806"/>
      <c r="M2" s="1806"/>
      <c r="N2" s="1806"/>
      <c r="O2" s="1806"/>
    </row>
    <row r="3" spans="2:15" s="635" customFormat="1" ht="12.75">
      <c r="B3" s="1807"/>
      <c r="C3" s="1807"/>
      <c r="D3" s="1807"/>
      <c r="E3" s="1807"/>
      <c r="F3" s="1807"/>
      <c r="G3" s="1807"/>
      <c r="H3" s="1807"/>
      <c r="I3" s="1807"/>
      <c r="J3" s="1807"/>
      <c r="K3" s="1807"/>
      <c r="L3" s="1807"/>
      <c r="M3" s="1807"/>
      <c r="N3" s="1807"/>
      <c r="O3" s="1807"/>
    </row>
    <row r="4" spans="2:15" s="635" customFormat="1" ht="13.5" thickBot="1">
      <c r="B4" s="1808"/>
      <c r="C4" s="1808"/>
      <c r="D4" s="1808"/>
      <c r="E4" s="1808"/>
      <c r="F4" s="1808"/>
      <c r="O4" s="564" t="s">
        <v>1050</v>
      </c>
    </row>
    <row r="5" spans="2:15" s="635" customFormat="1" ht="12.75">
      <c r="B5" s="1792" t="s">
        <v>79</v>
      </c>
      <c r="C5" s="1793"/>
      <c r="D5" s="1793"/>
      <c r="E5" s="1793"/>
      <c r="F5" s="1794"/>
      <c r="G5" s="1801" t="s">
        <v>82</v>
      </c>
      <c r="H5" s="1793"/>
      <c r="I5" s="1794"/>
      <c r="J5" s="1801" t="s">
        <v>762</v>
      </c>
      <c r="K5" s="1793"/>
      <c r="L5" s="1794"/>
      <c r="M5" s="1803" t="s">
        <v>1114</v>
      </c>
      <c r="N5" s="1788" t="s">
        <v>1471</v>
      </c>
      <c r="O5" s="1789"/>
    </row>
    <row r="6" spans="2:15" s="635" customFormat="1" ht="12.75">
      <c r="B6" s="1795"/>
      <c r="C6" s="1796"/>
      <c r="D6" s="1796"/>
      <c r="E6" s="1796"/>
      <c r="F6" s="1797"/>
      <c r="G6" s="1802"/>
      <c r="H6" s="1799"/>
      <c r="I6" s="1800"/>
      <c r="J6" s="1802"/>
      <c r="K6" s="1799"/>
      <c r="L6" s="1800"/>
      <c r="M6" s="1804"/>
      <c r="N6" s="1790" t="s">
        <v>1389</v>
      </c>
      <c r="O6" s="1791"/>
    </row>
    <row r="7" spans="2:15" s="635" customFormat="1" ht="12.75">
      <c r="B7" s="1798"/>
      <c r="C7" s="1799"/>
      <c r="D7" s="1799"/>
      <c r="E7" s="1799"/>
      <c r="F7" s="1800"/>
      <c r="G7" s="648" t="s">
        <v>1115</v>
      </c>
      <c r="H7" s="1390" t="s">
        <v>1388</v>
      </c>
      <c r="I7" s="1390" t="s">
        <v>273</v>
      </c>
      <c r="J7" s="1390" t="s">
        <v>1115</v>
      </c>
      <c r="K7" s="1390" t="s">
        <v>1388</v>
      </c>
      <c r="L7" s="1390" t="s">
        <v>273</v>
      </c>
      <c r="M7" s="1390" t="s">
        <v>1388</v>
      </c>
      <c r="N7" s="1390" t="s">
        <v>762</v>
      </c>
      <c r="O7" s="1391" t="s">
        <v>1114</v>
      </c>
    </row>
    <row r="8" spans="2:15" s="635" customFormat="1" ht="12.75">
      <c r="B8" s="650" t="s">
        <v>274</v>
      </c>
      <c r="G8" s="636">
        <v>8766.7</v>
      </c>
      <c r="H8" s="636">
        <v>-6930.200000000008</v>
      </c>
      <c r="I8" s="636">
        <v>23679.60000000005</v>
      </c>
      <c r="J8" s="636">
        <v>4828.7</v>
      </c>
      <c r="K8" s="636">
        <v>10740.7</v>
      </c>
      <c r="L8" s="636">
        <v>41437.3</v>
      </c>
      <c r="M8" s="636">
        <v>-19638.7</v>
      </c>
      <c r="N8" s="636">
        <v>-254.98398314622938</v>
      </c>
      <c r="O8" s="651">
        <v>-282.84376251082335</v>
      </c>
    </row>
    <row r="9" spans="2:15" s="635" customFormat="1" ht="12.75">
      <c r="B9" s="650"/>
      <c r="C9" s="635" t="s">
        <v>285</v>
      </c>
      <c r="G9" s="636">
        <v>33692.2</v>
      </c>
      <c r="H9" s="636">
        <v>25017.8</v>
      </c>
      <c r="I9" s="636">
        <v>61971.1</v>
      </c>
      <c r="J9" s="636">
        <v>37917.3</v>
      </c>
      <c r="K9" s="636">
        <v>32028.3</v>
      </c>
      <c r="L9" s="636">
        <v>69906.8</v>
      </c>
      <c r="M9" s="636">
        <v>25917.4</v>
      </c>
      <c r="N9" s="636">
        <v>28.022048301609253</v>
      </c>
      <c r="O9" s="651">
        <v>-19.07968890012894</v>
      </c>
    </row>
    <row r="10" spans="2:15" s="635" customFormat="1" ht="12.75">
      <c r="B10" s="650"/>
      <c r="D10" s="635" t="s">
        <v>286</v>
      </c>
      <c r="G10" s="636">
        <v>0</v>
      </c>
      <c r="H10" s="636">
        <v>0</v>
      </c>
      <c r="I10" s="636">
        <v>0</v>
      </c>
      <c r="J10" s="636">
        <v>0</v>
      </c>
      <c r="K10" s="636">
        <v>0</v>
      </c>
      <c r="L10" s="636">
        <v>0</v>
      </c>
      <c r="M10" s="636">
        <v>0</v>
      </c>
      <c r="N10" s="637" t="s">
        <v>171</v>
      </c>
      <c r="O10" s="652" t="s">
        <v>171</v>
      </c>
    </row>
    <row r="11" spans="2:15" s="635" customFormat="1" ht="12.75">
      <c r="B11" s="650"/>
      <c r="D11" s="635" t="s">
        <v>287</v>
      </c>
      <c r="G11" s="636">
        <v>33692.2</v>
      </c>
      <c r="H11" s="636">
        <v>25017.8</v>
      </c>
      <c r="I11" s="636">
        <v>61971.1</v>
      </c>
      <c r="J11" s="636">
        <v>37917.3</v>
      </c>
      <c r="K11" s="636">
        <v>32028.3</v>
      </c>
      <c r="L11" s="636">
        <v>69906.8</v>
      </c>
      <c r="M11" s="636">
        <v>25917.4</v>
      </c>
      <c r="N11" s="636">
        <v>28.022048301609253</v>
      </c>
      <c r="O11" s="651">
        <v>-19.07968890012894</v>
      </c>
    </row>
    <row r="12" spans="2:15" s="635" customFormat="1" ht="12.75">
      <c r="B12" s="650"/>
      <c r="C12" s="635" t="s">
        <v>288</v>
      </c>
      <c r="G12" s="636">
        <v>-79566</v>
      </c>
      <c r="H12" s="636">
        <v>-84096.2</v>
      </c>
      <c r="I12" s="636">
        <v>-217962.8</v>
      </c>
      <c r="J12" s="636">
        <v>-100766.2</v>
      </c>
      <c r="K12" s="636">
        <v>-113487.5</v>
      </c>
      <c r="L12" s="636">
        <v>-279227.8</v>
      </c>
      <c r="M12" s="636">
        <v>-150359.3</v>
      </c>
      <c r="N12" s="636">
        <v>34.94961722408385</v>
      </c>
      <c r="O12" s="651">
        <v>32.489745566692356</v>
      </c>
    </row>
    <row r="13" spans="2:15" s="635" customFormat="1" ht="12.75">
      <c r="B13" s="650"/>
      <c r="D13" s="635" t="s">
        <v>286</v>
      </c>
      <c r="G13" s="636">
        <v>-14032.9</v>
      </c>
      <c r="H13" s="636">
        <v>-13218.8</v>
      </c>
      <c r="I13" s="636">
        <v>-40815.7</v>
      </c>
      <c r="J13" s="636">
        <v>-19217.1</v>
      </c>
      <c r="K13" s="636">
        <v>-19111.8</v>
      </c>
      <c r="L13" s="636">
        <v>-41356.7</v>
      </c>
      <c r="M13" s="636">
        <v>-15170.3</v>
      </c>
      <c r="N13" s="636">
        <v>44.580446031409814</v>
      </c>
      <c r="O13" s="651">
        <v>-20.623384505907346</v>
      </c>
    </row>
    <row r="14" spans="2:15" s="635" customFormat="1" ht="12.75">
      <c r="B14" s="650"/>
      <c r="D14" s="635" t="s">
        <v>287</v>
      </c>
      <c r="G14" s="636">
        <v>-65533.1</v>
      </c>
      <c r="H14" s="636">
        <v>-70877.4</v>
      </c>
      <c r="I14" s="636">
        <v>-177147.1</v>
      </c>
      <c r="J14" s="636">
        <v>-81549.1</v>
      </c>
      <c r="K14" s="636">
        <v>-94375.7</v>
      </c>
      <c r="L14" s="636">
        <v>-237871.1</v>
      </c>
      <c r="M14" s="636">
        <v>-135189</v>
      </c>
      <c r="N14" s="636">
        <v>33.153445244887656</v>
      </c>
      <c r="O14" s="651">
        <v>43.24556003293221</v>
      </c>
    </row>
    <row r="15" spans="2:15" s="635" customFormat="1" ht="12.75">
      <c r="B15" s="650"/>
      <c r="C15" s="635" t="s">
        <v>289</v>
      </c>
      <c r="G15" s="636">
        <v>-45873.8</v>
      </c>
      <c r="H15" s="636">
        <v>-59078.4</v>
      </c>
      <c r="I15" s="636">
        <v>-155991.7</v>
      </c>
      <c r="J15" s="636">
        <v>-62848.9</v>
      </c>
      <c r="K15" s="636">
        <v>-81459.2</v>
      </c>
      <c r="L15" s="636">
        <v>-209321</v>
      </c>
      <c r="M15" s="636">
        <v>-124441.9</v>
      </c>
      <c r="N15" s="636">
        <v>37.883219586177006</v>
      </c>
      <c r="O15" s="651">
        <v>52.76592453645505</v>
      </c>
    </row>
    <row r="16" spans="2:15" s="635" customFormat="1" ht="12.75">
      <c r="B16" s="650"/>
      <c r="C16" s="635" t="s">
        <v>290</v>
      </c>
      <c r="G16" s="636">
        <v>-81.29999999999836</v>
      </c>
      <c r="H16" s="636">
        <v>-8012.9</v>
      </c>
      <c r="I16" s="636">
        <v>-11092</v>
      </c>
      <c r="J16" s="636">
        <v>-2424.2</v>
      </c>
      <c r="K16" s="636">
        <v>-6536.4</v>
      </c>
      <c r="L16" s="636">
        <v>-10478</v>
      </c>
      <c r="M16" s="636">
        <v>-5329.7</v>
      </c>
      <c r="N16" s="636">
        <v>-18.42653720875089</v>
      </c>
      <c r="O16" s="651">
        <v>-18.461232482712195</v>
      </c>
    </row>
    <row r="17" spans="2:15" s="635" customFormat="1" ht="12.75">
      <c r="B17" s="650"/>
      <c r="D17" s="635" t="s">
        <v>230</v>
      </c>
      <c r="G17" s="636">
        <v>14897.1</v>
      </c>
      <c r="H17" s="636">
        <v>14374.6</v>
      </c>
      <c r="I17" s="636">
        <v>42236.1</v>
      </c>
      <c r="J17" s="636">
        <v>16394.2</v>
      </c>
      <c r="K17" s="636">
        <v>21795.8</v>
      </c>
      <c r="L17" s="636">
        <v>52830.1</v>
      </c>
      <c r="M17" s="636">
        <v>19800.9</v>
      </c>
      <c r="N17" s="636">
        <v>51.62717571271548</v>
      </c>
      <c r="O17" s="651">
        <v>-9.152680791712156</v>
      </c>
    </row>
    <row r="18" spans="2:15" s="635" customFormat="1" ht="12.75">
      <c r="B18" s="650"/>
      <c r="E18" s="635" t="s">
        <v>291</v>
      </c>
      <c r="G18" s="636">
        <v>6683.2</v>
      </c>
      <c r="H18" s="636">
        <v>6440.1</v>
      </c>
      <c r="I18" s="636">
        <v>18653.1</v>
      </c>
      <c r="J18" s="636">
        <v>5640.5</v>
      </c>
      <c r="K18" s="636">
        <v>10360.3</v>
      </c>
      <c r="L18" s="636">
        <v>27959.8</v>
      </c>
      <c r="M18" s="636">
        <v>11182.3</v>
      </c>
      <c r="N18" s="636">
        <v>60.871725594323046</v>
      </c>
      <c r="O18" s="651">
        <v>7.934133181471579</v>
      </c>
    </row>
    <row r="19" spans="2:15" s="635" customFormat="1" ht="12.75">
      <c r="B19" s="650"/>
      <c r="E19" s="635" t="s">
        <v>292</v>
      </c>
      <c r="G19" s="636">
        <v>3645.3</v>
      </c>
      <c r="H19" s="636">
        <v>4526.2</v>
      </c>
      <c r="I19" s="636">
        <v>13301.8</v>
      </c>
      <c r="J19" s="636">
        <v>4970.4</v>
      </c>
      <c r="K19" s="636">
        <v>7330.9</v>
      </c>
      <c r="L19" s="636">
        <v>12734.4</v>
      </c>
      <c r="M19" s="636">
        <v>3512</v>
      </c>
      <c r="N19" s="636">
        <v>61.96588749944766</v>
      </c>
      <c r="O19" s="651">
        <v>-52.09319456001309</v>
      </c>
    </row>
    <row r="20" spans="2:15" s="635" customFormat="1" ht="12.75">
      <c r="B20" s="650"/>
      <c r="E20" s="635" t="s">
        <v>287</v>
      </c>
      <c r="G20" s="636">
        <v>4568.6</v>
      </c>
      <c r="H20" s="636">
        <v>3408.3</v>
      </c>
      <c r="I20" s="636">
        <v>10281.2</v>
      </c>
      <c r="J20" s="636">
        <v>5783.3</v>
      </c>
      <c r="K20" s="636">
        <v>4104.6</v>
      </c>
      <c r="L20" s="636">
        <v>12135.9</v>
      </c>
      <c r="M20" s="636">
        <v>5106.6</v>
      </c>
      <c r="N20" s="636">
        <v>20.429539653199548</v>
      </c>
      <c r="O20" s="651">
        <v>24.411635725771085</v>
      </c>
    </row>
    <row r="21" spans="2:15" s="635" customFormat="1" ht="12.75">
      <c r="B21" s="650"/>
      <c r="D21" s="635" t="s">
        <v>231</v>
      </c>
      <c r="G21" s="636">
        <v>-14978.4</v>
      </c>
      <c r="H21" s="636">
        <v>-22387.5</v>
      </c>
      <c r="I21" s="636">
        <v>-53328.1</v>
      </c>
      <c r="J21" s="636">
        <v>-18818.4</v>
      </c>
      <c r="K21" s="636">
        <v>-28332.2</v>
      </c>
      <c r="L21" s="636">
        <v>-63308.1</v>
      </c>
      <c r="M21" s="636">
        <v>-25130.6</v>
      </c>
      <c r="N21" s="636">
        <v>26.55365717476271</v>
      </c>
      <c r="O21" s="651">
        <v>-11.300216714550942</v>
      </c>
    </row>
    <row r="22" spans="2:15" s="635" customFormat="1" ht="12.75">
      <c r="B22" s="650"/>
      <c r="E22" s="635" t="s">
        <v>293</v>
      </c>
      <c r="G22" s="636">
        <v>-5955.7</v>
      </c>
      <c r="H22" s="636">
        <v>-9887.3</v>
      </c>
      <c r="I22" s="636">
        <v>-22675.9</v>
      </c>
      <c r="J22" s="636">
        <v>-7292.9</v>
      </c>
      <c r="K22" s="636">
        <v>-11013.1</v>
      </c>
      <c r="L22" s="636">
        <v>-22116.2</v>
      </c>
      <c r="M22" s="636">
        <v>-5351.4</v>
      </c>
      <c r="N22" s="636">
        <v>11.386323870015081</v>
      </c>
      <c r="O22" s="651">
        <v>-51.40877682033216</v>
      </c>
    </row>
    <row r="23" spans="2:15" s="635" customFormat="1" ht="12.75">
      <c r="B23" s="650"/>
      <c r="E23" s="635" t="s">
        <v>291</v>
      </c>
      <c r="G23" s="636">
        <v>-5019.1</v>
      </c>
      <c r="H23" s="636">
        <v>-8072</v>
      </c>
      <c r="I23" s="636">
        <v>-20862</v>
      </c>
      <c r="J23" s="636">
        <v>-7024.4</v>
      </c>
      <c r="K23" s="636">
        <v>-13077.3</v>
      </c>
      <c r="L23" s="636">
        <v>-31396.3</v>
      </c>
      <c r="M23" s="636">
        <v>-15042.4</v>
      </c>
      <c r="N23" s="636">
        <v>62.00817641228939</v>
      </c>
      <c r="O23" s="651">
        <v>15.026802168643377</v>
      </c>
    </row>
    <row r="24" spans="2:15" s="635" customFormat="1" ht="12.75">
      <c r="B24" s="650"/>
      <c r="F24" s="638" t="s">
        <v>232</v>
      </c>
      <c r="G24" s="636"/>
      <c r="H24" s="636">
        <v>-3249.9</v>
      </c>
      <c r="I24" s="636">
        <v>-7373</v>
      </c>
      <c r="J24" s="636"/>
      <c r="K24" s="636">
        <v>-5198.4</v>
      </c>
      <c r="L24" s="636">
        <v>-12126</v>
      </c>
      <c r="M24" s="636">
        <v>-6945.8</v>
      </c>
      <c r="N24" s="636">
        <v>59.95569094433674</v>
      </c>
      <c r="O24" s="651">
        <v>33.614188981225006</v>
      </c>
    </row>
    <row r="25" spans="2:15" s="635" customFormat="1" ht="12.75">
      <c r="B25" s="650"/>
      <c r="E25" s="639" t="s">
        <v>233</v>
      </c>
      <c r="G25" s="636"/>
      <c r="H25" s="636">
        <v>-331.1</v>
      </c>
      <c r="I25" s="636">
        <v>-635.7</v>
      </c>
      <c r="J25" s="636"/>
      <c r="K25" s="636">
        <v>-503.7</v>
      </c>
      <c r="L25" s="636">
        <v>-980.4</v>
      </c>
      <c r="M25" s="636">
        <v>-606.2</v>
      </c>
      <c r="N25" s="636">
        <v>52.12926608275444</v>
      </c>
      <c r="O25" s="651">
        <v>20.34941433392894</v>
      </c>
    </row>
    <row r="26" spans="2:15" s="635" customFormat="1" ht="12.75">
      <c r="B26" s="650"/>
      <c r="E26" s="635" t="s">
        <v>287</v>
      </c>
      <c r="G26" s="636">
        <v>-4003.6</v>
      </c>
      <c r="H26" s="636">
        <v>-4428.2</v>
      </c>
      <c r="I26" s="636">
        <v>-9790.2</v>
      </c>
      <c r="J26" s="636">
        <v>-4501.1</v>
      </c>
      <c r="K26" s="636">
        <v>-4241.8</v>
      </c>
      <c r="L26" s="636">
        <v>-9795.6</v>
      </c>
      <c r="M26" s="636">
        <v>-4736.8</v>
      </c>
      <c r="N26" s="636">
        <v>-4.209385303283493</v>
      </c>
      <c r="O26" s="651">
        <v>11.669574237352066</v>
      </c>
    </row>
    <row r="27" spans="1:15" s="635" customFormat="1" ht="12.75">
      <c r="A27" s="640"/>
      <c r="B27" s="650"/>
      <c r="C27" s="635" t="s">
        <v>294</v>
      </c>
      <c r="G27" s="636">
        <v>-45955.1</v>
      </c>
      <c r="H27" s="636">
        <v>-67091.3</v>
      </c>
      <c r="I27" s="636">
        <v>-167083.7</v>
      </c>
      <c r="J27" s="636">
        <v>-65273.1</v>
      </c>
      <c r="K27" s="636">
        <v>-87995.6</v>
      </c>
      <c r="L27" s="636">
        <v>-219799</v>
      </c>
      <c r="M27" s="636">
        <v>-129771.6</v>
      </c>
      <c r="N27" s="636">
        <v>31.15798918786788</v>
      </c>
      <c r="O27" s="651">
        <v>47.47510102777866</v>
      </c>
    </row>
    <row r="28" spans="2:15" s="635" customFormat="1" ht="12.75">
      <c r="B28" s="650"/>
      <c r="C28" s="635" t="s">
        <v>295</v>
      </c>
      <c r="G28" s="636">
        <v>-703.3</v>
      </c>
      <c r="H28" s="636">
        <v>1509.6</v>
      </c>
      <c r="I28" s="636">
        <v>7946.8</v>
      </c>
      <c r="J28" s="636">
        <v>2042.8</v>
      </c>
      <c r="K28" s="636">
        <v>4339.2</v>
      </c>
      <c r="L28" s="636">
        <v>11749.5</v>
      </c>
      <c r="M28" s="636">
        <v>3964.5</v>
      </c>
      <c r="N28" s="636">
        <v>187.44038155802863</v>
      </c>
      <c r="O28" s="651">
        <v>-8.635232300884951</v>
      </c>
    </row>
    <row r="29" spans="2:15" s="635" customFormat="1" ht="12.75">
      <c r="B29" s="650"/>
      <c r="D29" s="635" t="s">
        <v>234</v>
      </c>
      <c r="G29" s="636">
        <v>2561.1</v>
      </c>
      <c r="H29" s="636">
        <v>3712.4</v>
      </c>
      <c r="I29" s="636">
        <v>13447.7</v>
      </c>
      <c r="J29" s="636">
        <v>5649.1</v>
      </c>
      <c r="K29" s="636">
        <v>6612.8</v>
      </c>
      <c r="L29" s="636">
        <v>16506.6</v>
      </c>
      <c r="M29" s="636">
        <v>5658.2</v>
      </c>
      <c r="N29" s="636">
        <v>78.1273569658442</v>
      </c>
      <c r="O29" s="651">
        <v>-14.435639970965406</v>
      </c>
    </row>
    <row r="30" spans="2:15" s="635" customFormat="1" ht="12.75">
      <c r="B30" s="650"/>
      <c r="D30" s="635" t="s">
        <v>235</v>
      </c>
      <c r="G30" s="636">
        <v>-3264.4</v>
      </c>
      <c r="H30" s="636">
        <v>-2202.8</v>
      </c>
      <c r="I30" s="636">
        <v>-5500.9</v>
      </c>
      <c r="J30" s="636">
        <v>-3606.3</v>
      </c>
      <c r="K30" s="636">
        <v>-2273.6</v>
      </c>
      <c r="L30" s="636">
        <v>-4757.1</v>
      </c>
      <c r="M30" s="636">
        <v>-1693.7</v>
      </c>
      <c r="N30" s="636">
        <v>3.2140911567096295</v>
      </c>
      <c r="O30" s="651">
        <v>-25.50580577058409</v>
      </c>
    </row>
    <row r="31" spans="2:15" s="635" customFormat="1" ht="12.75">
      <c r="B31" s="650"/>
      <c r="C31" s="635" t="s">
        <v>236</v>
      </c>
      <c r="G31" s="636">
        <v>-46658.4</v>
      </c>
      <c r="H31" s="636">
        <v>-65581.7</v>
      </c>
      <c r="I31" s="636">
        <v>-159136.9</v>
      </c>
      <c r="J31" s="636">
        <v>-63230.3</v>
      </c>
      <c r="K31" s="636">
        <v>-83656.4</v>
      </c>
      <c r="L31" s="636">
        <v>-208049.5</v>
      </c>
      <c r="M31" s="636">
        <v>-125807.1</v>
      </c>
      <c r="N31" s="636">
        <v>27.56058473629076</v>
      </c>
      <c r="O31" s="651">
        <v>50.38550547238467</v>
      </c>
    </row>
    <row r="32" spans="2:15" s="635" customFormat="1" ht="12.75">
      <c r="B32" s="650"/>
      <c r="C32" s="639" t="s">
        <v>306</v>
      </c>
      <c r="G32" s="636">
        <v>55425.1</v>
      </c>
      <c r="H32" s="636">
        <v>58651.5</v>
      </c>
      <c r="I32" s="636">
        <v>182816.5</v>
      </c>
      <c r="J32" s="636">
        <v>68059</v>
      </c>
      <c r="K32" s="636">
        <v>94397.1</v>
      </c>
      <c r="L32" s="636">
        <v>249486.8</v>
      </c>
      <c r="M32" s="636">
        <v>106168.4</v>
      </c>
      <c r="N32" s="636">
        <v>60.94575586302141</v>
      </c>
      <c r="O32" s="651">
        <v>12.469980539656396</v>
      </c>
    </row>
    <row r="33" spans="2:15" s="635" customFormat="1" ht="12.75">
      <c r="B33" s="650"/>
      <c r="D33" s="635" t="s">
        <v>237</v>
      </c>
      <c r="G33" s="636">
        <v>57289.5</v>
      </c>
      <c r="H33" s="636">
        <v>59638.9</v>
      </c>
      <c r="I33" s="636">
        <v>185462.9</v>
      </c>
      <c r="J33" s="636">
        <v>70624.1</v>
      </c>
      <c r="K33" s="636">
        <v>95682.6</v>
      </c>
      <c r="L33" s="636">
        <v>257461.3</v>
      </c>
      <c r="M33" s="636">
        <v>108388.3</v>
      </c>
      <c r="N33" s="636">
        <v>60.436560701153105</v>
      </c>
      <c r="O33" s="651">
        <v>13.279007886491376</v>
      </c>
    </row>
    <row r="34" spans="2:15" s="635" customFormat="1" ht="12.75">
      <c r="B34" s="650"/>
      <c r="E34" s="635" t="s">
        <v>307</v>
      </c>
      <c r="G34" s="636">
        <v>12710.5</v>
      </c>
      <c r="H34" s="636">
        <v>4290.9</v>
      </c>
      <c r="I34" s="636">
        <v>20993.2</v>
      </c>
      <c r="J34" s="636">
        <v>10946.8</v>
      </c>
      <c r="K34" s="636">
        <v>11589</v>
      </c>
      <c r="L34" s="636">
        <v>26796.2</v>
      </c>
      <c r="M34" s="636">
        <v>8606.4</v>
      </c>
      <c r="N34" s="636">
        <v>170.08319932881216</v>
      </c>
      <c r="O34" s="651">
        <v>-25.736474242816463</v>
      </c>
    </row>
    <row r="35" spans="2:15" s="635" customFormat="1" ht="12.75">
      <c r="B35" s="650"/>
      <c r="E35" s="635" t="s">
        <v>238</v>
      </c>
      <c r="G35" s="636">
        <v>36060</v>
      </c>
      <c r="H35" s="636">
        <v>47380.1</v>
      </c>
      <c r="I35" s="636">
        <v>142682.7</v>
      </c>
      <c r="J35" s="636">
        <v>53455.6</v>
      </c>
      <c r="K35" s="636">
        <v>78541.9</v>
      </c>
      <c r="L35" s="636">
        <v>209698.5</v>
      </c>
      <c r="M35" s="636">
        <v>86746.8</v>
      </c>
      <c r="N35" s="636">
        <v>65.7698063110884</v>
      </c>
      <c r="O35" s="651">
        <v>10.446525994405546</v>
      </c>
    </row>
    <row r="36" spans="2:15" s="635" customFormat="1" ht="12.75">
      <c r="B36" s="650"/>
      <c r="E36" s="635" t="s">
        <v>308</v>
      </c>
      <c r="G36" s="636">
        <v>7269.6</v>
      </c>
      <c r="H36" s="636">
        <v>6667.4</v>
      </c>
      <c r="I36" s="636">
        <v>18789.9</v>
      </c>
      <c r="J36" s="636">
        <v>6221.7</v>
      </c>
      <c r="K36" s="636">
        <v>4661.6</v>
      </c>
      <c r="L36" s="636">
        <v>17755.4</v>
      </c>
      <c r="M36" s="636">
        <v>12205.3</v>
      </c>
      <c r="N36" s="636">
        <v>-30.083690794012654</v>
      </c>
      <c r="O36" s="651">
        <v>161.826411532521</v>
      </c>
    </row>
    <row r="37" spans="2:15" s="635" customFormat="1" ht="12.75">
      <c r="B37" s="650"/>
      <c r="E37" s="635" t="s">
        <v>309</v>
      </c>
      <c r="G37" s="636">
        <v>1249.4</v>
      </c>
      <c r="H37" s="636">
        <v>1300.5</v>
      </c>
      <c r="I37" s="636">
        <v>2997.1</v>
      </c>
      <c r="J37" s="636">
        <v>0</v>
      </c>
      <c r="K37" s="636">
        <v>890.1</v>
      </c>
      <c r="L37" s="636">
        <v>3211.2</v>
      </c>
      <c r="M37" s="636">
        <v>829.8</v>
      </c>
      <c r="N37" s="636">
        <v>-31.557093425605537</v>
      </c>
      <c r="O37" s="652">
        <v>-6.7745197168857505</v>
      </c>
    </row>
    <row r="38" spans="2:15" s="635" customFormat="1" ht="12.75">
      <c r="B38" s="650"/>
      <c r="D38" s="635" t="s">
        <v>239</v>
      </c>
      <c r="G38" s="636">
        <v>-1864.4</v>
      </c>
      <c r="H38" s="636">
        <v>-987.4</v>
      </c>
      <c r="I38" s="636">
        <v>-2646.4</v>
      </c>
      <c r="J38" s="636">
        <v>-2565.1</v>
      </c>
      <c r="K38" s="636">
        <v>-1285.5</v>
      </c>
      <c r="L38" s="636">
        <v>-7974.5</v>
      </c>
      <c r="M38" s="636">
        <v>-2219.9</v>
      </c>
      <c r="N38" s="636">
        <v>30.19039902774965</v>
      </c>
      <c r="O38" s="651">
        <v>72.6876701672501</v>
      </c>
    </row>
    <row r="39" spans="2:15" s="635" customFormat="1" ht="12.75">
      <c r="B39" s="653" t="s">
        <v>310</v>
      </c>
      <c r="C39" s="641" t="s">
        <v>311</v>
      </c>
      <c r="D39" s="641"/>
      <c r="E39" s="641"/>
      <c r="F39" s="641"/>
      <c r="G39" s="642">
        <v>696.8</v>
      </c>
      <c r="H39" s="642">
        <v>1852.3</v>
      </c>
      <c r="I39" s="642">
        <v>7912.5</v>
      </c>
      <c r="J39" s="642">
        <v>2200.2</v>
      </c>
      <c r="K39" s="642">
        <v>2045.7</v>
      </c>
      <c r="L39" s="642">
        <v>6231</v>
      </c>
      <c r="M39" s="642">
        <v>2021.2</v>
      </c>
      <c r="N39" s="642">
        <v>10.44107326027102</v>
      </c>
      <c r="O39" s="654">
        <v>-1.197634061690375</v>
      </c>
    </row>
    <row r="40" spans="2:15" s="635" customFormat="1" ht="12.75">
      <c r="B40" s="655" t="s">
        <v>312</v>
      </c>
      <c r="C40" s="643"/>
      <c r="D40" s="644"/>
      <c r="E40" s="644"/>
      <c r="F40" s="644"/>
      <c r="G40" s="645">
        <v>9463.5</v>
      </c>
      <c r="H40" s="645">
        <v>-5077.900000000009</v>
      </c>
      <c r="I40" s="645">
        <v>31592.10000000005</v>
      </c>
      <c r="J40" s="645">
        <v>7028.899999999994</v>
      </c>
      <c r="K40" s="645">
        <v>12786.4</v>
      </c>
      <c r="L40" s="645">
        <v>47668.3</v>
      </c>
      <c r="M40" s="645">
        <v>-17617.5</v>
      </c>
      <c r="N40" s="645">
        <v>-351.804879970066</v>
      </c>
      <c r="O40" s="656">
        <v>-237.78311330788964</v>
      </c>
    </row>
    <row r="41" spans="2:15" s="635" customFormat="1" ht="12.75">
      <c r="B41" s="650" t="s">
        <v>313</v>
      </c>
      <c r="C41" s="635" t="s">
        <v>314</v>
      </c>
      <c r="G41" s="636">
        <v>-19751.1</v>
      </c>
      <c r="H41" s="636">
        <v>2546.1</v>
      </c>
      <c r="I41" s="636">
        <v>11032.6</v>
      </c>
      <c r="J41" s="636">
        <v>517.1</v>
      </c>
      <c r="K41" s="636">
        <v>2759.3</v>
      </c>
      <c r="L41" s="636">
        <v>18049.8</v>
      </c>
      <c r="M41" s="636">
        <v>-1415.9</v>
      </c>
      <c r="N41" s="636">
        <v>8.373590982286645</v>
      </c>
      <c r="O41" s="651">
        <v>-151.3137389917733</v>
      </c>
    </row>
    <row r="42" spans="2:15" s="635" customFormat="1" ht="12.75">
      <c r="B42" s="650"/>
      <c r="C42" s="635" t="s">
        <v>315</v>
      </c>
      <c r="G42" s="636">
        <v>-34.4</v>
      </c>
      <c r="H42" s="636">
        <v>24.2</v>
      </c>
      <c r="I42" s="636">
        <v>293.9</v>
      </c>
      <c r="J42" s="636">
        <v>22.9</v>
      </c>
      <c r="K42" s="636">
        <v>-194.5</v>
      </c>
      <c r="L42" s="636">
        <v>1829.2</v>
      </c>
      <c r="M42" s="636">
        <v>802.1</v>
      </c>
      <c r="N42" s="646">
        <v>-903.7190082644628</v>
      </c>
      <c r="O42" s="651">
        <v>-512.3907455012853</v>
      </c>
    </row>
    <row r="43" spans="2:15" s="635" customFormat="1" ht="12.75">
      <c r="B43" s="650"/>
      <c r="C43" s="635" t="s">
        <v>316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646" t="s">
        <v>171</v>
      </c>
      <c r="O43" s="657" t="s">
        <v>171</v>
      </c>
    </row>
    <row r="44" spans="2:15" s="635" customFormat="1" ht="12.75">
      <c r="B44" s="650"/>
      <c r="C44" s="635" t="s">
        <v>240</v>
      </c>
      <c r="G44" s="636">
        <v>-18003.4</v>
      </c>
      <c r="H44" s="636">
        <v>-2723.4</v>
      </c>
      <c r="I44" s="636">
        <v>-11396.1</v>
      </c>
      <c r="J44" s="636">
        <v>-10130</v>
      </c>
      <c r="K44" s="636">
        <v>129.2</v>
      </c>
      <c r="L44" s="636">
        <v>-17675.1</v>
      </c>
      <c r="M44" s="636">
        <v>-5339.1</v>
      </c>
      <c r="N44" s="636">
        <v>-104.74406991260923</v>
      </c>
      <c r="O44" s="651">
        <v>-4232.430340557276</v>
      </c>
    </row>
    <row r="45" spans="2:15" s="635" customFormat="1" ht="12.75">
      <c r="B45" s="650"/>
      <c r="D45" s="635" t="s">
        <v>241</v>
      </c>
      <c r="G45" s="636">
        <v>-1601.1</v>
      </c>
      <c r="H45" s="636">
        <v>-916.3</v>
      </c>
      <c r="I45" s="636">
        <v>853.2</v>
      </c>
      <c r="J45" s="636">
        <v>-3409</v>
      </c>
      <c r="K45" s="636">
        <v>903.1</v>
      </c>
      <c r="L45" s="636">
        <v>-3024.2</v>
      </c>
      <c r="M45" s="636">
        <v>-3975.9</v>
      </c>
      <c r="N45" s="636">
        <v>-198.55942376950782</v>
      </c>
      <c r="O45" s="651">
        <v>-540.2502491418447</v>
      </c>
    </row>
    <row r="46" spans="2:15" s="635" customFormat="1" ht="12.75">
      <c r="B46" s="650"/>
      <c r="D46" s="635" t="s">
        <v>287</v>
      </c>
      <c r="G46" s="636">
        <v>-16402.3</v>
      </c>
      <c r="H46" s="636">
        <v>-1807.1</v>
      </c>
      <c r="I46" s="636">
        <v>-12249.3</v>
      </c>
      <c r="J46" s="636">
        <v>-6721</v>
      </c>
      <c r="K46" s="636">
        <v>-773.9</v>
      </c>
      <c r="L46" s="636">
        <v>-14650.9</v>
      </c>
      <c r="M46" s="636">
        <v>-1363.2</v>
      </c>
      <c r="N46" s="636">
        <v>-57.17447844612915</v>
      </c>
      <c r="O46" s="651">
        <v>76.1467889908257</v>
      </c>
    </row>
    <row r="47" spans="2:15" s="635" customFormat="1" ht="12.75">
      <c r="B47" s="650"/>
      <c r="C47" s="635" t="s">
        <v>242</v>
      </c>
      <c r="G47" s="636">
        <v>-1713.3</v>
      </c>
      <c r="H47" s="636">
        <v>5245.3</v>
      </c>
      <c r="I47" s="636">
        <v>22134.8</v>
      </c>
      <c r="J47" s="636">
        <v>10624.2</v>
      </c>
      <c r="K47" s="636">
        <v>2824.6</v>
      </c>
      <c r="L47" s="636">
        <v>33895.7</v>
      </c>
      <c r="M47" s="636">
        <v>3121.1</v>
      </c>
      <c r="N47" s="636">
        <v>-46.14988656511544</v>
      </c>
      <c r="O47" s="651">
        <v>10.497061530836225</v>
      </c>
    </row>
    <row r="48" spans="2:15" s="635" customFormat="1" ht="12.75">
      <c r="B48" s="650"/>
      <c r="D48" s="635" t="s">
        <v>241</v>
      </c>
      <c r="G48" s="636">
        <v>1296.8</v>
      </c>
      <c r="H48" s="636">
        <v>6865.5</v>
      </c>
      <c r="I48" s="636">
        <v>12483.6</v>
      </c>
      <c r="J48" s="636">
        <v>10500.8</v>
      </c>
      <c r="K48" s="636">
        <v>6916.7</v>
      </c>
      <c r="L48" s="636">
        <v>19554.6</v>
      </c>
      <c r="M48" s="636">
        <v>8350.8</v>
      </c>
      <c r="N48" s="636">
        <v>0.7457577743791395</v>
      </c>
      <c r="O48" s="651">
        <v>20.733875981320566</v>
      </c>
    </row>
    <row r="49" spans="2:15" s="635" customFormat="1" ht="12.75">
      <c r="B49" s="650"/>
      <c r="D49" s="635" t="s">
        <v>317</v>
      </c>
      <c r="G49" s="636">
        <v>-1810</v>
      </c>
      <c r="H49" s="636">
        <v>-710.8</v>
      </c>
      <c r="I49" s="636">
        <v>3391.5</v>
      </c>
      <c r="J49" s="636">
        <v>-743</v>
      </c>
      <c r="K49" s="636">
        <v>-2164.8</v>
      </c>
      <c r="L49" s="636">
        <v>-2899</v>
      </c>
      <c r="M49" s="636">
        <v>-1155.6</v>
      </c>
      <c r="N49" s="636">
        <v>204.55824423185146</v>
      </c>
      <c r="O49" s="651">
        <v>-46.618625277161875</v>
      </c>
    </row>
    <row r="50" spans="2:15" s="635" customFormat="1" ht="12.75">
      <c r="B50" s="650"/>
      <c r="E50" s="635" t="s">
        <v>318</v>
      </c>
      <c r="G50" s="636">
        <v>-1594.9</v>
      </c>
      <c r="H50" s="636">
        <v>-693.9</v>
      </c>
      <c r="I50" s="636">
        <v>3455.9</v>
      </c>
      <c r="J50" s="636">
        <v>-647.4</v>
      </c>
      <c r="K50" s="636">
        <v>-2117.5</v>
      </c>
      <c r="L50" s="636">
        <v>-2832.4</v>
      </c>
      <c r="M50" s="636">
        <v>-1155.1</v>
      </c>
      <c r="N50" s="636">
        <v>205.1592448479608</v>
      </c>
      <c r="O50" s="651">
        <v>-45.44982290436836</v>
      </c>
    </row>
    <row r="51" spans="2:15" s="635" customFormat="1" ht="12.75">
      <c r="B51" s="650"/>
      <c r="F51" s="635" t="s">
        <v>319</v>
      </c>
      <c r="G51" s="636">
        <v>1702.7</v>
      </c>
      <c r="H51" s="636">
        <v>2301.5</v>
      </c>
      <c r="I51" s="636">
        <v>11325.5</v>
      </c>
      <c r="J51" s="636">
        <v>2748.6</v>
      </c>
      <c r="K51" s="636">
        <v>1825.4</v>
      </c>
      <c r="L51" s="636">
        <v>7287.9</v>
      </c>
      <c r="M51" s="636">
        <v>3168.1</v>
      </c>
      <c r="N51" s="636">
        <v>-20.686508798609598</v>
      </c>
      <c r="O51" s="651">
        <v>73.55648077133777</v>
      </c>
    </row>
    <row r="52" spans="2:15" s="635" customFormat="1" ht="12.75">
      <c r="B52" s="650"/>
      <c r="F52" s="635" t="s">
        <v>320</v>
      </c>
      <c r="G52" s="636">
        <v>-3297.6</v>
      </c>
      <c r="H52" s="636">
        <v>-2995.4</v>
      </c>
      <c r="I52" s="636">
        <v>-7869.6</v>
      </c>
      <c r="J52" s="636">
        <v>-3396</v>
      </c>
      <c r="K52" s="636">
        <v>-3942.9</v>
      </c>
      <c r="L52" s="636">
        <v>-10120.3</v>
      </c>
      <c r="M52" s="636">
        <v>-4323.2</v>
      </c>
      <c r="N52" s="636">
        <v>31.631835481070976</v>
      </c>
      <c r="O52" s="651">
        <v>9.64518501610489</v>
      </c>
    </row>
    <row r="53" spans="2:15" s="635" customFormat="1" ht="12.75">
      <c r="B53" s="650"/>
      <c r="E53" s="635" t="s">
        <v>243</v>
      </c>
      <c r="G53" s="636">
        <v>-215.1</v>
      </c>
      <c r="H53" s="636">
        <v>-16.9</v>
      </c>
      <c r="I53" s="636">
        <v>-64.4</v>
      </c>
      <c r="J53" s="636">
        <v>-95.6</v>
      </c>
      <c r="K53" s="636">
        <v>-47.3</v>
      </c>
      <c r="L53" s="636">
        <v>-66.6</v>
      </c>
      <c r="M53" s="636">
        <v>-0.5000000000000018</v>
      </c>
      <c r="N53" s="636">
        <v>179.88165680473372</v>
      </c>
      <c r="O53" s="651">
        <v>-98.94291754756871</v>
      </c>
    </row>
    <row r="54" spans="2:15" s="635" customFormat="1" ht="12.75">
      <c r="B54" s="650"/>
      <c r="D54" s="635" t="s">
        <v>244</v>
      </c>
      <c r="G54" s="636">
        <v>-1200.1</v>
      </c>
      <c r="H54" s="636">
        <v>-909.4</v>
      </c>
      <c r="I54" s="636">
        <v>6259.7</v>
      </c>
      <c r="J54" s="636">
        <v>866.4</v>
      </c>
      <c r="K54" s="636">
        <v>-1927.3</v>
      </c>
      <c r="L54" s="636">
        <v>17240.1</v>
      </c>
      <c r="M54" s="636">
        <v>-4074.1</v>
      </c>
      <c r="N54" s="636">
        <v>111.93094347921706</v>
      </c>
      <c r="O54" s="651">
        <v>111.38898977844653</v>
      </c>
    </row>
    <row r="55" spans="2:15" s="635" customFormat="1" ht="12.75">
      <c r="B55" s="650"/>
      <c r="E55" s="635" t="s">
        <v>1315</v>
      </c>
      <c r="G55" s="636">
        <v>-20.2</v>
      </c>
      <c r="H55" s="636">
        <v>50.2</v>
      </c>
      <c r="I55" s="636">
        <v>-5.6</v>
      </c>
      <c r="J55" s="636">
        <v>-110</v>
      </c>
      <c r="K55" s="636">
        <v>-3.2</v>
      </c>
      <c r="L55" s="636">
        <v>-84.1</v>
      </c>
      <c r="M55" s="636">
        <v>-86.8</v>
      </c>
      <c r="N55" s="636">
        <v>-106.37450199203187</v>
      </c>
      <c r="O55" s="651">
        <v>2612.5</v>
      </c>
    </row>
    <row r="56" spans="2:15" s="635" customFormat="1" ht="12.75">
      <c r="B56" s="650"/>
      <c r="E56" s="635" t="s">
        <v>245</v>
      </c>
      <c r="G56" s="636">
        <v>-1179.9</v>
      </c>
      <c r="H56" s="636">
        <v>-959.6</v>
      </c>
      <c r="I56" s="636">
        <v>6265.3</v>
      </c>
      <c r="J56" s="636">
        <v>976.4</v>
      </c>
      <c r="K56" s="636">
        <v>-1924.1</v>
      </c>
      <c r="L56" s="636">
        <v>17324.2</v>
      </c>
      <c r="M56" s="636">
        <v>-3987.3</v>
      </c>
      <c r="N56" s="636">
        <v>100.5106294289287</v>
      </c>
      <c r="O56" s="652">
        <v>107.2293539836807</v>
      </c>
    </row>
    <row r="57" spans="2:15" s="635" customFormat="1" ht="12.75">
      <c r="B57" s="650"/>
      <c r="D57" s="635" t="s">
        <v>246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0</v>
      </c>
      <c r="M57" s="636">
        <v>0</v>
      </c>
      <c r="N57" s="637" t="s">
        <v>171</v>
      </c>
      <c r="O57" s="652" t="s">
        <v>171</v>
      </c>
    </row>
    <row r="58" spans="2:15" s="635" customFormat="1" ht="12.75">
      <c r="B58" s="650" t="s">
        <v>321</v>
      </c>
      <c r="G58" s="636">
        <v>-10287.6</v>
      </c>
      <c r="H58" s="636">
        <v>-2531.80000000001</v>
      </c>
      <c r="I58" s="636">
        <v>42624.700000000055</v>
      </c>
      <c r="J58" s="636">
        <v>7545.999999999993</v>
      </c>
      <c r="K58" s="636">
        <v>15545.7</v>
      </c>
      <c r="L58" s="636">
        <v>65718.1</v>
      </c>
      <c r="M58" s="636">
        <v>-19033.4</v>
      </c>
      <c r="N58" s="636">
        <v>-714.0176949206074</v>
      </c>
      <c r="O58" s="651">
        <v>-222.435142836926</v>
      </c>
    </row>
    <row r="59" spans="2:15" s="635" customFormat="1" ht="12.75">
      <c r="B59" s="653" t="s">
        <v>322</v>
      </c>
      <c r="C59" s="641" t="s">
        <v>323</v>
      </c>
      <c r="D59" s="641"/>
      <c r="E59" s="641"/>
      <c r="F59" s="641"/>
      <c r="G59" s="642">
        <v>14803.6</v>
      </c>
      <c r="H59" s="642">
        <v>1653.600000000013</v>
      </c>
      <c r="I59" s="642">
        <v>-6690.300000000061</v>
      </c>
      <c r="J59" s="642">
        <v>6329.500000000007</v>
      </c>
      <c r="K59" s="642">
        <v>5300.5</v>
      </c>
      <c r="L59" s="642">
        <v>-7198.299999999959</v>
      </c>
      <c r="M59" s="642">
        <v>-4640.60000000002</v>
      </c>
      <c r="N59" s="642">
        <v>220.5430575713569</v>
      </c>
      <c r="O59" s="654">
        <v>-187.550231110273</v>
      </c>
    </row>
    <row r="60" spans="2:15" s="635" customFormat="1" ht="12.75">
      <c r="B60" s="655" t="s">
        <v>324</v>
      </c>
      <c r="C60" s="644"/>
      <c r="D60" s="644"/>
      <c r="E60" s="644"/>
      <c r="F60" s="644"/>
      <c r="G60" s="645">
        <v>4516</v>
      </c>
      <c r="H60" s="645">
        <v>-878.1999999999971</v>
      </c>
      <c r="I60" s="645">
        <v>35934.4</v>
      </c>
      <c r="J60" s="645">
        <v>13875.5</v>
      </c>
      <c r="K60" s="645">
        <v>20846.2</v>
      </c>
      <c r="L60" s="645">
        <v>58519.8</v>
      </c>
      <c r="M60" s="645">
        <v>-23674</v>
      </c>
      <c r="N60" s="645">
        <v>-2473.741744477348</v>
      </c>
      <c r="O60" s="656">
        <v>-213.5650622175744</v>
      </c>
    </row>
    <row r="61" spans="2:15" s="635" customFormat="1" ht="12.75">
      <c r="B61" s="650" t="s">
        <v>325</v>
      </c>
      <c r="G61" s="636">
        <v>-4516</v>
      </c>
      <c r="H61" s="636">
        <v>878.2000000000007</v>
      </c>
      <c r="I61" s="636">
        <v>-35934.4</v>
      </c>
      <c r="J61" s="636">
        <v>-13875.5</v>
      </c>
      <c r="K61" s="636">
        <v>-20846.2</v>
      </c>
      <c r="L61" s="636">
        <v>-58519.8</v>
      </c>
      <c r="M61" s="636">
        <v>23674</v>
      </c>
      <c r="N61" s="636">
        <v>-2473.741744477338</v>
      </c>
      <c r="O61" s="651">
        <v>-213.5650622175744</v>
      </c>
    </row>
    <row r="62" spans="2:15" s="635" customFormat="1" ht="12.75">
      <c r="B62" s="650"/>
      <c r="C62" s="635" t="s">
        <v>247</v>
      </c>
      <c r="G62" s="636">
        <v>-5301.1</v>
      </c>
      <c r="H62" s="636">
        <v>-189.5</v>
      </c>
      <c r="I62" s="636">
        <v>-37002</v>
      </c>
      <c r="J62" s="636">
        <v>-13875.4</v>
      </c>
      <c r="K62" s="636">
        <v>-20846.2</v>
      </c>
      <c r="L62" s="636">
        <v>-58519.8</v>
      </c>
      <c r="M62" s="636">
        <v>23674</v>
      </c>
      <c r="N62" s="636">
        <v>10900.633245382587</v>
      </c>
      <c r="O62" s="651">
        <v>-213.5650622175744</v>
      </c>
    </row>
    <row r="63" spans="2:15" s="635" customFormat="1" ht="12.75">
      <c r="B63" s="650"/>
      <c r="D63" s="635" t="s">
        <v>1315</v>
      </c>
      <c r="G63" s="636">
        <v>-1426.1</v>
      </c>
      <c r="H63" s="636">
        <v>2191.7</v>
      </c>
      <c r="I63" s="636">
        <v>-29636.8</v>
      </c>
      <c r="J63" s="636">
        <v>-7961.2</v>
      </c>
      <c r="K63" s="636">
        <v>-18495.6</v>
      </c>
      <c r="L63" s="636">
        <v>-45751.3</v>
      </c>
      <c r="M63" s="636">
        <v>15081.2</v>
      </c>
      <c r="N63" s="636">
        <v>-943.8928685495279</v>
      </c>
      <c r="O63" s="651">
        <v>-181.53939315296614</v>
      </c>
    </row>
    <row r="64" spans="2:15" s="635" customFormat="1" ht="12.75">
      <c r="B64" s="650"/>
      <c r="D64" s="635" t="s">
        <v>245</v>
      </c>
      <c r="G64" s="636">
        <v>-3875</v>
      </c>
      <c r="H64" s="636">
        <v>-2381.2</v>
      </c>
      <c r="I64" s="636">
        <v>-7365.2</v>
      </c>
      <c r="J64" s="636">
        <v>-5914.2</v>
      </c>
      <c r="K64" s="636">
        <v>-2350.6</v>
      </c>
      <c r="L64" s="636">
        <v>-12768.5</v>
      </c>
      <c r="M64" s="636">
        <v>8592.8</v>
      </c>
      <c r="N64" s="636">
        <v>-1.2850663530992739</v>
      </c>
      <c r="O64" s="651">
        <v>-465.5577299412916</v>
      </c>
    </row>
    <row r="65" spans="2:15" s="635" customFormat="1" ht="12.75">
      <c r="B65" s="650"/>
      <c r="C65" s="635" t="s">
        <v>326</v>
      </c>
      <c r="G65" s="636">
        <v>785.1</v>
      </c>
      <c r="H65" s="636">
        <v>1067.7</v>
      </c>
      <c r="I65" s="636">
        <v>1067.6</v>
      </c>
      <c r="J65" s="636">
        <v>-0.1</v>
      </c>
      <c r="K65" s="636">
        <v>0</v>
      </c>
      <c r="L65" s="636">
        <v>0</v>
      </c>
      <c r="M65" s="636">
        <v>0</v>
      </c>
      <c r="N65" s="646">
        <v>-100</v>
      </c>
      <c r="O65" s="657" t="s">
        <v>171</v>
      </c>
    </row>
    <row r="66" spans="2:15" s="635" customFormat="1" ht="13.5" thickBot="1">
      <c r="B66" s="658" t="s">
        <v>248</v>
      </c>
      <c r="C66" s="659"/>
      <c r="D66" s="659"/>
      <c r="E66" s="659"/>
      <c r="F66" s="659"/>
      <c r="G66" s="660">
        <v>-5716.1</v>
      </c>
      <c r="H66" s="661">
        <v>-31.19999999999891</v>
      </c>
      <c r="I66" s="660">
        <v>-29674.7</v>
      </c>
      <c r="J66" s="661">
        <v>-13009.1</v>
      </c>
      <c r="K66" s="661">
        <v>-22773.5</v>
      </c>
      <c r="L66" s="661">
        <v>-41279.7</v>
      </c>
      <c r="M66" s="661">
        <v>19599.9</v>
      </c>
      <c r="N66" s="660">
        <v>72891.98717948973</v>
      </c>
      <c r="O66" s="662">
        <v>-186.06450479724242</v>
      </c>
    </row>
    <row r="68" s="647" customFormat="1" ht="12.75"/>
    <row r="69" s="647" customFormat="1" ht="12.75"/>
    <row r="70" s="647" customFormat="1" ht="12.75">
      <c r="O70" s="668"/>
    </row>
    <row r="71" s="647" customFormat="1" ht="12.75"/>
    <row r="72" s="647" customFormat="1" ht="12.75"/>
    <row r="73" s="647" customFormat="1" ht="12.75"/>
    <row r="74" s="647" customFormat="1" ht="12.75"/>
    <row r="75" s="647" customFormat="1" ht="12.75"/>
    <row r="76" s="647" customFormat="1" ht="12.75"/>
    <row r="77" s="647" customFormat="1" ht="12.75"/>
    <row r="78" s="647" customFormat="1" ht="12.75"/>
    <row r="79" s="647" customFormat="1" ht="12.75"/>
    <row r="80" s="647" customFormat="1" ht="12.75"/>
    <row r="81" s="647" customFormat="1" ht="12.75"/>
    <row r="82" s="647" customFormat="1" ht="12.75"/>
    <row r="83" s="647" customFormat="1" ht="12.75"/>
    <row r="84" s="647" customFormat="1" ht="12.75"/>
    <row r="85" s="647" customFormat="1" ht="12.75"/>
    <row r="86" s="647" customFormat="1" ht="12.75"/>
    <row r="87" s="647" customFormat="1" ht="12.75"/>
    <row r="88" s="647" customFormat="1" ht="12.75"/>
    <row r="89" s="647" customFormat="1" ht="12.75"/>
    <row r="90" s="647" customFormat="1" ht="12.75"/>
    <row r="91" s="647" customFormat="1" ht="12.75"/>
    <row r="92" s="647" customFormat="1" ht="12.75"/>
    <row r="93" s="647" customFormat="1" ht="12.75"/>
    <row r="94" s="647" customFormat="1" ht="12.75"/>
    <row r="95" s="647" customFormat="1" ht="12.75"/>
    <row r="96" s="647" customFormat="1" ht="12.75"/>
    <row r="97" s="647" customFormat="1" ht="12.75"/>
    <row r="98" s="647" customFormat="1" ht="12.75"/>
    <row r="99" s="647" customFormat="1" ht="12.75"/>
    <row r="100" s="647" customFormat="1" ht="12.75"/>
    <row r="101" s="647" customFormat="1" ht="12.75"/>
    <row r="102" s="647" customFormat="1" ht="12.75"/>
    <row r="103" s="647" customFormat="1" ht="12.75"/>
    <row r="104" s="647" customFormat="1" ht="12.75"/>
    <row r="105" s="647" customFormat="1" ht="12.75"/>
    <row r="106" s="647" customFormat="1" ht="12.75"/>
    <row r="107" s="647" customFormat="1" ht="12.75"/>
    <row r="108" s="647" customFormat="1" ht="12.75"/>
    <row r="109" s="647" customFormat="1" ht="12.75"/>
    <row r="110" s="647" customFormat="1" ht="12.75"/>
    <row r="111" s="647" customFormat="1" ht="12.75"/>
    <row r="112" s="647" customFormat="1" ht="12.75"/>
    <row r="113" s="647" customFormat="1" ht="12.75"/>
    <row r="114" s="647" customFormat="1" ht="12.75"/>
    <row r="115" s="647" customFormat="1" ht="12.75"/>
    <row r="116" s="647" customFormat="1" ht="12.75"/>
    <row r="117" s="647" customFormat="1" ht="12.75"/>
    <row r="118" s="647" customFormat="1" ht="12.75"/>
    <row r="119" s="647" customFormat="1" ht="12.75"/>
    <row r="120" s="647" customFormat="1" ht="12.75"/>
    <row r="121" s="647" customFormat="1" ht="12.75"/>
    <row r="122" s="647" customFormat="1" ht="12.75"/>
    <row r="123" s="647" customFormat="1" ht="12.75"/>
    <row r="124" s="647" customFormat="1" ht="12.75"/>
    <row r="125" s="647" customFormat="1" ht="12.75"/>
    <row r="126" s="647" customFormat="1" ht="12.75"/>
    <row r="127" s="647" customFormat="1" ht="12.75"/>
    <row r="128" s="647" customFormat="1" ht="12.75"/>
    <row r="129" s="647" customFormat="1" ht="12.75"/>
    <row r="130" s="647" customFormat="1" ht="12.75"/>
    <row r="131" s="647" customFormat="1" ht="12.75"/>
    <row r="132" s="647" customFormat="1" ht="12.75"/>
    <row r="133" s="647" customFormat="1" ht="12.75"/>
    <row r="134" s="647" customFormat="1" ht="12.75"/>
    <row r="135" s="647" customFormat="1" ht="12.75"/>
    <row r="136" s="647" customFormat="1" ht="12.75"/>
    <row r="137" s="647" customFormat="1" ht="12.75"/>
    <row r="138" s="647" customFormat="1" ht="12.75"/>
    <row r="139" s="647" customFormat="1" ht="12.75"/>
    <row r="140" s="647" customFormat="1" ht="12.75"/>
    <row r="141" s="647" customFormat="1" ht="12.75"/>
    <row r="142" s="647" customFormat="1" ht="12.75"/>
    <row r="143" s="647" customFormat="1" ht="12.75"/>
    <row r="144" s="647" customFormat="1" ht="12.75"/>
    <row r="145" s="647" customFormat="1" ht="12.75"/>
    <row r="146" s="647" customFormat="1" ht="12.75"/>
    <row r="147" s="647" customFormat="1" ht="12.75"/>
    <row r="148" s="647" customFormat="1" ht="12.75"/>
    <row r="149" s="647" customFormat="1" ht="12.75"/>
    <row r="150" s="647" customFormat="1" ht="12.75"/>
    <row r="151" s="647" customFormat="1" ht="12.75"/>
    <row r="152" s="647" customFormat="1" ht="12.75"/>
    <row r="153" s="647" customFormat="1" ht="12.75"/>
    <row r="154" s="647" customFormat="1" ht="12.75"/>
    <row r="155" s="647" customFormat="1" ht="12.75"/>
    <row r="156" s="647" customFormat="1" ht="12.75"/>
    <row r="157" s="647" customFormat="1" ht="12.75"/>
    <row r="158" s="647" customFormat="1" ht="12.75"/>
    <row r="159" s="647" customFormat="1" ht="12.75"/>
    <row r="160" s="647" customFormat="1" ht="12.75"/>
    <row r="161" s="647" customFormat="1" ht="12.75"/>
    <row r="162" s="647" customFormat="1" ht="12.75"/>
    <row r="163" s="647" customFormat="1" ht="12.75"/>
    <row r="164" s="647" customFormat="1" ht="12.75"/>
    <row r="165" s="647" customFormat="1" ht="12.75"/>
    <row r="166" s="647" customFormat="1" ht="12.75"/>
    <row r="167" s="647" customFormat="1" ht="12.75"/>
    <row r="168" s="647" customFormat="1" ht="12.75"/>
    <row r="169" s="647" customFormat="1" ht="12.75"/>
    <row r="170" s="647" customFormat="1" ht="12.75"/>
    <row r="171" s="647" customFormat="1" ht="12.75"/>
    <row r="172" s="647" customFormat="1" ht="12.75"/>
    <row r="173" s="647" customFormat="1" ht="12.75"/>
    <row r="174" s="647" customFormat="1" ht="12.75"/>
    <row r="175" s="647" customFormat="1" ht="12.75"/>
    <row r="176" s="647" customFormat="1" ht="12.75"/>
    <row r="177" s="647" customFormat="1" ht="12.75"/>
    <row r="178" s="647" customFormat="1" ht="12.75"/>
    <row r="179" s="647" customFormat="1" ht="12.75"/>
    <row r="180" s="647" customFormat="1" ht="12.75"/>
    <row r="181" s="647" customFormat="1" ht="12.75"/>
    <row r="182" s="647" customFormat="1" ht="12.75"/>
    <row r="183" s="647" customFormat="1" ht="12.75"/>
    <row r="184" s="647" customFormat="1" ht="12.75"/>
    <row r="185" s="647" customFormat="1" ht="12.75"/>
    <row r="186" s="647" customFormat="1" ht="12.75"/>
    <row r="187" s="647" customFormat="1" ht="12.75"/>
    <row r="188" s="647" customFormat="1" ht="12.75"/>
    <row r="189" s="647" customFormat="1" ht="12.75"/>
    <row r="190" s="647" customFormat="1" ht="12.75"/>
    <row r="191" s="647" customFormat="1" ht="12.75"/>
    <row r="192" s="647" customFormat="1" ht="12.75"/>
    <row r="193" s="647" customFormat="1" ht="12.75"/>
    <row r="194" s="647" customFormat="1" ht="12.75"/>
    <row r="195" s="647" customFormat="1" ht="12.75"/>
    <row r="196" s="647" customFormat="1" ht="12.75"/>
    <row r="197" s="647" customFormat="1" ht="12.75"/>
    <row r="198" s="647" customFormat="1" ht="12.75"/>
    <row r="199" s="647" customFormat="1" ht="12.75"/>
    <row r="200" s="647" customFormat="1" ht="12.75"/>
    <row r="201" s="647" customFormat="1" ht="12.75"/>
    <row r="202" s="647" customFormat="1" ht="12.75"/>
    <row r="203" s="647" customFormat="1" ht="12.75"/>
    <row r="204" s="647" customFormat="1" ht="12.75"/>
    <row r="205" s="647" customFormat="1" ht="12.75"/>
    <row r="206" s="647" customFormat="1" ht="12.75"/>
    <row r="207" s="647" customFormat="1" ht="12.75"/>
    <row r="208" s="647" customFormat="1" ht="12.75"/>
    <row r="209" s="647" customFormat="1" ht="12.75"/>
    <row r="210" s="647" customFormat="1" ht="12.75"/>
    <row r="211" s="647" customFormat="1" ht="12.75"/>
    <row r="212" s="647" customFormat="1" ht="12.75"/>
    <row r="213" s="647" customFormat="1" ht="12.75"/>
    <row r="214" s="647" customFormat="1" ht="12.75"/>
    <row r="215" s="647" customFormat="1" ht="12.75"/>
    <row r="216" s="647" customFormat="1" ht="12.75"/>
    <row r="217" s="647" customFormat="1" ht="12.75"/>
    <row r="218" s="647" customFormat="1" ht="12.75"/>
    <row r="219" s="647" customFormat="1" ht="12.75"/>
    <row r="220" s="647" customFormat="1" ht="12.75"/>
    <row r="221" s="647" customFormat="1" ht="12.75"/>
    <row r="222" s="647" customFormat="1" ht="12.75"/>
    <row r="223" s="647" customFormat="1" ht="12.75"/>
    <row r="224" s="647" customFormat="1" ht="12.75"/>
    <row r="225" s="647" customFormat="1" ht="12.75"/>
    <row r="226" s="647" customFormat="1" ht="12.75"/>
    <row r="227" s="647" customFormat="1" ht="12.75"/>
    <row r="228" s="647" customFormat="1" ht="12.75"/>
    <row r="229" s="647" customFormat="1" ht="12.75"/>
    <row r="230" s="647" customFormat="1" ht="12.75"/>
    <row r="231" s="647" customFormat="1" ht="12.75"/>
    <row r="232" s="647" customFormat="1" ht="12.75"/>
    <row r="233" s="647" customFormat="1" ht="12.75"/>
    <row r="234" s="647" customFormat="1" ht="12.75"/>
    <row r="235" s="647" customFormat="1" ht="12.75"/>
    <row r="236" s="647" customFormat="1" ht="12.75"/>
    <row r="237" s="647" customFormat="1" ht="12.75"/>
    <row r="238" s="647" customFormat="1" ht="12.75"/>
    <row r="239" s="647" customFormat="1" ht="12.75"/>
    <row r="240" s="647" customFormat="1" ht="12.75"/>
    <row r="241" s="647" customFormat="1" ht="12.75"/>
    <row r="242" s="647" customFormat="1" ht="12.75"/>
    <row r="243" s="647" customFormat="1" ht="12.75"/>
    <row r="244" s="647" customFormat="1" ht="12.75"/>
    <row r="245" s="647" customFormat="1" ht="12.75"/>
    <row r="246" s="647" customFormat="1" ht="12.75"/>
    <row r="247" s="647" customFormat="1" ht="12.75"/>
    <row r="248" s="647" customFormat="1" ht="12.75"/>
    <row r="249" s="647" customFormat="1" ht="12.75"/>
    <row r="250" s="647" customFormat="1" ht="12.75"/>
    <row r="251" s="647" customFormat="1" ht="12.75"/>
    <row r="252" s="647" customFormat="1" ht="12.75"/>
    <row r="253" s="647" customFormat="1" ht="12.75"/>
    <row r="254" s="647" customFormat="1" ht="12.75"/>
    <row r="255" s="647" customFormat="1" ht="12.75"/>
    <row r="256" s="647" customFormat="1" ht="12.75"/>
    <row r="257" s="647" customFormat="1" ht="12.75"/>
    <row r="258" s="647" customFormat="1" ht="12.75"/>
    <row r="259" s="647" customFormat="1" ht="12.75"/>
    <row r="260" s="647" customFormat="1" ht="12.75"/>
    <row r="261" s="647" customFormat="1" ht="12.75"/>
    <row r="262" s="647" customFormat="1" ht="12.75"/>
    <row r="263" s="647" customFormat="1" ht="12.75"/>
    <row r="264" s="647" customFormat="1" ht="12.75"/>
    <row r="265" s="647" customFormat="1" ht="12.75"/>
    <row r="266" s="647" customFormat="1" ht="12.75"/>
    <row r="267" s="647" customFormat="1" ht="12.75"/>
    <row r="268" s="647" customFormat="1" ht="12.75"/>
    <row r="269" s="647" customFormat="1" ht="12.75"/>
    <row r="270" s="647" customFormat="1" ht="12.75"/>
    <row r="271" s="647" customFormat="1" ht="12.75"/>
    <row r="272" s="647" customFormat="1" ht="12.75"/>
    <row r="273" s="647" customFormat="1" ht="12.75"/>
    <row r="274" s="647" customFormat="1" ht="12.75"/>
    <row r="275" s="647" customFormat="1" ht="12.75"/>
    <row r="276" s="647" customFormat="1" ht="12.75"/>
    <row r="277" s="647" customFormat="1" ht="12.75"/>
    <row r="278" s="647" customFormat="1" ht="12.75"/>
    <row r="279" s="647" customFormat="1" ht="12.75"/>
    <row r="280" s="647" customFormat="1" ht="12.75"/>
    <row r="281" s="647" customFormat="1" ht="12.75"/>
    <row r="282" s="647" customFormat="1" ht="12.75"/>
    <row r="283" s="647" customFormat="1" ht="12.75"/>
    <row r="284" s="647" customFormat="1" ht="12.75"/>
    <row r="285" s="647" customFormat="1" ht="12.75"/>
    <row r="286" s="647" customFormat="1" ht="12.75"/>
    <row r="287" s="647" customFormat="1" ht="12.75"/>
    <row r="288" s="647" customFormat="1" ht="12.75"/>
    <row r="289" s="647" customFormat="1" ht="12.75"/>
    <row r="290" s="647" customFormat="1" ht="12.75"/>
    <row r="291" s="647" customFormat="1" ht="12.75"/>
    <row r="292" s="647" customFormat="1" ht="12.75"/>
    <row r="293" s="647" customFormat="1" ht="12.75"/>
    <row r="294" s="647" customFormat="1" ht="12.75"/>
    <row r="295" s="647" customFormat="1" ht="12.75"/>
    <row r="296" s="647" customFormat="1" ht="12.75"/>
    <row r="297" s="647" customFormat="1" ht="12.75"/>
    <row r="298" s="647" customFormat="1" ht="12.75"/>
    <row r="299" s="647" customFormat="1" ht="12.75"/>
    <row r="300" s="647" customFormat="1" ht="12.75"/>
    <row r="301" s="647" customFormat="1" ht="12.75"/>
    <row r="302" s="647" customFormat="1" ht="12.75"/>
    <row r="303" s="647" customFormat="1" ht="12.75"/>
    <row r="304" s="647" customFormat="1" ht="12.75"/>
    <row r="305" s="647" customFormat="1" ht="12.75"/>
    <row r="306" s="647" customFormat="1" ht="12.75"/>
    <row r="307" s="647" customFormat="1" ht="12.75"/>
    <row r="308" s="647" customFormat="1" ht="12.75"/>
    <row r="309" s="647" customFormat="1" ht="12.75"/>
    <row r="310" s="647" customFormat="1" ht="12.75"/>
    <row r="311" s="647" customFormat="1" ht="12.75"/>
    <row r="312" s="647" customFormat="1" ht="12.75"/>
    <row r="313" s="647" customFormat="1" ht="12.75"/>
    <row r="314" s="647" customFormat="1" ht="12.75"/>
    <row r="315" s="647" customFormat="1" ht="12.75"/>
    <row r="316" s="647" customFormat="1" ht="12.75"/>
    <row r="317" s="647" customFormat="1" ht="12.75"/>
    <row r="318" s="647" customFormat="1" ht="12.75"/>
    <row r="319" s="647" customFormat="1" ht="12.75"/>
    <row r="320" s="647" customFormat="1" ht="12.75"/>
    <row r="321" s="647" customFormat="1" ht="12.75"/>
    <row r="322" s="647" customFormat="1" ht="12.75"/>
    <row r="323" s="647" customFormat="1" ht="12.75"/>
    <row r="324" s="647" customFormat="1" ht="12.75"/>
    <row r="325" s="647" customFormat="1" ht="12.75"/>
    <row r="326" s="647" customFormat="1" ht="12.75"/>
    <row r="327" s="647" customFormat="1" ht="12.75"/>
    <row r="328" s="647" customFormat="1" ht="12.75"/>
    <row r="329" s="647" customFormat="1" ht="12.75"/>
    <row r="330" s="647" customFormat="1" ht="12.75"/>
    <row r="331" s="647" customFormat="1" ht="12.75"/>
    <row r="332" s="647" customFormat="1" ht="12.75"/>
    <row r="333" s="647" customFormat="1" ht="12.75"/>
    <row r="334" s="647" customFormat="1" ht="12.75"/>
    <row r="335" s="647" customFormat="1" ht="12.75"/>
    <row r="336" s="647" customFormat="1" ht="12.75"/>
    <row r="337" s="647" customFormat="1" ht="12.75"/>
    <row r="338" s="647" customFormat="1" ht="12.75"/>
    <row r="339" s="647" customFormat="1" ht="12.75"/>
    <row r="340" s="647" customFormat="1" ht="12.75"/>
    <row r="341" s="647" customFormat="1" ht="12.75"/>
    <row r="342" s="647" customFormat="1" ht="12.75"/>
    <row r="343" s="647" customFormat="1" ht="12.75"/>
    <row r="344" s="647" customFormat="1" ht="12.75"/>
    <row r="345" s="647" customFormat="1" ht="12.75"/>
    <row r="346" s="647" customFormat="1" ht="12.75"/>
    <row r="347" s="647" customFormat="1" ht="12.75"/>
    <row r="348" s="647" customFormat="1" ht="12.75"/>
    <row r="349" s="647" customFormat="1" ht="12.75"/>
    <row r="350" s="647" customFormat="1" ht="12.75"/>
    <row r="351" s="647" customFormat="1" ht="12.75"/>
    <row r="352" s="647" customFormat="1" ht="12.75"/>
    <row r="353" s="647" customFormat="1" ht="12.75"/>
    <row r="354" s="647" customFormat="1" ht="12.75"/>
    <row r="355" s="647" customFormat="1" ht="12.75"/>
    <row r="356" s="647" customFormat="1" ht="12.75"/>
    <row r="357" s="647" customFormat="1" ht="12.75"/>
    <row r="358" s="647" customFormat="1" ht="12.75"/>
    <row r="359" s="647" customFormat="1" ht="12.75"/>
    <row r="360" s="647" customFormat="1" ht="12.75"/>
    <row r="361" s="647" customFormat="1" ht="12.75"/>
    <row r="362" s="647" customFormat="1" ht="12.75"/>
    <row r="363" s="647" customFormat="1" ht="12.75"/>
    <row r="364" s="647" customFormat="1" ht="12.75"/>
    <row r="365" s="647" customFormat="1" ht="12.75"/>
    <row r="366" s="647" customFormat="1" ht="12.75"/>
    <row r="367" s="647" customFormat="1" ht="12.75"/>
    <row r="368" s="647" customFormat="1" ht="12.75"/>
    <row r="369" s="647" customFormat="1" ht="12.75"/>
    <row r="370" s="647" customFormat="1" ht="12.75"/>
    <row r="371" s="647" customFormat="1" ht="12.75"/>
    <row r="372" s="647" customFormat="1" ht="12.75"/>
    <row r="373" s="647" customFormat="1" ht="12.75"/>
    <row r="374" s="647" customFormat="1" ht="12.75"/>
    <row r="375" s="647" customFormat="1" ht="12.75"/>
    <row r="376" s="647" customFormat="1" ht="12.75"/>
    <row r="377" s="647" customFormat="1" ht="12.75"/>
    <row r="378" s="647" customFormat="1" ht="12.75"/>
    <row r="379" s="647" customFormat="1" ht="12.75"/>
    <row r="380" s="647" customFormat="1" ht="12.75"/>
    <row r="381" s="647" customFormat="1" ht="12.75"/>
    <row r="382" s="647" customFormat="1" ht="12.75"/>
    <row r="383" s="647" customFormat="1" ht="12.75"/>
    <row r="384" s="647" customFormat="1" ht="12.75"/>
    <row r="385" s="647" customFormat="1" ht="12.75"/>
    <row r="386" s="647" customFormat="1" ht="12.75"/>
    <row r="387" s="647" customFormat="1" ht="12.75"/>
    <row r="388" s="647" customFormat="1" ht="12.75"/>
    <row r="389" s="647" customFormat="1" ht="12.75"/>
    <row r="390" s="647" customFormat="1" ht="12.75"/>
    <row r="391" s="647" customFormat="1" ht="12.75"/>
    <row r="392" s="647" customFormat="1" ht="12.75"/>
    <row r="393" s="647" customFormat="1" ht="12.75"/>
    <row r="394" s="647" customFormat="1" ht="12.75"/>
    <row r="395" s="647" customFormat="1" ht="12.75"/>
    <row r="396" s="647" customFormat="1" ht="12.75"/>
    <row r="397" s="647" customFormat="1" ht="12.75"/>
    <row r="398" s="647" customFormat="1" ht="12.75"/>
    <row r="399" s="647" customFormat="1" ht="12.75"/>
    <row r="400" s="647" customFormat="1" ht="12.75"/>
    <row r="401" s="647" customFormat="1" ht="12.75"/>
    <row r="402" s="647" customFormat="1" ht="12.75"/>
    <row r="403" s="647" customFormat="1" ht="12.75"/>
    <row r="404" s="647" customFormat="1" ht="12.75"/>
    <row r="405" s="647" customFormat="1" ht="12.75"/>
    <row r="406" s="647" customFormat="1" ht="12.75"/>
    <row r="407" s="647" customFormat="1" ht="12.75"/>
    <row r="408" s="647" customFormat="1" ht="12.75"/>
    <row r="409" s="647" customFormat="1" ht="12.75"/>
    <row r="410" s="647" customFormat="1" ht="12.75"/>
    <row r="411" s="647" customFormat="1" ht="12.75"/>
    <row r="412" s="647" customFormat="1" ht="12.75"/>
    <row r="413" s="647" customFormat="1" ht="12.75"/>
    <row r="414" s="647" customFormat="1" ht="12.75"/>
    <row r="415" s="647" customFormat="1" ht="12.75"/>
    <row r="416" s="647" customFormat="1" ht="12.75"/>
    <row r="417" s="647" customFormat="1" ht="12.75"/>
    <row r="418" s="647" customFormat="1" ht="12.75"/>
    <row r="419" s="647" customFormat="1" ht="12.75"/>
    <row r="420" s="647" customFormat="1" ht="12.75"/>
    <row r="421" s="647" customFormat="1" ht="12.75"/>
    <row r="422" s="647" customFormat="1" ht="12.75"/>
    <row r="423" s="647" customFormat="1" ht="12.75"/>
    <row r="424" s="647" customFormat="1" ht="12.75"/>
    <row r="425" s="647" customFormat="1" ht="12.75"/>
    <row r="426" s="647" customFormat="1" ht="12.75"/>
    <row r="427" s="647" customFormat="1" ht="12.75"/>
    <row r="428" s="647" customFormat="1" ht="12.75"/>
    <row r="429" s="647" customFormat="1" ht="12.75"/>
    <row r="430" s="647" customFormat="1" ht="12.75"/>
    <row r="431" s="647" customFormat="1" ht="12.75"/>
    <row r="432" s="647" customFormat="1" ht="12.75"/>
    <row r="433" s="647" customFormat="1" ht="12.75"/>
    <row r="434" s="647" customFormat="1" ht="12.75"/>
    <row r="435" s="647" customFormat="1" ht="12.75"/>
    <row r="436" s="647" customFormat="1" ht="12.75"/>
    <row r="437" s="647" customFormat="1" ht="12.75"/>
    <row r="438" s="647" customFormat="1" ht="12.75"/>
    <row r="439" s="647" customFormat="1" ht="12.75"/>
    <row r="440" s="647" customFormat="1" ht="12.75"/>
    <row r="441" s="647" customFormat="1" ht="12.75"/>
    <row r="442" s="647" customFormat="1" ht="12.75"/>
    <row r="443" s="647" customFormat="1" ht="12.75"/>
    <row r="444" s="647" customFormat="1" ht="12.75"/>
    <row r="445" s="647" customFormat="1" ht="12.75"/>
    <row r="446" s="647" customFormat="1" ht="12.75"/>
    <row r="447" s="647" customFormat="1" ht="12.75"/>
    <row r="448" s="647" customFormat="1" ht="12.75"/>
    <row r="449" s="647" customFormat="1" ht="12.75"/>
    <row r="450" s="647" customFormat="1" ht="12.75"/>
    <row r="451" s="647" customFormat="1" ht="12.75"/>
    <row r="452" s="647" customFormat="1" ht="12.75"/>
    <row r="453" s="647" customFormat="1" ht="12.75"/>
    <row r="454" s="647" customFormat="1" ht="12.75"/>
    <row r="455" s="647" customFormat="1" ht="12.75"/>
    <row r="456" s="647" customFormat="1" ht="12.75"/>
    <row r="457" s="647" customFormat="1" ht="12.75"/>
    <row r="458" s="647" customFormat="1" ht="12.75"/>
    <row r="459" s="647" customFormat="1" ht="12.75"/>
    <row r="460" s="647" customFormat="1" ht="12.75"/>
    <row r="461" s="647" customFormat="1" ht="12.75"/>
    <row r="462" s="647" customFormat="1" ht="12.75"/>
    <row r="463" s="647" customFormat="1" ht="12.75"/>
    <row r="464" s="647" customFormat="1" ht="12.75"/>
    <row r="465" s="647" customFormat="1" ht="12.75"/>
    <row r="466" s="647" customFormat="1" ht="12.75"/>
    <row r="467" s="647" customFormat="1" ht="12.75"/>
    <row r="468" s="647" customFormat="1" ht="12.75"/>
    <row r="469" s="647" customFormat="1" ht="12.75"/>
    <row r="470" s="647" customFormat="1" ht="12.75"/>
    <row r="471" s="647" customFormat="1" ht="12.75"/>
    <row r="472" s="647" customFormat="1" ht="12.75"/>
    <row r="473" s="647" customFormat="1" ht="12.75"/>
    <row r="474" s="647" customFormat="1" ht="12.75"/>
    <row r="475" s="647" customFormat="1" ht="12.75"/>
    <row r="476" s="647" customFormat="1" ht="12.75"/>
    <row r="477" s="647" customFormat="1" ht="12.75"/>
    <row r="478" s="647" customFormat="1" ht="12.75"/>
    <row r="479" s="647" customFormat="1" ht="12.75"/>
    <row r="480" s="647" customFormat="1" ht="12.75"/>
    <row r="481" s="647" customFormat="1" ht="12.75"/>
    <row r="482" s="647" customFormat="1" ht="12.75"/>
    <row r="483" s="647" customFormat="1" ht="12.75"/>
    <row r="484" s="647" customFormat="1" ht="12.75"/>
    <row r="485" s="647" customFormat="1" ht="12.75"/>
    <row r="486" s="647" customFormat="1" ht="12.75"/>
    <row r="487" s="647" customFormat="1" ht="12.75"/>
    <row r="488" s="647" customFormat="1" ht="12.75"/>
    <row r="489" s="647" customFormat="1" ht="12.75"/>
    <row r="490" s="647" customFormat="1" ht="12.75"/>
    <row r="491" s="647" customFormat="1" ht="12.75"/>
    <row r="492" s="647" customFormat="1" ht="12.75"/>
    <row r="493" s="647" customFormat="1" ht="12.75"/>
    <row r="494" s="647" customFormat="1" ht="12.75"/>
    <row r="495" s="647" customFormat="1" ht="12.75"/>
    <row r="496" s="647" customFormat="1" ht="12.75"/>
    <row r="497" s="647" customFormat="1" ht="12.75"/>
    <row r="498" s="647" customFormat="1" ht="12.75"/>
    <row r="499" s="647" customFormat="1" ht="12.75"/>
    <row r="500" s="647" customFormat="1" ht="12.75"/>
    <row r="501" s="647" customFormat="1" ht="12.75"/>
    <row r="502" s="647" customFormat="1" ht="12.75"/>
    <row r="503" s="647" customFormat="1" ht="12.75"/>
    <row r="504" s="647" customFormat="1" ht="12.75"/>
    <row r="505" s="647" customFormat="1" ht="12.75"/>
    <row r="506" s="647" customFormat="1" ht="12.75"/>
    <row r="507" s="647" customFormat="1" ht="12.75"/>
    <row r="508" s="647" customFormat="1" ht="12.75"/>
    <row r="509" s="647" customFormat="1" ht="12.75"/>
    <row r="510" s="647" customFormat="1" ht="12.75"/>
    <row r="511" s="647" customFormat="1" ht="12.75"/>
    <row r="512" s="647" customFormat="1" ht="12.75"/>
    <row r="513" s="647" customFormat="1" ht="12.75"/>
    <row r="514" s="647" customFormat="1" ht="12.75"/>
    <row r="515" s="647" customFormat="1" ht="12.75"/>
    <row r="516" s="647" customFormat="1" ht="12.75"/>
    <row r="517" s="647" customFormat="1" ht="12.75"/>
    <row r="518" s="647" customFormat="1" ht="12.75"/>
    <row r="519" s="647" customFormat="1" ht="12.75"/>
    <row r="520" s="647" customFormat="1" ht="12.75"/>
    <row r="521" s="647" customFormat="1" ht="12.75"/>
    <row r="522" s="647" customFormat="1" ht="12.75"/>
    <row r="523" s="647" customFormat="1" ht="12.75"/>
    <row r="524" s="647" customFormat="1" ht="12.75"/>
    <row r="525" s="647" customFormat="1" ht="12.75"/>
    <row r="526" s="647" customFormat="1" ht="12.75"/>
    <row r="527" s="647" customFormat="1" ht="12.75"/>
    <row r="528" s="647" customFormat="1" ht="12.75"/>
    <row r="529" s="647" customFormat="1" ht="12.75"/>
    <row r="530" s="647" customFormat="1" ht="12.75"/>
    <row r="531" s="647" customFormat="1" ht="12.75"/>
    <row r="532" s="647" customFormat="1" ht="12.75"/>
    <row r="533" s="647" customFormat="1" ht="12.75"/>
    <row r="534" s="647" customFormat="1" ht="12.75"/>
    <row r="535" s="647" customFormat="1" ht="12.75"/>
    <row r="536" s="647" customFormat="1" ht="12.75"/>
    <row r="537" s="647" customFormat="1" ht="12.75"/>
    <row r="538" s="647" customFormat="1" ht="12.75"/>
    <row r="539" s="647" customFormat="1" ht="12.75"/>
    <row r="540" s="647" customFormat="1" ht="12.75"/>
    <row r="541" s="647" customFormat="1" ht="12.75"/>
    <row r="542" s="647" customFormat="1" ht="12.75"/>
    <row r="543" s="647" customFormat="1" ht="12.75"/>
    <row r="544" s="647" customFormat="1" ht="12.75"/>
    <row r="545" s="647" customFormat="1" ht="12.75"/>
    <row r="546" s="647" customFormat="1" ht="12.75"/>
    <row r="547" s="647" customFormat="1" ht="12.75"/>
    <row r="548" s="647" customFormat="1" ht="12.75"/>
    <row r="549" s="647" customFormat="1" ht="12.75"/>
    <row r="550" s="647" customFormat="1" ht="12.75"/>
    <row r="551" s="647" customFormat="1" ht="12.75"/>
    <row r="552" s="647" customFormat="1" ht="12.75"/>
    <row r="553" s="647" customFormat="1" ht="12.75"/>
    <row r="554" s="647" customFormat="1" ht="12.75"/>
    <row r="555" s="647" customFormat="1" ht="12.75"/>
    <row r="556" s="647" customFormat="1" ht="12.75"/>
    <row r="557" s="647" customFormat="1" ht="12.75"/>
    <row r="558" s="647" customFormat="1" ht="12.75"/>
    <row r="559" s="647" customFormat="1" ht="12.75"/>
    <row r="560" s="647" customFormat="1" ht="12.75"/>
    <row r="561" s="647" customFormat="1" ht="12.75"/>
    <row r="562" s="647" customFormat="1" ht="12.75"/>
    <row r="563" s="647" customFormat="1" ht="12.75"/>
    <row r="564" s="647" customFormat="1" ht="12.75"/>
    <row r="565" s="647" customFormat="1" ht="12.75"/>
    <row r="566" s="647" customFormat="1" ht="12.75"/>
    <row r="567" s="647" customFormat="1" ht="12.75"/>
    <row r="568" s="647" customFormat="1" ht="12.75"/>
    <row r="569" s="647" customFormat="1" ht="12.75"/>
    <row r="570" s="647" customFormat="1" ht="12.75"/>
    <row r="571" s="647" customFormat="1" ht="12.75"/>
    <row r="572" s="647" customFormat="1" ht="12.75"/>
    <row r="573" s="647" customFormat="1" ht="12.75"/>
    <row r="574" s="647" customFormat="1" ht="12.75"/>
    <row r="575" s="647" customFormat="1" ht="12.75"/>
    <row r="576" s="647" customFormat="1" ht="12.75"/>
    <row r="577" s="647" customFormat="1" ht="12.75"/>
    <row r="578" s="647" customFormat="1" ht="12.75"/>
    <row r="579" s="647" customFormat="1" ht="12.75"/>
    <row r="580" s="647" customFormat="1" ht="12.75"/>
    <row r="581" s="647" customFormat="1" ht="12.75"/>
    <row r="582" s="647" customFormat="1" ht="12.75"/>
    <row r="583" s="647" customFormat="1" ht="12.75"/>
    <row r="584" s="647" customFormat="1" ht="12.75"/>
    <row r="585" s="647" customFormat="1" ht="12.75"/>
    <row r="586" s="647" customFormat="1" ht="12.75"/>
    <row r="587" s="647" customFormat="1" ht="12.75"/>
    <row r="588" s="647" customFormat="1" ht="12.75"/>
    <row r="589" s="647" customFormat="1" ht="12.75"/>
    <row r="590" s="647" customFormat="1" ht="12.75"/>
    <row r="591" s="647" customFormat="1" ht="12.75"/>
    <row r="592" s="647" customFormat="1" ht="12.75"/>
    <row r="593" s="647" customFormat="1" ht="12.75"/>
    <row r="594" s="647" customFormat="1" ht="12.75"/>
    <row r="595" s="647" customFormat="1" ht="12.75"/>
    <row r="596" s="647" customFormat="1" ht="12.75"/>
    <row r="597" s="647" customFormat="1" ht="12.75"/>
    <row r="598" s="647" customFormat="1" ht="12.75"/>
    <row r="599" s="647" customFormat="1" ht="12.75"/>
    <row r="600" s="647" customFormat="1" ht="12.75"/>
    <row r="601" s="647" customFormat="1" ht="12.75"/>
    <row r="602" s="647" customFormat="1" ht="12.75"/>
    <row r="603" s="647" customFormat="1" ht="12.75"/>
    <row r="604" s="647" customFormat="1" ht="12.75"/>
    <row r="605" s="647" customFormat="1" ht="12.75"/>
    <row r="606" s="647" customFormat="1" ht="12.75"/>
    <row r="607" s="647" customFormat="1" ht="12.75"/>
    <row r="608" s="647" customFormat="1" ht="12.75"/>
    <row r="609" s="647" customFormat="1" ht="12.75"/>
    <row r="610" s="647" customFormat="1" ht="12.75"/>
    <row r="611" s="647" customFormat="1" ht="12.75"/>
    <row r="612" s="647" customFormat="1" ht="12.75"/>
    <row r="613" s="647" customFormat="1" ht="12.75"/>
    <row r="614" s="647" customFormat="1" ht="12.75"/>
    <row r="615" s="647" customFormat="1" ht="12.75"/>
    <row r="616" s="647" customFormat="1" ht="12.75"/>
    <row r="617" s="647" customFormat="1" ht="12.75"/>
    <row r="618" s="647" customFormat="1" ht="12.75"/>
    <row r="619" s="647" customFormat="1" ht="12.75"/>
    <row r="620" s="647" customFormat="1" ht="12.75"/>
    <row r="621" s="647" customFormat="1" ht="12.75"/>
    <row r="622" s="647" customFormat="1" ht="12.75"/>
    <row r="623" s="647" customFormat="1" ht="12.75"/>
    <row r="624" s="647" customFormat="1" ht="12.75"/>
    <row r="625" s="647" customFormat="1" ht="12.75"/>
    <row r="626" s="647" customFormat="1" ht="12.75"/>
    <row r="627" s="647" customFormat="1" ht="12.75"/>
    <row r="628" s="647" customFormat="1" ht="12.75"/>
    <row r="629" s="647" customFormat="1" ht="12.75"/>
    <row r="630" s="647" customFormat="1" ht="12.75"/>
    <row r="631" s="647" customFormat="1" ht="12.75"/>
    <row r="632" s="647" customFormat="1" ht="12.75"/>
    <row r="633" s="647" customFormat="1" ht="12.75"/>
    <row r="634" s="647" customFormat="1" ht="12.75"/>
    <row r="635" s="647" customFormat="1" ht="12.75"/>
    <row r="636" s="647" customFormat="1" ht="12.75"/>
    <row r="637" s="647" customFormat="1" ht="12.75"/>
    <row r="638" s="647" customFormat="1" ht="12.75"/>
    <row r="639" s="647" customFormat="1" ht="12.75"/>
    <row r="640" s="647" customFormat="1" ht="12.75"/>
    <row r="641" s="647" customFormat="1" ht="12.75"/>
    <row r="642" s="647" customFormat="1" ht="12.75"/>
    <row r="643" s="647" customFormat="1" ht="12.75"/>
    <row r="644" s="647" customFormat="1" ht="12.75"/>
    <row r="645" s="647" customFormat="1" ht="12.75"/>
    <row r="646" s="647" customFormat="1" ht="12.75"/>
    <row r="647" s="647" customFormat="1" ht="12.75"/>
    <row r="648" s="647" customFormat="1" ht="12.75"/>
    <row r="649" s="647" customFormat="1" ht="12.75"/>
    <row r="650" s="647" customFormat="1" ht="12.75"/>
    <row r="651" s="647" customFormat="1" ht="12.75"/>
    <row r="652" s="647" customFormat="1" ht="12.75"/>
    <row r="653" s="647" customFormat="1" ht="12.75"/>
    <row r="654" s="647" customFormat="1" ht="12.75"/>
    <row r="655" s="647" customFormat="1" ht="12.75"/>
    <row r="656" s="647" customFormat="1" ht="12.75"/>
    <row r="657" s="647" customFormat="1" ht="12.75"/>
    <row r="658" s="647" customFormat="1" ht="12.75"/>
    <row r="659" s="647" customFormat="1" ht="12.75"/>
    <row r="660" s="647" customFormat="1" ht="12.75"/>
    <row r="661" s="647" customFormat="1" ht="12.75"/>
    <row r="662" s="647" customFormat="1" ht="12.75"/>
    <row r="663" s="647" customFormat="1" ht="12.75"/>
    <row r="664" s="647" customFormat="1" ht="12.75"/>
    <row r="665" s="647" customFormat="1" ht="12.75"/>
    <row r="666" s="647" customFormat="1" ht="12.75"/>
    <row r="667" s="647" customFormat="1" ht="12.75"/>
    <row r="668" s="647" customFormat="1" ht="12.75"/>
    <row r="669" s="647" customFormat="1" ht="12.75"/>
    <row r="670" s="647" customFormat="1" ht="12.75"/>
    <row r="671" s="647" customFormat="1" ht="12.75"/>
    <row r="672" s="647" customFormat="1" ht="12.75"/>
    <row r="673" s="647" customFormat="1" ht="12.75"/>
    <row r="674" s="647" customFormat="1" ht="12.75"/>
    <row r="675" s="647" customFormat="1" ht="12.75"/>
    <row r="676" s="647" customFormat="1" ht="12.75"/>
    <row r="677" s="647" customFormat="1" ht="12.75"/>
    <row r="678" s="647" customFormat="1" ht="12.75"/>
    <row r="679" s="647" customFormat="1" ht="12.75"/>
    <row r="680" s="647" customFormat="1" ht="12.75"/>
    <row r="681" s="647" customFormat="1" ht="12.75"/>
    <row r="682" s="647" customFormat="1" ht="12.75"/>
    <row r="683" s="647" customFormat="1" ht="12.75"/>
    <row r="684" s="647" customFormat="1" ht="12.75"/>
    <row r="685" s="647" customFormat="1" ht="12.75"/>
    <row r="686" s="647" customFormat="1" ht="12.75"/>
    <row r="687" s="647" customFormat="1" ht="12.75"/>
    <row r="688" s="647" customFormat="1" ht="12.75"/>
    <row r="689" s="647" customFormat="1" ht="12.75"/>
    <row r="690" s="647" customFormat="1" ht="12.75"/>
    <row r="691" s="647" customFormat="1" ht="12.75"/>
    <row r="692" s="647" customFormat="1" ht="12.75"/>
    <row r="693" s="647" customFormat="1" ht="12.75"/>
    <row r="694" s="647" customFormat="1" ht="12.75"/>
    <row r="695" s="647" customFormat="1" ht="12.75"/>
    <row r="696" s="647" customFormat="1" ht="12.75"/>
    <row r="697" s="647" customFormat="1" ht="12.75"/>
    <row r="698" s="647" customFormat="1" ht="12.75"/>
    <row r="699" s="647" customFormat="1" ht="12.75"/>
    <row r="700" s="647" customFormat="1" ht="12.75"/>
    <row r="701" s="647" customFormat="1" ht="12.75"/>
    <row r="702" s="647" customFormat="1" ht="12.75"/>
    <row r="703" s="647" customFormat="1" ht="12.75"/>
    <row r="704" s="647" customFormat="1" ht="12.75"/>
    <row r="705" s="647" customFormat="1" ht="12.75"/>
    <row r="706" s="647" customFormat="1" ht="12.75"/>
    <row r="707" s="647" customFormat="1" ht="12.75"/>
    <row r="708" s="647" customFormat="1" ht="12.75"/>
    <row r="709" s="647" customFormat="1" ht="12.75"/>
    <row r="710" s="647" customFormat="1" ht="12.75"/>
    <row r="711" s="647" customFormat="1" ht="12.75"/>
    <row r="712" s="647" customFormat="1" ht="12.75"/>
    <row r="713" s="647" customFormat="1" ht="12.75"/>
    <row r="714" s="647" customFormat="1" ht="12.75"/>
    <row r="715" s="647" customFormat="1" ht="12.75"/>
    <row r="716" s="647" customFormat="1" ht="12.75"/>
    <row r="717" s="647" customFormat="1" ht="12.75"/>
    <row r="718" s="647" customFormat="1" ht="12.75"/>
    <row r="719" s="647" customFormat="1" ht="12.75"/>
    <row r="720" s="647" customFormat="1" ht="12.75"/>
    <row r="721" s="647" customFormat="1" ht="12.75"/>
    <row r="722" s="647" customFormat="1" ht="12.75"/>
    <row r="723" s="647" customFormat="1" ht="12.75"/>
    <row r="724" s="647" customFormat="1" ht="12.75"/>
    <row r="725" s="647" customFormat="1" ht="12.75"/>
    <row r="726" s="647" customFormat="1" ht="12.75"/>
    <row r="727" s="647" customFormat="1" ht="12.75"/>
    <row r="728" s="647" customFormat="1" ht="12.75"/>
    <row r="729" s="647" customFormat="1" ht="12.75"/>
    <row r="730" s="647" customFormat="1" ht="12.75"/>
    <row r="731" s="647" customFormat="1" ht="12.75"/>
    <row r="732" s="647" customFormat="1" ht="12.75"/>
    <row r="733" s="647" customFormat="1" ht="12.75"/>
    <row r="734" s="647" customFormat="1" ht="12.75"/>
    <row r="735" s="647" customFormat="1" ht="12.75"/>
    <row r="736" s="647" customFormat="1" ht="12.75"/>
    <row r="737" s="647" customFormat="1" ht="12.75"/>
    <row r="738" s="647" customFormat="1" ht="12.75"/>
    <row r="739" s="647" customFormat="1" ht="12.75"/>
    <row r="740" s="647" customFormat="1" ht="12.75"/>
    <row r="741" s="647" customFormat="1" ht="12.75"/>
    <row r="742" s="647" customFormat="1" ht="12.75"/>
    <row r="743" s="647" customFormat="1" ht="12.75"/>
    <row r="744" s="647" customFormat="1" ht="12.75"/>
    <row r="745" s="647" customFormat="1" ht="12.75"/>
    <row r="746" s="647" customFormat="1" ht="12.75"/>
    <row r="747" s="647" customFormat="1" ht="12.75"/>
    <row r="748" s="647" customFormat="1" ht="12.75"/>
    <row r="749" s="647" customFormat="1" ht="12.75"/>
    <row r="750" s="647" customFormat="1" ht="12.75"/>
    <row r="751" s="647" customFormat="1" ht="12.75"/>
    <row r="752" s="647" customFormat="1" ht="12.75"/>
    <row r="753" s="647" customFormat="1" ht="12.75"/>
    <row r="754" s="647" customFormat="1" ht="12.75"/>
    <row r="755" s="647" customFormat="1" ht="12.75"/>
    <row r="756" s="647" customFormat="1" ht="12.75"/>
    <row r="757" s="647" customFormat="1" ht="12.75"/>
    <row r="758" s="647" customFormat="1" ht="12.75"/>
    <row r="759" s="647" customFormat="1" ht="12.75"/>
    <row r="760" s="647" customFormat="1" ht="12.75"/>
    <row r="761" s="647" customFormat="1" ht="12.75"/>
    <row r="762" s="647" customFormat="1" ht="12.75"/>
    <row r="763" s="647" customFormat="1" ht="12.75"/>
    <row r="764" s="647" customFormat="1" ht="12.75"/>
    <row r="765" s="647" customFormat="1" ht="12.75"/>
    <row r="766" s="647" customFormat="1" ht="12.75"/>
    <row r="767" s="647" customFormat="1" ht="12.75"/>
    <row r="768" s="647" customFormat="1" ht="12.75"/>
    <row r="769" s="647" customFormat="1" ht="12.75"/>
    <row r="770" s="647" customFormat="1" ht="12.75"/>
    <row r="771" s="647" customFormat="1" ht="12.75"/>
    <row r="772" s="647" customFormat="1" ht="12.75"/>
    <row r="773" s="647" customFormat="1" ht="12.75"/>
    <row r="774" s="647" customFormat="1" ht="12.75"/>
    <row r="775" s="647" customFormat="1" ht="12.75"/>
    <row r="776" s="647" customFormat="1" ht="12.75"/>
    <row r="777" s="647" customFormat="1" ht="12.75"/>
    <row r="778" s="647" customFormat="1" ht="12.75"/>
    <row r="779" s="647" customFormat="1" ht="12.75"/>
    <row r="780" s="647" customFormat="1" ht="12.75"/>
    <row r="781" s="647" customFormat="1" ht="12.75"/>
    <row r="782" s="647" customFormat="1" ht="12.75"/>
    <row r="783" s="647" customFormat="1" ht="12.75"/>
    <row r="784" s="647" customFormat="1" ht="12.75"/>
    <row r="785" s="647" customFormat="1" ht="12.75"/>
    <row r="786" s="647" customFormat="1" ht="12.75"/>
    <row r="787" s="647" customFormat="1" ht="12.75"/>
    <row r="788" s="647" customFormat="1" ht="12.75"/>
    <row r="789" s="647" customFormat="1" ht="12.75"/>
    <row r="790" s="647" customFormat="1" ht="12.75"/>
    <row r="791" s="647" customFormat="1" ht="12.75"/>
    <row r="792" s="647" customFormat="1" ht="12.75"/>
    <row r="793" s="647" customFormat="1" ht="12.75"/>
    <row r="794" s="647" customFormat="1" ht="12.75"/>
    <row r="795" s="647" customFormat="1" ht="12.75"/>
    <row r="796" s="647" customFormat="1" ht="12.75"/>
    <row r="797" s="647" customFormat="1" ht="12.75"/>
    <row r="798" s="647" customFormat="1" ht="12.75"/>
    <row r="799" s="647" customFormat="1" ht="12.75"/>
    <row r="800" s="647" customFormat="1" ht="12.75"/>
    <row r="801" s="647" customFormat="1" ht="12.75"/>
    <row r="802" s="647" customFormat="1" ht="12.75"/>
    <row r="803" s="647" customFormat="1" ht="12.75"/>
    <row r="804" s="647" customFormat="1" ht="12.75"/>
    <row r="805" s="647" customFormat="1" ht="12.75"/>
    <row r="806" s="647" customFormat="1" ht="12.75"/>
    <row r="807" s="647" customFormat="1" ht="12.75"/>
    <row r="808" s="647" customFormat="1" ht="12.75"/>
    <row r="809" s="647" customFormat="1" ht="12.75"/>
    <row r="810" s="647" customFormat="1" ht="12.75"/>
    <row r="811" s="647" customFormat="1" ht="12.75"/>
    <row r="812" s="647" customFormat="1" ht="12.75"/>
    <row r="813" s="647" customFormat="1" ht="12.75"/>
    <row r="814" s="647" customFormat="1" ht="12.75"/>
    <row r="815" s="647" customFormat="1" ht="12.75"/>
    <row r="816" s="647" customFormat="1" ht="12.75"/>
    <row r="817" s="647" customFormat="1" ht="12.75"/>
    <row r="818" s="647" customFormat="1" ht="12.75"/>
    <row r="819" s="647" customFormat="1" ht="12.75"/>
    <row r="820" s="647" customFormat="1" ht="12.75"/>
    <row r="821" s="647" customFormat="1" ht="12.75"/>
    <row r="822" s="647" customFormat="1" ht="12.75"/>
    <row r="823" s="647" customFormat="1" ht="12.75"/>
    <row r="824" s="647" customFormat="1" ht="12.75"/>
    <row r="825" s="647" customFormat="1" ht="12.75"/>
    <row r="826" s="647" customFormat="1" ht="12.75"/>
    <row r="827" s="647" customFormat="1" ht="12.75"/>
    <row r="828" s="647" customFormat="1" ht="12.75"/>
    <row r="829" s="647" customFormat="1" ht="12.75"/>
    <row r="830" s="647" customFormat="1" ht="12.75"/>
    <row r="831" s="647" customFormat="1" ht="12.75"/>
    <row r="832" s="647" customFormat="1" ht="12.75"/>
    <row r="833" s="647" customFormat="1" ht="12.75"/>
    <row r="834" s="647" customFormat="1" ht="12.75"/>
    <row r="835" s="647" customFormat="1" ht="12.75"/>
    <row r="836" s="647" customFormat="1" ht="12.75"/>
    <row r="837" s="647" customFormat="1" ht="12.75"/>
    <row r="838" s="647" customFormat="1" ht="12.75"/>
    <row r="839" s="647" customFormat="1" ht="12.75"/>
    <row r="840" s="647" customFormat="1" ht="12.75"/>
    <row r="841" s="647" customFormat="1" ht="12.75"/>
    <row r="842" s="647" customFormat="1" ht="12.75"/>
    <row r="843" s="647" customFormat="1" ht="12.75"/>
    <row r="844" s="647" customFormat="1" ht="12.75"/>
    <row r="845" s="647" customFormat="1" ht="12.75"/>
    <row r="846" s="647" customFormat="1" ht="12.75"/>
    <row r="847" s="647" customFormat="1" ht="12.75"/>
    <row r="848" s="647" customFormat="1" ht="12.75"/>
    <row r="849" s="647" customFormat="1" ht="12.75"/>
    <row r="850" s="647" customFormat="1" ht="12.75"/>
    <row r="851" s="647" customFormat="1" ht="12.75"/>
    <row r="852" s="647" customFormat="1" ht="12.75"/>
    <row r="853" s="647" customFormat="1" ht="12.75"/>
    <row r="854" s="647" customFormat="1" ht="12.75"/>
    <row r="855" s="647" customFormat="1" ht="12.75"/>
    <row r="856" s="647" customFormat="1" ht="12.75"/>
    <row r="857" s="647" customFormat="1" ht="12.75"/>
    <row r="858" s="647" customFormat="1" ht="12.75"/>
    <row r="859" s="647" customFormat="1" ht="12.75"/>
    <row r="860" s="647" customFormat="1" ht="12.75"/>
    <row r="861" s="647" customFormat="1" ht="12.75"/>
    <row r="862" s="647" customFormat="1" ht="12.75"/>
    <row r="863" s="647" customFormat="1" ht="12.75"/>
    <row r="864" s="647" customFormat="1" ht="12.75"/>
    <row r="865" s="647" customFormat="1" ht="12.75"/>
    <row r="866" s="647" customFormat="1" ht="12.75"/>
    <row r="867" s="647" customFormat="1" ht="12.75"/>
    <row r="868" s="647" customFormat="1" ht="12.75"/>
    <row r="869" s="647" customFormat="1" ht="12.75"/>
    <row r="870" s="647" customFormat="1" ht="12.75"/>
    <row r="871" s="647" customFormat="1" ht="12.75"/>
    <row r="872" s="647" customFormat="1" ht="12.75"/>
    <row r="873" s="647" customFormat="1" ht="12.75"/>
    <row r="874" s="647" customFormat="1" ht="12.75"/>
    <row r="875" s="647" customFormat="1" ht="12.75"/>
    <row r="876" s="647" customFormat="1" ht="12.75"/>
    <row r="877" s="647" customFormat="1" ht="12.75"/>
    <row r="878" s="647" customFormat="1" ht="12.75"/>
    <row r="879" s="647" customFormat="1" ht="12.75"/>
    <row r="880" s="647" customFormat="1" ht="12.75"/>
    <row r="881" s="647" customFormat="1" ht="12.75"/>
    <row r="882" s="647" customFormat="1" ht="12.75"/>
    <row r="883" s="647" customFormat="1" ht="12.75"/>
    <row r="884" s="647" customFormat="1" ht="12.75"/>
    <row r="885" s="647" customFormat="1" ht="12.75"/>
    <row r="886" s="647" customFormat="1" ht="12.75"/>
    <row r="887" s="647" customFormat="1" ht="12.75"/>
    <row r="888" s="647" customFormat="1" ht="12.75"/>
    <row r="889" s="647" customFormat="1" ht="12.75"/>
    <row r="890" s="647" customFormat="1" ht="12.75"/>
    <row r="891" s="647" customFormat="1" ht="12.75"/>
    <row r="892" s="647" customFormat="1" ht="12.75"/>
    <row r="893" s="647" customFormat="1" ht="12.75"/>
    <row r="894" s="647" customFormat="1" ht="12.75"/>
    <row r="895" s="647" customFormat="1" ht="12.75"/>
    <row r="896" s="647" customFormat="1" ht="12.75"/>
    <row r="897" s="647" customFormat="1" ht="12.75"/>
    <row r="898" s="647" customFormat="1" ht="12.75"/>
    <row r="899" s="647" customFormat="1" ht="12.75"/>
    <row r="900" s="647" customFormat="1" ht="12.75"/>
    <row r="901" s="647" customFormat="1" ht="12.75"/>
    <row r="902" s="647" customFormat="1" ht="12.75"/>
    <row r="903" s="647" customFormat="1" ht="12.75"/>
    <row r="904" s="647" customFormat="1" ht="12.75"/>
    <row r="905" s="647" customFormat="1" ht="12.75"/>
    <row r="906" s="647" customFormat="1" ht="12.75"/>
    <row r="907" s="647" customFormat="1" ht="12.75"/>
    <row r="908" s="647" customFormat="1" ht="12.75"/>
    <row r="909" s="647" customFormat="1" ht="12.75"/>
    <row r="910" s="647" customFormat="1" ht="12.75"/>
    <row r="911" s="647" customFormat="1" ht="12.75"/>
    <row r="912" s="647" customFormat="1" ht="12.75"/>
    <row r="913" s="647" customFormat="1" ht="12.75"/>
    <row r="914" s="647" customFormat="1" ht="12.75"/>
    <row r="915" s="647" customFormat="1" ht="12.75"/>
    <row r="916" s="647" customFormat="1" ht="12.75"/>
    <row r="917" s="647" customFormat="1" ht="12.75"/>
    <row r="918" s="647" customFormat="1" ht="12.75"/>
    <row r="919" s="647" customFormat="1" ht="12.75"/>
    <row r="920" s="647" customFormat="1" ht="12.75"/>
    <row r="921" s="647" customFormat="1" ht="12.75"/>
    <row r="922" s="647" customFormat="1" ht="12.75"/>
    <row r="923" s="647" customFormat="1" ht="12.75"/>
    <row r="924" s="647" customFormat="1" ht="12.75"/>
    <row r="925" s="647" customFormat="1" ht="12.75"/>
    <row r="926" s="647" customFormat="1" ht="12.75"/>
    <row r="927" s="647" customFormat="1" ht="12.75"/>
    <row r="928" s="647" customFormat="1" ht="12.75"/>
    <row r="929" s="647" customFormat="1" ht="12.75"/>
    <row r="930" s="647" customFormat="1" ht="12.75"/>
    <row r="931" s="647" customFormat="1" ht="12.75"/>
    <row r="932" s="647" customFormat="1" ht="12.75"/>
    <row r="933" s="647" customFormat="1" ht="12.75"/>
    <row r="934" s="647" customFormat="1" ht="12.75"/>
    <row r="935" s="647" customFormat="1" ht="12.75"/>
    <row r="936" s="647" customFormat="1" ht="12.75"/>
    <row r="937" s="647" customFormat="1" ht="12.75"/>
    <row r="938" s="647" customFormat="1" ht="12.75"/>
    <row r="939" s="647" customFormat="1" ht="12.75"/>
    <row r="940" s="647" customFormat="1" ht="12.75"/>
    <row r="941" s="647" customFormat="1" ht="12.75"/>
    <row r="942" s="647" customFormat="1" ht="12.75"/>
    <row r="943" s="647" customFormat="1" ht="12.75"/>
    <row r="944" s="647" customFormat="1" ht="12.75"/>
    <row r="945" s="647" customFormat="1" ht="12.75"/>
    <row r="946" s="647" customFormat="1" ht="12.75"/>
    <row r="947" s="647" customFormat="1" ht="12.75"/>
    <row r="948" s="647" customFormat="1" ht="12.75"/>
    <row r="949" s="647" customFormat="1" ht="12.75"/>
    <row r="950" s="647" customFormat="1" ht="12.75"/>
    <row r="951" s="647" customFormat="1" ht="12.75"/>
    <row r="952" s="647" customFormat="1" ht="12.75"/>
    <row r="953" s="647" customFormat="1" ht="12.75"/>
    <row r="954" s="647" customFormat="1" ht="12.75"/>
    <row r="955" s="647" customFormat="1" ht="12.75"/>
    <row r="956" s="647" customFormat="1" ht="12.75"/>
    <row r="957" s="647" customFormat="1" ht="12.75"/>
    <row r="958" s="647" customFormat="1" ht="12.75"/>
    <row r="959" s="647" customFormat="1" ht="12.75"/>
    <row r="960" s="647" customFormat="1" ht="12.75"/>
    <row r="961" s="647" customFormat="1" ht="12.75"/>
    <row r="962" s="647" customFormat="1" ht="12.75"/>
    <row r="963" s="647" customFormat="1" ht="12.75"/>
    <row r="964" s="647" customFormat="1" ht="12.75"/>
    <row r="965" s="647" customFormat="1" ht="12.75"/>
    <row r="966" s="647" customFormat="1" ht="12.75"/>
    <row r="967" s="647" customFormat="1" ht="12.75"/>
    <row r="968" s="647" customFormat="1" ht="12.75"/>
    <row r="969" s="647" customFormat="1" ht="12.75"/>
    <row r="970" s="647" customFormat="1" ht="12.75"/>
    <row r="971" s="647" customFormat="1" ht="12.75"/>
    <row r="972" s="647" customFormat="1" ht="12.75"/>
    <row r="973" s="647" customFormat="1" ht="12.75"/>
    <row r="974" s="647" customFormat="1" ht="12.75"/>
    <row r="975" s="647" customFormat="1" ht="12.75"/>
    <row r="976" s="647" customFormat="1" ht="12.75"/>
    <row r="977" s="647" customFormat="1" ht="12.75"/>
    <row r="978" s="647" customFormat="1" ht="12.75"/>
    <row r="979" s="647" customFormat="1" ht="12.75"/>
    <row r="980" s="647" customFormat="1" ht="12.75"/>
    <row r="981" s="647" customFormat="1" ht="12.75"/>
    <row r="982" s="647" customFormat="1" ht="12.75"/>
    <row r="983" s="647" customFormat="1" ht="12.75"/>
    <row r="984" s="647" customFormat="1" ht="12.75"/>
    <row r="985" s="647" customFormat="1" ht="12.75"/>
    <row r="986" s="647" customFormat="1" ht="12.75"/>
    <row r="987" s="647" customFormat="1" ht="12.75"/>
    <row r="988" s="647" customFormat="1" ht="12.75"/>
    <row r="989" s="647" customFormat="1" ht="12.75"/>
    <row r="990" s="647" customFormat="1" ht="12.75"/>
    <row r="991" s="647" customFormat="1" ht="12.75"/>
    <row r="992" s="647" customFormat="1" ht="12.75"/>
    <row r="993" s="647" customFormat="1" ht="12.75"/>
    <row r="994" s="647" customFormat="1" ht="12.75"/>
    <row r="995" s="647" customFormat="1" ht="12.75"/>
    <row r="996" s="647" customFormat="1" ht="12.75"/>
    <row r="997" s="647" customFormat="1" ht="12.75"/>
    <row r="998" s="647" customFormat="1" ht="12.75"/>
    <row r="999" s="647" customFormat="1" ht="12.75"/>
    <row r="1000" s="647" customFormat="1" ht="12.75"/>
    <row r="1001" s="647" customFormat="1" ht="12.75"/>
    <row r="1002" s="647" customFormat="1" ht="12.75"/>
    <row r="1003" s="647" customFormat="1" ht="12.75"/>
    <row r="1004" s="647" customFormat="1" ht="12.75"/>
    <row r="1005" s="647" customFormat="1" ht="12.75"/>
    <row r="1006" s="647" customFormat="1" ht="12.75"/>
    <row r="1007" s="647" customFormat="1" ht="12.75"/>
    <row r="1008" s="647" customFormat="1" ht="12.75"/>
    <row r="1009" s="647" customFormat="1" ht="12.75"/>
    <row r="1010" s="647" customFormat="1" ht="12.75"/>
    <row r="1011" s="647" customFormat="1" ht="12.75"/>
    <row r="1012" s="647" customFormat="1" ht="12.75"/>
    <row r="1013" s="647" customFormat="1" ht="12.75"/>
    <row r="1014" s="647" customFormat="1" ht="12.75"/>
    <row r="1015" s="647" customFormat="1" ht="12.75"/>
    <row r="1016" s="647" customFormat="1" ht="12.75"/>
    <row r="1017" s="647" customFormat="1" ht="12.75"/>
    <row r="1018" s="647" customFormat="1" ht="12.75"/>
    <row r="1019" s="647" customFormat="1" ht="12.75"/>
    <row r="1020" s="647" customFormat="1" ht="12.75"/>
    <row r="1021" s="647" customFormat="1" ht="12.75"/>
    <row r="1022" s="647" customFormat="1" ht="12.75"/>
    <row r="1023" s="647" customFormat="1" ht="12.75"/>
    <row r="1024" s="647" customFormat="1" ht="12.75"/>
    <row r="1025" s="647" customFormat="1" ht="12.75"/>
    <row r="1026" s="647" customFormat="1" ht="12.75"/>
    <row r="1027" s="647" customFormat="1" ht="12.75"/>
    <row r="1028" s="647" customFormat="1" ht="12.75"/>
    <row r="1029" s="647" customFormat="1" ht="12.75"/>
    <row r="1030" s="647" customFormat="1" ht="12.75"/>
    <row r="1031" s="647" customFormat="1" ht="12.75"/>
    <row r="1032" s="647" customFormat="1" ht="12.75"/>
    <row r="1033" s="647" customFormat="1" ht="12.75"/>
    <row r="1034" s="647" customFormat="1" ht="12.75"/>
    <row r="1035" s="647" customFormat="1" ht="12.75"/>
    <row r="1036" s="647" customFormat="1" ht="12.75"/>
    <row r="1037" s="647" customFormat="1" ht="12.75"/>
    <row r="1038" s="647" customFormat="1" ht="12.75"/>
    <row r="1039" s="647" customFormat="1" ht="12.75"/>
    <row r="1040" s="647" customFormat="1" ht="12.75"/>
    <row r="1041" s="647" customFormat="1" ht="12.75"/>
    <row r="1042" s="647" customFormat="1" ht="12.75"/>
    <row r="1043" s="647" customFormat="1" ht="12.75"/>
    <row r="1044" s="647" customFormat="1" ht="12.75"/>
    <row r="1045" s="647" customFormat="1" ht="12.75"/>
    <row r="1046" s="647" customFormat="1" ht="12.75"/>
    <row r="1047" s="647" customFormat="1" ht="12.75"/>
    <row r="1048" s="647" customFormat="1" ht="12.75"/>
    <row r="1049" s="647" customFormat="1" ht="12.75"/>
    <row r="1050" s="647" customFormat="1" ht="12.75"/>
    <row r="1051" s="647" customFormat="1" ht="12.75"/>
    <row r="1052" s="647" customFormat="1" ht="12.75"/>
    <row r="1053" s="647" customFormat="1" ht="12.75"/>
    <row r="1054" s="647" customFormat="1" ht="12.75"/>
    <row r="1055" s="647" customFormat="1" ht="12.75"/>
    <row r="1056" s="647" customFormat="1" ht="12.75"/>
    <row r="1057" s="647" customFormat="1" ht="12.75"/>
    <row r="1058" s="647" customFormat="1" ht="12.75"/>
    <row r="1059" s="647" customFormat="1" ht="12.75"/>
    <row r="1060" s="647" customFormat="1" ht="12.75"/>
    <row r="1061" s="647" customFormat="1" ht="12.75"/>
    <row r="1062" s="647" customFormat="1" ht="12.75"/>
    <row r="1063" s="647" customFormat="1" ht="12.75"/>
    <row r="1064" s="647" customFormat="1" ht="12.75"/>
    <row r="1065" s="647" customFormat="1" ht="12.75"/>
    <row r="1066" s="647" customFormat="1" ht="12.75"/>
    <row r="1067" s="647" customFormat="1" ht="12.75"/>
    <row r="1068" s="647" customFormat="1" ht="12.75"/>
    <row r="1069" s="647" customFormat="1" ht="12.75"/>
    <row r="1070" s="647" customFormat="1" ht="12.75"/>
    <row r="1071" s="647" customFormat="1" ht="12.75"/>
    <row r="1072" s="647" customFormat="1" ht="12.75"/>
    <row r="1073" s="647" customFormat="1" ht="12.75"/>
    <row r="1074" s="647" customFormat="1" ht="12.75"/>
    <row r="1075" s="647" customFormat="1" ht="12.75"/>
    <row r="1076" s="647" customFormat="1" ht="12.75"/>
    <row r="1077" s="647" customFormat="1" ht="12.75"/>
    <row r="1078" s="647" customFormat="1" ht="12.75"/>
    <row r="1079" s="647" customFormat="1" ht="12.75"/>
    <row r="1080" s="647" customFormat="1" ht="12.75"/>
    <row r="1081" s="647" customFormat="1" ht="12.75"/>
    <row r="1082" s="647" customFormat="1" ht="12.75"/>
    <row r="1083" s="647" customFormat="1" ht="12.75"/>
    <row r="1084" s="647" customFormat="1" ht="12.75"/>
    <row r="1085" s="647" customFormat="1" ht="12.75"/>
    <row r="1086" s="647" customFormat="1" ht="12.75"/>
    <row r="1087" s="647" customFormat="1" ht="12.75"/>
    <row r="1088" s="647" customFormat="1" ht="12.75"/>
    <row r="1089" s="647" customFormat="1" ht="12.75"/>
    <row r="1090" s="647" customFormat="1" ht="12.75"/>
    <row r="1091" s="647" customFormat="1" ht="12.75"/>
    <row r="1092" s="647" customFormat="1" ht="12.75"/>
    <row r="1093" s="647" customFormat="1" ht="12.75"/>
    <row r="1094" s="647" customFormat="1" ht="12.75"/>
    <row r="1095" s="647" customFormat="1" ht="12.75"/>
    <row r="1096" s="647" customFormat="1" ht="12.75"/>
    <row r="1097" s="647" customFormat="1" ht="12.75"/>
    <row r="1098" s="647" customFormat="1" ht="12.75"/>
    <row r="1099" s="647" customFormat="1" ht="12.75"/>
    <row r="1100" s="647" customFormat="1" ht="12.75"/>
    <row r="1101" s="647" customFormat="1" ht="12.75"/>
    <row r="1102" s="647" customFormat="1" ht="12.75"/>
    <row r="1103" s="647" customFormat="1" ht="12.75"/>
    <row r="1104" s="647" customFormat="1" ht="12.75"/>
    <row r="1105" s="647" customFormat="1" ht="12.75"/>
    <row r="1106" s="647" customFormat="1" ht="12.75"/>
    <row r="1107" s="647" customFormat="1" ht="12.75"/>
    <row r="1108" s="647" customFormat="1" ht="12.75"/>
    <row r="1109" s="647" customFormat="1" ht="12.75"/>
    <row r="1110" s="647" customFormat="1" ht="12.75"/>
    <row r="1111" s="647" customFormat="1" ht="12.75"/>
    <row r="1112" s="647" customFormat="1" ht="12.75"/>
    <row r="1113" s="647" customFormat="1" ht="12.75"/>
    <row r="1114" s="647" customFormat="1" ht="12.75"/>
    <row r="1115" s="647" customFormat="1" ht="12.75"/>
    <row r="1116" s="647" customFormat="1" ht="12.75"/>
    <row r="1117" s="647" customFormat="1" ht="12.75"/>
    <row r="1118" s="647" customFormat="1" ht="12.75"/>
    <row r="1119" s="647" customFormat="1" ht="12.75"/>
    <row r="1120" s="647" customFormat="1" ht="12.75"/>
    <row r="1121" s="647" customFormat="1" ht="12.75"/>
    <row r="1122" s="647" customFormat="1" ht="12.75"/>
    <row r="1123" s="647" customFormat="1" ht="12.75"/>
    <row r="1124" s="647" customFormat="1" ht="12.75"/>
    <row r="1125" s="647" customFormat="1" ht="12.75"/>
    <row r="1126" s="647" customFormat="1" ht="12.75"/>
    <row r="1127" s="647" customFormat="1" ht="12.75"/>
    <row r="1128" s="647" customFormat="1" ht="12.75"/>
    <row r="1129" s="647" customFormat="1" ht="12.75"/>
    <row r="1130" s="647" customFormat="1" ht="12.75"/>
    <row r="1131" s="647" customFormat="1" ht="12.75"/>
    <row r="1132" s="647" customFormat="1" ht="12.75"/>
    <row r="1133" s="647" customFormat="1" ht="12.75"/>
    <row r="1134" s="647" customFormat="1" ht="12.75"/>
    <row r="1135" s="647" customFormat="1" ht="12.75"/>
    <row r="1136" s="647" customFormat="1" ht="12.75"/>
    <row r="1137" s="647" customFormat="1" ht="12.75"/>
    <row r="1138" s="647" customFormat="1" ht="12.75"/>
    <row r="1139" s="647" customFormat="1" ht="12.75"/>
    <row r="1140" s="647" customFormat="1" ht="12.75"/>
    <row r="1141" s="647" customFormat="1" ht="12.75"/>
    <row r="1142" s="647" customFormat="1" ht="12.75"/>
    <row r="1143" s="647" customFormat="1" ht="12.75"/>
    <row r="1144" s="647" customFormat="1" ht="12.75"/>
    <row r="1145" s="647" customFormat="1" ht="12.75"/>
    <row r="1146" s="647" customFormat="1" ht="12.75"/>
    <row r="1147" s="647" customFormat="1" ht="12.75"/>
    <row r="1148" s="647" customFormat="1" ht="12.75"/>
    <row r="1149" s="647" customFormat="1" ht="12.75"/>
    <row r="1150" s="647" customFormat="1" ht="12.75"/>
    <row r="1151" s="647" customFormat="1" ht="12.75"/>
    <row r="1152" s="647" customFormat="1" ht="12.75"/>
    <row r="1153" s="647" customFormat="1" ht="12.75"/>
    <row r="1154" s="647" customFormat="1" ht="12.75"/>
    <row r="1155" s="647" customFormat="1" ht="12.75"/>
    <row r="1156" s="647" customFormat="1" ht="12.75"/>
    <row r="1157" s="647" customFormat="1" ht="12.75"/>
    <row r="1158" s="647" customFormat="1" ht="12.75"/>
    <row r="1159" s="647" customFormat="1" ht="12.75"/>
    <row r="1160" s="647" customFormat="1" ht="12.75"/>
    <row r="1161" s="647" customFormat="1" ht="12.75"/>
    <row r="1162" s="647" customFormat="1" ht="12.75"/>
    <row r="1163" s="647" customFormat="1" ht="12.75"/>
    <row r="1164" s="647" customFormat="1" ht="12.75"/>
    <row r="1165" s="647" customFormat="1" ht="12.75"/>
    <row r="1166" s="647" customFormat="1" ht="12.75"/>
    <row r="1167" s="647" customFormat="1" ht="12.75"/>
    <row r="1168" s="647" customFormat="1" ht="12.75"/>
    <row r="1169" s="647" customFormat="1" ht="12.75"/>
    <row r="1170" s="647" customFormat="1" ht="12.75"/>
    <row r="1171" s="647" customFormat="1" ht="12.75"/>
    <row r="1172" s="647" customFormat="1" ht="12.75"/>
    <row r="1173" s="647" customFormat="1" ht="12.75"/>
    <row r="1174" s="647" customFormat="1" ht="12.75"/>
    <row r="1175" s="647" customFormat="1" ht="12.75"/>
    <row r="1176" s="647" customFormat="1" ht="12.75"/>
    <row r="1177" s="647" customFormat="1" ht="12.75"/>
    <row r="1178" s="647" customFormat="1" ht="12.75"/>
    <row r="1179" s="647" customFormat="1" ht="12.75"/>
    <row r="1180" s="647" customFormat="1" ht="12.75"/>
    <row r="1181" s="647" customFormat="1" ht="12.75"/>
    <row r="1182" s="647" customFormat="1" ht="12.75"/>
    <row r="1183" s="647" customFormat="1" ht="12.75"/>
    <row r="1184" s="647" customFormat="1" ht="12.75"/>
    <row r="1185" s="647" customFormat="1" ht="12.75"/>
    <row r="1186" s="647" customFormat="1" ht="12.75"/>
    <row r="1187" s="647" customFormat="1" ht="12.75"/>
    <row r="1188" s="647" customFormat="1" ht="12.75"/>
    <row r="1189" s="647" customFormat="1" ht="12.75"/>
    <row r="1190" s="647" customFormat="1" ht="12.75"/>
  </sheetData>
  <mergeCells count="10">
    <mergeCell ref="A1:O1"/>
    <mergeCell ref="A2:O2"/>
    <mergeCell ref="B3:O3"/>
    <mergeCell ref="B4:F4"/>
    <mergeCell ref="N5:O5"/>
    <mergeCell ref="N6:O6"/>
    <mergeCell ref="B5:F7"/>
    <mergeCell ref="G5:I6"/>
    <mergeCell ref="J5:L6"/>
    <mergeCell ref="M5:M6"/>
  </mergeCells>
  <printOptions horizontalCentered="1"/>
  <pageMargins left="0.75" right="0.75" top="1" bottom="1" header="0.5" footer="0.5"/>
  <pageSetup fitToHeight="1" fitToWidth="1"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0"/>
  <sheetViews>
    <sheetView workbookViewId="0" topLeftCell="A1">
      <selection activeCell="C7" sqref="C7"/>
    </sheetView>
  </sheetViews>
  <sheetFormatPr defaultColWidth="9.140625" defaultRowHeight="12.75"/>
  <cols>
    <col min="1" max="1" width="4.57421875" style="13" customWidth="1"/>
    <col min="2" max="2" width="24.140625" style="13" customWidth="1"/>
    <col min="3" max="3" width="12.00390625" style="13" customWidth="1"/>
    <col min="4" max="4" width="11.7109375" style="13" customWidth="1"/>
    <col min="5" max="5" width="12.140625" style="13" customWidth="1"/>
    <col min="6" max="6" width="11.28125" style="13" customWidth="1"/>
    <col min="7" max="7" width="8.00390625" style="13" bestFit="1" customWidth="1"/>
    <col min="8" max="8" width="2.421875" style="13" customWidth="1"/>
    <col min="9" max="9" width="7.140625" style="13" bestFit="1" customWidth="1"/>
    <col min="10" max="10" width="8.28125" style="13" customWidth="1"/>
    <col min="11" max="11" width="2.28125" style="13" customWidth="1"/>
    <col min="12" max="12" width="7.28125" style="13" customWidth="1"/>
    <col min="13" max="16384" width="8.140625" style="13" customWidth="1"/>
  </cols>
  <sheetData>
    <row r="1" spans="2:12" ht="12.75">
      <c r="B1" s="1587" t="s">
        <v>1140</v>
      </c>
      <c r="C1" s="1587"/>
      <c r="D1" s="1587"/>
      <c r="E1" s="1587"/>
      <c r="F1" s="1587"/>
      <c r="G1" s="1587"/>
      <c r="H1" s="1587"/>
      <c r="I1" s="1587"/>
      <c r="J1" s="1587"/>
      <c r="K1" s="1587"/>
      <c r="L1" s="1587"/>
    </row>
    <row r="2" spans="2:13" ht="15.75">
      <c r="B2" s="1588" t="s">
        <v>147</v>
      </c>
      <c r="C2" s="1588"/>
      <c r="D2" s="1588"/>
      <c r="E2" s="1588"/>
      <c r="F2" s="1588"/>
      <c r="G2" s="1588"/>
      <c r="H2" s="1588"/>
      <c r="I2" s="1588"/>
      <c r="J2" s="1588"/>
      <c r="K2" s="1588"/>
      <c r="L2" s="1588"/>
      <c r="M2" s="66"/>
    </row>
    <row r="3" ht="13.5" thickBot="1">
      <c r="L3" s="1259" t="s">
        <v>1050</v>
      </c>
    </row>
    <row r="4" spans="2:12" ht="12.75" customHeight="1">
      <c r="B4" s="1589" t="s">
        <v>1416</v>
      </c>
      <c r="C4" s="1592">
        <v>2008</v>
      </c>
      <c r="D4" s="1592">
        <v>2008</v>
      </c>
      <c r="E4" s="1592">
        <v>2009</v>
      </c>
      <c r="F4" s="1592">
        <v>2009</v>
      </c>
      <c r="G4" s="1577" t="s">
        <v>13</v>
      </c>
      <c r="H4" s="1577"/>
      <c r="I4" s="1577"/>
      <c r="J4" s="1577"/>
      <c r="K4" s="1577"/>
      <c r="L4" s="1578"/>
    </row>
    <row r="5" spans="2:12" ht="12.75">
      <c r="B5" s="1590"/>
      <c r="C5" s="1593"/>
      <c r="D5" s="1593"/>
      <c r="E5" s="1593"/>
      <c r="F5" s="1593"/>
      <c r="G5" s="1594" t="s">
        <v>762</v>
      </c>
      <c r="H5" s="1595"/>
      <c r="I5" s="1596"/>
      <c r="J5" s="1594" t="s">
        <v>203</v>
      </c>
      <c r="K5" s="1595"/>
      <c r="L5" s="1563"/>
    </row>
    <row r="6" spans="2:12" ht="17.25" customHeight="1">
      <c r="B6" s="1591"/>
      <c r="C6" s="65" t="s">
        <v>69</v>
      </c>
      <c r="D6" s="65" t="s">
        <v>1462</v>
      </c>
      <c r="E6" s="65" t="s">
        <v>881</v>
      </c>
      <c r="F6" s="65" t="s">
        <v>882</v>
      </c>
      <c r="G6" s="1585" t="s">
        <v>1049</v>
      </c>
      <c r="H6" s="1586"/>
      <c r="I6" s="302" t="s">
        <v>1026</v>
      </c>
      <c r="J6" s="1585" t="s">
        <v>1049</v>
      </c>
      <c r="K6" s="1586"/>
      <c r="L6" s="1554" t="s">
        <v>1026</v>
      </c>
    </row>
    <row r="7" spans="2:12" s="30" customFormat="1" ht="15" customHeight="1">
      <c r="B7" s="1555" t="s">
        <v>148</v>
      </c>
      <c r="C7" s="74">
        <v>164656.646472394</v>
      </c>
      <c r="D7" s="74">
        <v>184965.62188550003</v>
      </c>
      <c r="E7" s="74">
        <v>218753.82648954002</v>
      </c>
      <c r="F7" s="74">
        <v>199624.05216697996</v>
      </c>
      <c r="G7" s="154">
        <v>18499.035413106034</v>
      </c>
      <c r="H7" s="161" t="s">
        <v>995</v>
      </c>
      <c r="I7" s="162">
        <v>11.234915692399666</v>
      </c>
      <c r="J7" s="163">
        <v>-14994.364322560057</v>
      </c>
      <c r="K7" s="163" t="s">
        <v>996</v>
      </c>
      <c r="L7" s="1556">
        <v>-6.854446645886229</v>
      </c>
    </row>
    <row r="8" spans="2:12" ht="15" customHeight="1">
      <c r="B8" s="346" t="s">
        <v>149</v>
      </c>
      <c r="C8" s="72">
        <v>170314.216566394</v>
      </c>
      <c r="D8" s="72">
        <v>190863.94649278003</v>
      </c>
      <c r="E8" s="72">
        <v>224745.60136872003</v>
      </c>
      <c r="F8" s="72">
        <v>205354.38927487997</v>
      </c>
      <c r="G8" s="156">
        <v>20549.729926386033</v>
      </c>
      <c r="H8" s="164"/>
      <c r="I8" s="157">
        <v>12.065774860535546</v>
      </c>
      <c r="J8" s="165">
        <v>-19391.212093840062</v>
      </c>
      <c r="K8" s="165"/>
      <c r="L8" s="1557">
        <v>-8.628071906967662</v>
      </c>
    </row>
    <row r="9" spans="2:12" ht="15" customHeight="1">
      <c r="B9" s="350" t="s">
        <v>150</v>
      </c>
      <c r="C9" s="73">
        <v>5657.570094</v>
      </c>
      <c r="D9" s="73">
        <v>5898.324607279999</v>
      </c>
      <c r="E9" s="73">
        <v>5991.7748791799995</v>
      </c>
      <c r="F9" s="73">
        <v>5730.337107899999</v>
      </c>
      <c r="G9" s="166">
        <v>240.75451327999963</v>
      </c>
      <c r="H9" s="167"/>
      <c r="I9" s="159">
        <v>4.255440220445983</v>
      </c>
      <c r="J9" s="168">
        <v>-261.43777128000056</v>
      </c>
      <c r="K9" s="168"/>
      <c r="L9" s="1558">
        <v>-4.363277602241616</v>
      </c>
    </row>
    <row r="10" spans="2:12" s="30" customFormat="1" ht="15" customHeight="1">
      <c r="B10" s="1555" t="s">
        <v>151</v>
      </c>
      <c r="C10" s="74">
        <v>-20065.031864173983</v>
      </c>
      <c r="D10" s="74">
        <v>-27959.381326120005</v>
      </c>
      <c r="E10" s="74">
        <v>-23178.978632310005</v>
      </c>
      <c r="F10" s="74">
        <v>-9709.862917520015</v>
      </c>
      <c r="G10" s="158">
        <v>-6084.409461946021</v>
      </c>
      <c r="H10" s="169" t="s">
        <v>995</v>
      </c>
      <c r="I10" s="160">
        <v>30.323447792822623</v>
      </c>
      <c r="J10" s="170">
        <v>9333.70571478999</v>
      </c>
      <c r="K10" s="170" t="s">
        <v>996</v>
      </c>
      <c r="L10" s="1559">
        <v>-40.26797669928133</v>
      </c>
    </row>
    <row r="11" spans="2:12" s="30" customFormat="1" ht="15" customHeight="1">
      <c r="B11" s="1560" t="s">
        <v>152</v>
      </c>
      <c r="C11" s="70">
        <v>19168.32331113001</v>
      </c>
      <c r="D11" s="70">
        <v>14789.607972959995</v>
      </c>
      <c r="E11" s="70">
        <v>36602.17653651</v>
      </c>
      <c r="F11" s="70">
        <v>30491.36225555999</v>
      </c>
      <c r="G11" s="158">
        <v>-4378.7153381700155</v>
      </c>
      <c r="H11" s="169"/>
      <c r="I11" s="160">
        <v>-22.84349688335824</v>
      </c>
      <c r="J11" s="170">
        <v>-6110.81428095001</v>
      </c>
      <c r="K11" s="170"/>
      <c r="L11" s="1559">
        <v>-16.69522104745488</v>
      </c>
    </row>
    <row r="12" spans="2:12" ht="15" customHeight="1">
      <c r="B12" s="346" t="s">
        <v>153</v>
      </c>
      <c r="C12" s="72">
        <v>14979.394264670009</v>
      </c>
      <c r="D12" s="72">
        <v>11879.334859049995</v>
      </c>
      <c r="E12" s="72">
        <v>32918.61281465</v>
      </c>
      <c r="F12" s="72">
        <v>24920.255039899992</v>
      </c>
      <c r="G12" s="156">
        <v>-3100.0594056200134</v>
      </c>
      <c r="H12" s="164"/>
      <c r="I12" s="157">
        <v>-20.695492426764737</v>
      </c>
      <c r="J12" s="165">
        <v>-7998.357774750006</v>
      </c>
      <c r="K12" s="165"/>
      <c r="L12" s="1557">
        <v>-24.297371884365802</v>
      </c>
    </row>
    <row r="13" spans="2:12" ht="15" customHeight="1">
      <c r="B13" s="346" t="s">
        <v>154</v>
      </c>
      <c r="C13" s="72">
        <v>18925.778102520002</v>
      </c>
      <c r="D13" s="72">
        <v>19934.213942690003</v>
      </c>
      <c r="E13" s="72">
        <v>32918.61281465</v>
      </c>
      <c r="F13" s="72">
        <v>25273.5924748</v>
      </c>
      <c r="G13" s="156">
        <v>1008.435840170001</v>
      </c>
      <c r="H13" s="164"/>
      <c r="I13" s="157">
        <v>5.328371888898591</v>
      </c>
      <c r="J13" s="165">
        <v>-7645.020339849998</v>
      </c>
      <c r="K13" s="165"/>
      <c r="L13" s="1557">
        <v>-23.2240051635702</v>
      </c>
    </row>
    <row r="14" spans="2:12" ht="15" customHeight="1">
      <c r="B14" s="346" t="s">
        <v>155</v>
      </c>
      <c r="C14" s="72">
        <v>3946.383837849993</v>
      </c>
      <c r="D14" s="72">
        <v>8054.879083640008</v>
      </c>
      <c r="E14" s="72">
        <v>0</v>
      </c>
      <c r="F14" s="72">
        <v>353.3374349000078</v>
      </c>
      <c r="G14" s="156">
        <v>4108.495245790014</v>
      </c>
      <c r="H14" s="164"/>
      <c r="I14" s="157">
        <v>104.1078469454796</v>
      </c>
      <c r="J14" s="165">
        <v>353.3374349000078</v>
      </c>
      <c r="K14" s="165"/>
      <c r="L14" s="1561" t="s">
        <v>171</v>
      </c>
    </row>
    <row r="15" spans="2:12" ht="15" customHeight="1">
      <c r="B15" s="346" t="s">
        <v>156</v>
      </c>
      <c r="C15" s="72">
        <v>443.0990100000001</v>
      </c>
      <c r="D15" s="72">
        <v>398.69901000000004</v>
      </c>
      <c r="E15" s="72">
        <v>209.87287371000002</v>
      </c>
      <c r="F15" s="72">
        <v>207.87287371000002</v>
      </c>
      <c r="G15" s="156">
        <v>-44.4</v>
      </c>
      <c r="H15" s="164"/>
      <c r="I15" s="157">
        <v>-10.020333830129754</v>
      </c>
      <c r="J15" s="165">
        <v>-2</v>
      </c>
      <c r="K15" s="165"/>
      <c r="L15" s="1557">
        <v>-0.9529578380689528</v>
      </c>
    </row>
    <row r="16" spans="2:12" ht="15" customHeight="1">
      <c r="B16" s="346" t="s">
        <v>162</v>
      </c>
      <c r="C16" s="72">
        <v>32</v>
      </c>
      <c r="D16" s="72">
        <v>32</v>
      </c>
      <c r="E16" s="72">
        <v>32</v>
      </c>
      <c r="F16" s="72">
        <v>32</v>
      </c>
      <c r="G16" s="156">
        <v>0</v>
      </c>
      <c r="H16" s="164"/>
      <c r="I16" s="157">
        <v>0</v>
      </c>
      <c r="J16" s="165">
        <v>0</v>
      </c>
      <c r="K16" s="165"/>
      <c r="L16" s="1557">
        <v>0</v>
      </c>
    </row>
    <row r="17" spans="2:12" ht="15" customHeight="1">
      <c r="B17" s="346" t="s">
        <v>157</v>
      </c>
      <c r="C17" s="72">
        <v>660.655</v>
      </c>
      <c r="D17" s="72">
        <v>30.655</v>
      </c>
      <c r="E17" s="72">
        <v>0</v>
      </c>
      <c r="F17" s="72">
        <v>2865</v>
      </c>
      <c r="G17" s="156">
        <v>-630</v>
      </c>
      <c r="H17" s="164"/>
      <c r="I17" s="157">
        <v>-95.35990797012056</v>
      </c>
      <c r="J17" s="165">
        <v>2865</v>
      </c>
      <c r="K17" s="165"/>
      <c r="L17" s="1561" t="s">
        <v>171</v>
      </c>
    </row>
    <row r="18" spans="2:12" ht="15" customHeight="1">
      <c r="B18" s="346" t="s">
        <v>158</v>
      </c>
      <c r="C18" s="72">
        <v>3053.1750364600002</v>
      </c>
      <c r="D18" s="72">
        <v>2448.9191039099996</v>
      </c>
      <c r="E18" s="72">
        <v>3441.6908481500004</v>
      </c>
      <c r="F18" s="72">
        <v>2466.2343419500003</v>
      </c>
      <c r="G18" s="156">
        <v>-604.2559325500006</v>
      </c>
      <c r="H18" s="164"/>
      <c r="I18" s="157">
        <v>-19.791067506257495</v>
      </c>
      <c r="J18" s="165">
        <v>-975.4565062000001</v>
      </c>
      <c r="K18" s="165"/>
      <c r="L18" s="1557">
        <v>-28.34236278730072</v>
      </c>
    </row>
    <row r="19" spans="2:12" s="30" customFormat="1" ht="15" customHeight="1">
      <c r="B19" s="1562" t="s">
        <v>161</v>
      </c>
      <c r="C19" s="75">
        <v>39233.355175303994</v>
      </c>
      <c r="D19" s="75">
        <v>42748.98929908</v>
      </c>
      <c r="E19" s="75">
        <v>59781.155168820005</v>
      </c>
      <c r="F19" s="75">
        <v>40201.225173080005</v>
      </c>
      <c r="G19" s="158">
        <v>1705.694123776006</v>
      </c>
      <c r="H19" s="169" t="s">
        <v>995</v>
      </c>
      <c r="I19" s="160">
        <v>4.34756119163033</v>
      </c>
      <c r="J19" s="170">
        <v>-15444.51999574</v>
      </c>
      <c r="K19" s="170" t="s">
        <v>996</v>
      </c>
      <c r="L19" s="1559">
        <v>-25.835097953736735</v>
      </c>
    </row>
    <row r="20" spans="2:12" s="30" customFormat="1" ht="15" customHeight="1">
      <c r="B20" s="1560" t="s">
        <v>169</v>
      </c>
      <c r="C20" s="70">
        <v>144591.61460822003</v>
      </c>
      <c r="D20" s="70">
        <v>157006.24055938004</v>
      </c>
      <c r="E20" s="70">
        <v>195574.84785723002</v>
      </c>
      <c r="F20" s="70">
        <v>189914.18924945995</v>
      </c>
      <c r="G20" s="171">
        <v>12414.625951160007</v>
      </c>
      <c r="H20" s="172"/>
      <c r="I20" s="155">
        <v>8.585993029262596</v>
      </c>
      <c r="J20" s="173">
        <v>-5660.658607770078</v>
      </c>
      <c r="K20" s="173"/>
      <c r="L20" s="1565">
        <v>-2.8943694292951045</v>
      </c>
    </row>
    <row r="21" spans="2:12" ht="15" customHeight="1">
      <c r="B21" s="346" t="s">
        <v>159</v>
      </c>
      <c r="C21" s="72">
        <v>112827.084928</v>
      </c>
      <c r="D21" s="72">
        <v>121431.0982</v>
      </c>
      <c r="E21" s="72">
        <v>140774.53738</v>
      </c>
      <c r="F21" s="72">
        <v>150615.92843799997</v>
      </c>
      <c r="G21" s="156">
        <v>8604.013271999997</v>
      </c>
      <c r="H21" s="164"/>
      <c r="I21" s="157">
        <v>7.625840264764975</v>
      </c>
      <c r="J21" s="165">
        <v>9841.39105799998</v>
      </c>
      <c r="K21" s="165"/>
      <c r="L21" s="1557">
        <v>6.990888580535415</v>
      </c>
    </row>
    <row r="22" spans="2:12" ht="15" customHeight="1">
      <c r="B22" s="346" t="s">
        <v>163</v>
      </c>
      <c r="C22" s="72">
        <v>23857.26192658</v>
      </c>
      <c r="D22" s="72">
        <v>28844.635232660003</v>
      </c>
      <c r="E22" s="72">
        <v>45848.69630186</v>
      </c>
      <c r="F22" s="72">
        <v>30351.932856400002</v>
      </c>
      <c r="G22" s="156">
        <v>4987.373306080004</v>
      </c>
      <c r="H22" s="164"/>
      <c r="I22" s="157">
        <v>20.905053234644004</v>
      </c>
      <c r="J22" s="165">
        <v>-15496.763445459997</v>
      </c>
      <c r="K22" s="165"/>
      <c r="L22" s="1557">
        <v>-33.79979082378253</v>
      </c>
    </row>
    <row r="23" spans="2:12" ht="15" customHeight="1">
      <c r="B23" s="346" t="s">
        <v>160</v>
      </c>
      <c r="C23" s="72">
        <v>7907.2677536400015</v>
      </c>
      <c r="D23" s="72">
        <v>6730.472126720001</v>
      </c>
      <c r="E23" s="72">
        <v>8951.570175370001</v>
      </c>
      <c r="F23" s="72">
        <v>8946.32795506</v>
      </c>
      <c r="G23" s="166">
        <v>-1176.7956269200004</v>
      </c>
      <c r="H23" s="167"/>
      <c r="I23" s="159">
        <v>-14.88245578099058</v>
      </c>
      <c r="J23" s="168">
        <v>-5.242220310001358</v>
      </c>
      <c r="K23" s="168"/>
      <c r="L23" s="1558">
        <v>-0.05856201992836053</v>
      </c>
    </row>
    <row r="24" spans="2:12" s="30" customFormat="1" ht="15" customHeight="1">
      <c r="B24" s="1566" t="s">
        <v>486</v>
      </c>
      <c r="C24" s="130">
        <v>144591.61460822</v>
      </c>
      <c r="D24" s="130">
        <v>157006.20555938</v>
      </c>
      <c r="E24" s="130">
        <v>195574.80385723</v>
      </c>
      <c r="F24" s="130">
        <v>189914.18924945997</v>
      </c>
      <c r="G24" s="174">
        <v>12414.590951160004</v>
      </c>
      <c r="H24" s="175"/>
      <c r="I24" s="176">
        <v>8.585968823156248</v>
      </c>
      <c r="J24" s="177">
        <v>-5660.614607770025</v>
      </c>
      <c r="K24" s="175"/>
      <c r="L24" s="1567">
        <v>-2.8943475826785363</v>
      </c>
    </row>
    <row r="25" spans="2:12" s="30" customFormat="1" ht="15" customHeight="1" thickBot="1">
      <c r="B25" s="1260" t="s">
        <v>979</v>
      </c>
      <c r="C25" s="1568">
        <v>-3946.383837849993</v>
      </c>
      <c r="D25" s="1568">
        <v>-8054.879083640008</v>
      </c>
      <c r="E25" s="1568">
        <v>8835.807735349998</v>
      </c>
      <c r="F25" s="1568">
        <v>-353.3374349000078</v>
      </c>
      <c r="G25" s="1569"/>
      <c r="H25" s="1570"/>
      <c r="I25" s="1571"/>
      <c r="J25" s="1570"/>
      <c r="K25" s="1570"/>
      <c r="L25" s="1572"/>
    </row>
    <row r="26" spans="2:12" s="30" customFormat="1" ht="15" customHeight="1">
      <c r="B26" s="1553" t="s">
        <v>1457</v>
      </c>
      <c r="C26" s="22"/>
      <c r="D26" s="22"/>
      <c r="E26" s="22"/>
      <c r="F26" s="22"/>
      <c r="G26" s="303"/>
      <c r="H26" s="50"/>
      <c r="I26" s="303"/>
      <c r="J26" s="50"/>
      <c r="K26" s="50"/>
      <c r="L26" s="50"/>
    </row>
    <row r="27" spans="2:12" s="30" customFormat="1" ht="15" customHeight="1">
      <c r="B27" s="304" t="s">
        <v>980</v>
      </c>
      <c r="C27" s="22"/>
      <c r="D27" s="22"/>
      <c r="E27" s="22"/>
      <c r="F27" s="22"/>
      <c r="G27" s="303"/>
      <c r="H27" s="50"/>
      <c r="I27" s="303"/>
      <c r="J27" s="50"/>
      <c r="K27" s="50"/>
      <c r="L27" s="50"/>
    </row>
    <row r="28" spans="2:4" ht="15" customHeight="1">
      <c r="B28" s="230" t="s">
        <v>885</v>
      </c>
      <c r="C28" s="66"/>
      <c r="D28" s="66"/>
    </row>
    <row r="29" spans="2:6" ht="15" customHeight="1">
      <c r="B29" s="230" t="s">
        <v>886</v>
      </c>
      <c r="C29" s="66"/>
      <c r="D29" s="66"/>
      <c r="F29" s="1"/>
    </row>
    <row r="37" ht="12.75">
      <c r="D37" s="233"/>
    </row>
    <row r="38" ht="12.75">
      <c r="C38" s="233"/>
    </row>
    <row r="39" ht="12.75">
      <c r="C39" s="233"/>
    </row>
    <row r="40" ht="12.75">
      <c r="C40" s="233"/>
    </row>
  </sheetData>
  <mergeCells count="12">
    <mergeCell ref="G5:I5"/>
    <mergeCell ref="J5:L5"/>
    <mergeCell ref="G6:H6"/>
    <mergeCell ref="J6:K6"/>
    <mergeCell ref="B1:L1"/>
    <mergeCell ref="B2:L2"/>
    <mergeCell ref="B4:B6"/>
    <mergeCell ref="C4:C5"/>
    <mergeCell ref="D4:D5"/>
    <mergeCell ref="E4:E5"/>
    <mergeCell ref="F4:F5"/>
    <mergeCell ref="G4:L4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 topLeftCell="A1">
      <selection activeCell="H9" sqref="H9"/>
    </sheetView>
  </sheetViews>
  <sheetFormatPr defaultColWidth="9.140625" defaultRowHeight="21" customHeight="1"/>
  <cols>
    <col min="1" max="1" width="13.28125" style="13" customWidth="1"/>
    <col min="2" max="16384" width="9.140625" style="13" customWidth="1"/>
  </cols>
  <sheetData>
    <row r="1" spans="1:8" ht="21" customHeight="1">
      <c r="A1" s="1587" t="s">
        <v>934</v>
      </c>
      <c r="B1" s="1587"/>
      <c r="C1" s="1587"/>
      <c r="D1" s="1587"/>
      <c r="E1" s="1587"/>
      <c r="F1" s="1587"/>
      <c r="G1" s="1587"/>
      <c r="H1" s="1587"/>
    </row>
    <row r="2" spans="1:8" ht="21" customHeight="1">
      <c r="A2" s="1697" t="s">
        <v>935</v>
      </c>
      <c r="B2" s="1697"/>
      <c r="C2" s="1697"/>
      <c r="D2" s="1697"/>
      <c r="E2" s="1697"/>
      <c r="F2" s="1697"/>
      <c r="G2" s="1697"/>
      <c r="H2" s="1697"/>
    </row>
    <row r="3" spans="1:8" ht="21" customHeight="1">
      <c r="A3" s="1809" t="s">
        <v>456</v>
      </c>
      <c r="B3" s="1809"/>
      <c r="C3" s="1809"/>
      <c r="D3" s="1809"/>
      <c r="E3" s="1809"/>
      <c r="F3" s="1809"/>
      <c r="G3" s="1809"/>
      <c r="H3" s="1809"/>
    </row>
    <row r="4" spans="1:8" ht="21" customHeight="1">
      <c r="A4" s="312" t="s">
        <v>62</v>
      </c>
      <c r="B4" s="312" t="s">
        <v>351</v>
      </c>
      <c r="C4" s="312" t="s">
        <v>328</v>
      </c>
      <c r="D4" s="312" t="s">
        <v>1044</v>
      </c>
      <c r="E4" s="312" t="s">
        <v>1045</v>
      </c>
      <c r="F4" s="312" t="s">
        <v>82</v>
      </c>
      <c r="G4" s="312" t="s">
        <v>762</v>
      </c>
      <c r="H4" s="313" t="s">
        <v>203</v>
      </c>
    </row>
    <row r="5" spans="1:8" ht="21" customHeight="1">
      <c r="A5" s="64" t="s">
        <v>330</v>
      </c>
      <c r="B5" s="294">
        <v>728.7</v>
      </c>
      <c r="C5" s="294">
        <v>726.1</v>
      </c>
      <c r="D5" s="294">
        <v>980.096</v>
      </c>
      <c r="E5" s="294">
        <v>957.5</v>
      </c>
      <c r="F5" s="294">
        <v>2133.8</v>
      </c>
      <c r="G5" s="294">
        <v>3417.43</v>
      </c>
      <c r="H5" s="294">
        <v>5512</v>
      </c>
    </row>
    <row r="6" spans="1:8" ht="21" customHeight="1">
      <c r="A6" s="64" t="s">
        <v>331</v>
      </c>
      <c r="B6" s="294">
        <v>980.1</v>
      </c>
      <c r="C6" s="294">
        <v>1117.4</v>
      </c>
      <c r="D6" s="294">
        <v>977.561</v>
      </c>
      <c r="E6" s="294">
        <v>1207.954</v>
      </c>
      <c r="F6" s="294">
        <v>1655.209</v>
      </c>
      <c r="G6" s="294">
        <v>2820.1</v>
      </c>
      <c r="H6" s="294">
        <v>5885</v>
      </c>
    </row>
    <row r="7" spans="1:9" ht="21" customHeight="1">
      <c r="A7" s="64" t="s">
        <v>332</v>
      </c>
      <c r="B7" s="294">
        <v>1114.2</v>
      </c>
      <c r="C7" s="294">
        <v>1316.8</v>
      </c>
      <c r="D7" s="294">
        <v>907.879</v>
      </c>
      <c r="E7" s="294">
        <v>865.719</v>
      </c>
      <c r="F7" s="294">
        <v>2411.6</v>
      </c>
      <c r="G7" s="294">
        <v>1543.517</v>
      </c>
      <c r="H7" s="294">
        <v>5267.961</v>
      </c>
      <c r="I7" s="1"/>
    </row>
    <row r="8" spans="1:8" ht="21" customHeight="1">
      <c r="A8" s="64" t="s">
        <v>333</v>
      </c>
      <c r="B8" s="294">
        <v>1019.2</v>
      </c>
      <c r="C8" s="294">
        <v>1186.5</v>
      </c>
      <c r="D8" s="294">
        <v>1103.189</v>
      </c>
      <c r="E8" s="294">
        <v>1188.259</v>
      </c>
      <c r="F8" s="294">
        <v>2065.7</v>
      </c>
      <c r="G8" s="294">
        <v>1571.367</v>
      </c>
      <c r="H8" s="294">
        <v>5329.037</v>
      </c>
    </row>
    <row r="9" spans="1:8" ht="21" customHeight="1">
      <c r="A9" s="64" t="s">
        <v>334</v>
      </c>
      <c r="B9" s="294">
        <v>1354.5</v>
      </c>
      <c r="C9" s="294">
        <v>1205.8</v>
      </c>
      <c r="D9" s="294">
        <v>1583.675</v>
      </c>
      <c r="E9" s="294">
        <v>1661.361</v>
      </c>
      <c r="F9" s="294">
        <v>2859.9</v>
      </c>
      <c r="G9" s="294">
        <v>2301.56</v>
      </c>
      <c r="H9" s="294">
        <v>5972.44</v>
      </c>
    </row>
    <row r="10" spans="1:8" ht="21" customHeight="1">
      <c r="A10" s="64" t="s">
        <v>335</v>
      </c>
      <c r="B10" s="294">
        <v>996.9</v>
      </c>
      <c r="C10" s="294">
        <v>1394.9</v>
      </c>
      <c r="D10" s="294">
        <v>1156.237</v>
      </c>
      <c r="E10" s="294">
        <v>1643.985</v>
      </c>
      <c r="F10" s="294">
        <v>3805.5</v>
      </c>
      <c r="G10" s="294">
        <v>2016.824</v>
      </c>
      <c r="H10" s="294"/>
    </row>
    <row r="11" spans="1:8" ht="21" customHeight="1">
      <c r="A11" s="64" t="s">
        <v>336</v>
      </c>
      <c r="B11" s="294">
        <v>1503.6</v>
      </c>
      <c r="C11" s="294">
        <v>1154.4</v>
      </c>
      <c r="D11" s="294">
        <v>603.806</v>
      </c>
      <c r="E11" s="294">
        <v>716.981</v>
      </c>
      <c r="F11" s="294">
        <v>2962.1</v>
      </c>
      <c r="G11" s="294">
        <v>2007.5</v>
      </c>
      <c r="H11" s="64"/>
    </row>
    <row r="12" spans="1:8" ht="21" customHeight="1">
      <c r="A12" s="64" t="s">
        <v>337</v>
      </c>
      <c r="B12" s="294">
        <v>1717.9</v>
      </c>
      <c r="C12" s="294">
        <v>1107.8</v>
      </c>
      <c r="D12" s="294">
        <v>603.011</v>
      </c>
      <c r="E12" s="294">
        <v>1428.479</v>
      </c>
      <c r="F12" s="294">
        <v>1963.1</v>
      </c>
      <c r="G12" s="294">
        <v>2480.095</v>
      </c>
      <c r="H12" s="64"/>
    </row>
    <row r="13" spans="1:8" ht="21" customHeight="1">
      <c r="A13" s="64" t="s">
        <v>338</v>
      </c>
      <c r="B13" s="294">
        <v>2060.5</v>
      </c>
      <c r="C13" s="294">
        <v>1567.2</v>
      </c>
      <c r="D13" s="294">
        <v>1398.554</v>
      </c>
      <c r="E13" s="294">
        <v>2052.853</v>
      </c>
      <c r="F13" s="294">
        <v>3442.1</v>
      </c>
      <c r="G13" s="294">
        <v>3768.18</v>
      </c>
      <c r="H13" s="64"/>
    </row>
    <row r="14" spans="1:8" ht="21" customHeight="1">
      <c r="A14" s="64" t="s">
        <v>1467</v>
      </c>
      <c r="B14" s="294">
        <v>1309.9</v>
      </c>
      <c r="C14" s="294">
        <v>1830.8</v>
      </c>
      <c r="D14" s="294">
        <v>916.412</v>
      </c>
      <c r="E14" s="294">
        <v>2714.843</v>
      </c>
      <c r="F14" s="294">
        <v>3420.2</v>
      </c>
      <c r="G14" s="294">
        <v>3495.035</v>
      </c>
      <c r="H14" s="64"/>
    </row>
    <row r="15" spans="1:8" ht="21" customHeight="1">
      <c r="A15" s="64" t="s">
        <v>1468</v>
      </c>
      <c r="B15" s="294">
        <v>1455.4</v>
      </c>
      <c r="C15" s="294">
        <v>1825.2</v>
      </c>
      <c r="D15" s="294">
        <v>1181.457</v>
      </c>
      <c r="E15" s="294">
        <v>1711.2</v>
      </c>
      <c r="F15" s="294">
        <v>2205.73</v>
      </c>
      <c r="G15" s="64">
        <v>3452.1</v>
      </c>
      <c r="H15" s="64"/>
    </row>
    <row r="16" spans="1:8" ht="21" customHeight="1">
      <c r="A16" s="64" t="s">
        <v>1469</v>
      </c>
      <c r="B16" s="294">
        <v>1016</v>
      </c>
      <c r="C16" s="294">
        <v>1900.2</v>
      </c>
      <c r="D16" s="294">
        <v>1394</v>
      </c>
      <c r="E16" s="294">
        <v>1571.796</v>
      </c>
      <c r="F16" s="294">
        <v>3091.435</v>
      </c>
      <c r="G16" s="294">
        <v>4253.095</v>
      </c>
      <c r="H16" s="64"/>
    </row>
    <row r="17" spans="1:9" ht="21" customHeight="1">
      <c r="A17" s="149" t="s">
        <v>1472</v>
      </c>
      <c r="B17" s="130">
        <v>15256.9</v>
      </c>
      <c r="C17" s="130">
        <v>16333.1</v>
      </c>
      <c r="D17" s="130">
        <v>12805.877000000002</v>
      </c>
      <c r="E17" s="130">
        <v>17720.93</v>
      </c>
      <c r="F17" s="130">
        <v>32016.374</v>
      </c>
      <c r="G17" s="130">
        <v>33126.803</v>
      </c>
      <c r="H17" s="130">
        <f>SUM(H5:H9)</f>
        <v>27966.438</v>
      </c>
      <c r="I17" s="1"/>
    </row>
    <row r="18" ht="21" customHeight="1">
      <c r="F18" s="1"/>
    </row>
    <row r="19" spans="6:8" ht="21" customHeight="1">
      <c r="F19" s="1"/>
      <c r="H19" s="66"/>
    </row>
  </sheetData>
  <mergeCells count="3">
    <mergeCell ref="A1:H1"/>
    <mergeCell ref="A2:H2"/>
    <mergeCell ref="A3:H3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F18" sqref="F18"/>
    </sheetView>
  </sheetViews>
  <sheetFormatPr defaultColWidth="9.140625" defaultRowHeight="12.75"/>
  <cols>
    <col min="1" max="1" width="7.57421875" style="13" customWidth="1"/>
    <col min="2" max="2" width="23.140625" style="13" bestFit="1" customWidth="1"/>
    <col min="3" max="16384" width="9.140625" style="13" customWidth="1"/>
  </cols>
  <sheetData>
    <row r="1" spans="1:8" ht="12.75">
      <c r="A1" s="1530" t="s">
        <v>970</v>
      </c>
      <c r="B1" s="1530"/>
      <c r="C1" s="1530"/>
      <c r="D1" s="1530"/>
      <c r="E1" s="1530"/>
      <c r="F1" s="1530"/>
      <c r="G1" s="1530"/>
      <c r="H1" s="1530"/>
    </row>
    <row r="2" spans="1:9" ht="15.75">
      <c r="A2" s="1531" t="s">
        <v>1040</v>
      </c>
      <c r="B2" s="1531"/>
      <c r="C2" s="1531"/>
      <c r="D2" s="1531"/>
      <c r="E2" s="1531"/>
      <c r="F2" s="1531"/>
      <c r="G2" s="1531"/>
      <c r="H2" s="1531"/>
      <c r="I2" s="66"/>
    </row>
    <row r="3" spans="6:9" ht="13.5" thickBot="1">
      <c r="F3" s="1810" t="s">
        <v>1050</v>
      </c>
      <c r="G3" s="1810"/>
      <c r="H3" s="1810"/>
      <c r="I3" s="66"/>
    </row>
    <row r="4" spans="1:8" ht="12.75">
      <c r="A4" s="279"/>
      <c r="B4" s="280"/>
      <c r="C4" s="552"/>
      <c r="D4" s="552"/>
      <c r="E4" s="552"/>
      <c r="F4" s="553"/>
      <c r="G4" s="198" t="s">
        <v>229</v>
      </c>
      <c r="H4" s="199"/>
    </row>
    <row r="5" spans="1:8" ht="12.75">
      <c r="A5" s="560"/>
      <c r="B5" s="281"/>
      <c r="C5" s="200" t="s">
        <v>1348</v>
      </c>
      <c r="D5" s="150" t="s">
        <v>12</v>
      </c>
      <c r="E5" s="150" t="s">
        <v>1348</v>
      </c>
      <c r="F5" s="221" t="str">
        <f>+D5</f>
        <v>Mid-Dec</v>
      </c>
      <c r="G5" s="884" t="s">
        <v>1391</v>
      </c>
      <c r="H5" s="885"/>
    </row>
    <row r="6" spans="1:8" ht="12.75">
      <c r="A6" s="560"/>
      <c r="B6" s="281"/>
      <c r="C6" s="200" t="s">
        <v>1358</v>
      </c>
      <c r="D6" s="201">
        <v>2008</v>
      </c>
      <c r="E6" s="201">
        <v>2009</v>
      </c>
      <c r="F6" s="886" t="s">
        <v>1359</v>
      </c>
      <c r="G6" s="887" t="s">
        <v>762</v>
      </c>
      <c r="H6" s="888" t="s">
        <v>203</v>
      </c>
    </row>
    <row r="7" spans="1:8" ht="12.75">
      <c r="A7" s="554"/>
      <c r="B7" s="202"/>
      <c r="C7" s="555"/>
      <c r="D7" s="555"/>
      <c r="E7" s="555"/>
      <c r="F7" s="561"/>
      <c r="G7" s="27"/>
      <c r="H7" s="556"/>
    </row>
    <row r="8" spans="1:8" ht="12.75">
      <c r="A8" s="252" t="s">
        <v>1315</v>
      </c>
      <c r="B8" s="203"/>
      <c r="C8" s="204">
        <v>169683.6</v>
      </c>
      <c r="D8" s="204">
        <v>190210.2</v>
      </c>
      <c r="E8" s="204">
        <v>224190.3</v>
      </c>
      <c r="F8" s="204">
        <v>198655.55</v>
      </c>
      <c r="G8" s="204">
        <v>12.096985212477819</v>
      </c>
      <c r="H8" s="204">
        <v>-11.389765748116659</v>
      </c>
    </row>
    <row r="9" spans="1:8" ht="15.75">
      <c r="A9" s="942"/>
      <c r="B9" s="77" t="s">
        <v>47</v>
      </c>
      <c r="C9" s="187">
        <v>142848.828</v>
      </c>
      <c r="D9" s="187">
        <v>165661.421</v>
      </c>
      <c r="E9" s="187">
        <v>201756.013453</v>
      </c>
      <c r="F9" s="187">
        <v>170546.19074221</v>
      </c>
      <c r="G9" s="187">
        <v>15.969744603014874</v>
      </c>
      <c r="H9" s="187">
        <v>-15.469091689829838</v>
      </c>
    </row>
    <row r="10" spans="1:8" ht="15.75">
      <c r="A10" s="942"/>
      <c r="B10" s="207" t="s">
        <v>48</v>
      </c>
      <c r="C10" s="187">
        <v>26834.772</v>
      </c>
      <c r="D10" s="187">
        <v>24548.779000000002</v>
      </c>
      <c r="E10" s="187">
        <v>22434.286547</v>
      </c>
      <c r="F10" s="187">
        <v>28109.359257789998</v>
      </c>
      <c r="G10" s="187">
        <v>-8.51877183827014</v>
      </c>
      <c r="H10" s="187">
        <v>25.29642607042875</v>
      </c>
    </row>
    <row r="11" spans="1:8" ht="15.75">
      <c r="A11" s="943"/>
      <c r="B11" s="78"/>
      <c r="C11" s="208"/>
      <c r="D11" s="208"/>
      <c r="E11" s="208"/>
      <c r="F11" s="208"/>
      <c r="G11" s="208"/>
      <c r="H11" s="208"/>
    </row>
    <row r="12" spans="1:8" ht="15.75">
      <c r="A12" s="944"/>
      <c r="B12" s="202"/>
      <c r="C12" s="210"/>
      <c r="D12" s="210"/>
      <c r="E12" s="210"/>
      <c r="F12" s="210"/>
      <c r="G12" s="210"/>
      <c r="H12" s="210"/>
    </row>
    <row r="13" spans="1:8" ht="12.75">
      <c r="A13" s="252" t="s">
        <v>49</v>
      </c>
      <c r="B13" s="77"/>
      <c r="C13" s="204">
        <v>42939.9</v>
      </c>
      <c r="D13" s="204">
        <v>45340.4</v>
      </c>
      <c r="E13" s="204">
        <v>55795.3</v>
      </c>
      <c r="F13" s="204">
        <v>47284.7</v>
      </c>
      <c r="G13" s="204">
        <v>5.590371658993149</v>
      </c>
      <c r="H13" s="204">
        <v>-15.25325609863198</v>
      </c>
    </row>
    <row r="14" spans="1:8" ht="15.75">
      <c r="A14" s="942"/>
      <c r="B14" s="77" t="s">
        <v>47</v>
      </c>
      <c r="C14" s="187">
        <v>38827.1</v>
      </c>
      <c r="D14" s="187">
        <v>41995</v>
      </c>
      <c r="E14" s="187">
        <v>52200.4</v>
      </c>
      <c r="F14" s="187">
        <v>43212.5</v>
      </c>
      <c r="G14" s="187">
        <v>8.158992044216546</v>
      </c>
      <c r="H14" s="187">
        <v>-17.2180672945035</v>
      </c>
    </row>
    <row r="15" spans="1:8" ht="15.75">
      <c r="A15" s="942"/>
      <c r="B15" s="207" t="s">
        <v>48</v>
      </c>
      <c r="C15" s="187">
        <v>4112.8</v>
      </c>
      <c r="D15" s="187">
        <v>3345.4</v>
      </c>
      <c r="E15" s="187">
        <v>3594.9</v>
      </c>
      <c r="F15" s="187">
        <v>4072.2</v>
      </c>
      <c r="G15" s="187">
        <v>-18.658821241003693</v>
      </c>
      <c r="H15" s="187">
        <v>13.277142618709831</v>
      </c>
    </row>
    <row r="16" spans="1:8" ht="15.75">
      <c r="A16" s="943"/>
      <c r="B16" s="78"/>
      <c r="C16" s="954"/>
      <c r="D16" s="954"/>
      <c r="E16" s="954"/>
      <c r="F16" s="954"/>
      <c r="G16" s="954"/>
      <c r="H16" s="954"/>
    </row>
    <row r="17" spans="1:8" ht="15.75">
      <c r="A17" s="942"/>
      <c r="B17" s="77"/>
      <c r="C17" s="212"/>
      <c r="D17" s="212"/>
      <c r="E17" s="212"/>
      <c r="F17" s="212"/>
      <c r="G17" s="212"/>
      <c r="H17" s="212"/>
    </row>
    <row r="18" spans="1:8" ht="12.75">
      <c r="A18" s="252" t="s">
        <v>50</v>
      </c>
      <c r="B18" s="203"/>
      <c r="C18" s="204">
        <v>212623.5</v>
      </c>
      <c r="D18" s="204">
        <v>235550.6</v>
      </c>
      <c r="E18" s="204">
        <v>279985.6</v>
      </c>
      <c r="F18" s="204">
        <v>245940.25</v>
      </c>
      <c r="G18" s="204">
        <v>10.78295672867769</v>
      </c>
      <c r="H18" s="204">
        <v>-12.159678926344782</v>
      </c>
    </row>
    <row r="19" spans="1:8" ht="15.75">
      <c r="A19" s="942"/>
      <c r="B19" s="77"/>
      <c r="C19" s="212"/>
      <c r="D19" s="212"/>
      <c r="E19" s="212"/>
      <c r="F19" s="212"/>
      <c r="G19" s="212"/>
      <c r="H19" s="212"/>
    </row>
    <row r="20" spans="1:8" ht="15.75">
      <c r="A20" s="942"/>
      <c r="B20" s="77" t="s">
        <v>47</v>
      </c>
      <c r="C20" s="187">
        <v>181675.928</v>
      </c>
      <c r="D20" s="187">
        <v>207656.421</v>
      </c>
      <c r="E20" s="187">
        <v>253956.413453</v>
      </c>
      <c r="F20" s="187">
        <v>213758.69074221</v>
      </c>
      <c r="G20" s="187">
        <v>14.300459772524164</v>
      </c>
      <c r="H20" s="187">
        <v>-15.828591278412205</v>
      </c>
    </row>
    <row r="21" spans="1:8" ht="15.75">
      <c r="A21" s="942"/>
      <c r="B21" s="214" t="s">
        <v>51</v>
      </c>
      <c r="C21" s="187">
        <v>85.44489578997619</v>
      </c>
      <c r="D21" s="187">
        <v>88.15788242526234</v>
      </c>
      <c r="E21" s="187">
        <v>90.70338383581156</v>
      </c>
      <c r="F21" s="187">
        <v>86.9148871493015</v>
      </c>
      <c r="G21" s="187"/>
      <c r="H21" s="187"/>
    </row>
    <row r="22" spans="1:8" ht="15.75">
      <c r="A22" s="942"/>
      <c r="B22" s="207" t="s">
        <v>48</v>
      </c>
      <c r="C22" s="187">
        <v>30947.572</v>
      </c>
      <c r="D22" s="187">
        <v>27894.179000000004</v>
      </c>
      <c r="E22" s="187">
        <v>26029.186547</v>
      </c>
      <c r="F22" s="187">
        <v>32181.55925779</v>
      </c>
      <c r="G22" s="187">
        <v>-9.866341049307508</v>
      </c>
      <c r="H22" s="187">
        <v>23.636438655817656</v>
      </c>
    </row>
    <row r="23" spans="1:8" ht="12.75">
      <c r="A23" s="258"/>
      <c r="B23" s="215" t="s">
        <v>51</v>
      </c>
      <c r="C23" s="187">
        <v>14.555104210023822</v>
      </c>
      <c r="D23" s="187">
        <v>11.842117574737658</v>
      </c>
      <c r="E23" s="187">
        <v>9.296616164188446</v>
      </c>
      <c r="F23" s="187">
        <v>13.085112850698494</v>
      </c>
      <c r="G23" s="187"/>
      <c r="H23" s="187"/>
    </row>
    <row r="24" spans="1:8" ht="15.75">
      <c r="A24" s="945" t="s">
        <v>52</v>
      </c>
      <c r="B24" s="946"/>
      <c r="C24" s="955"/>
      <c r="D24" s="955"/>
      <c r="E24" s="955"/>
      <c r="F24" s="955"/>
      <c r="G24" s="955"/>
      <c r="H24" s="955"/>
    </row>
    <row r="25" spans="1:8" ht="15.75">
      <c r="A25" s="947"/>
      <c r="B25" s="214" t="s">
        <v>53</v>
      </c>
      <c r="C25" s="187">
        <v>11.511300237942486</v>
      </c>
      <c r="D25" s="187">
        <v>10.377821345963213</v>
      </c>
      <c r="E25" s="187">
        <v>12.032566957874538</v>
      </c>
      <c r="F25" s="187">
        <v>8.178418295376476</v>
      </c>
      <c r="G25" s="187" t="s">
        <v>171</v>
      </c>
      <c r="H25" s="187" t="s">
        <v>171</v>
      </c>
    </row>
    <row r="26" spans="1:8" ht="15.75">
      <c r="A26" s="948"/>
      <c r="B26" s="217" t="s">
        <v>54</v>
      </c>
      <c r="C26" s="197">
        <v>9.268689264046712</v>
      </c>
      <c r="D26" s="197">
        <v>8.304579688153337</v>
      </c>
      <c r="E26" s="197">
        <v>9.808686330396318</v>
      </c>
      <c r="F26" s="197">
        <v>7.007247995468686</v>
      </c>
      <c r="G26" s="197" t="s">
        <v>171</v>
      </c>
      <c r="H26" s="197" t="s">
        <v>171</v>
      </c>
    </row>
    <row r="27" spans="1:8" ht="12.75">
      <c r="A27" s="949" t="s">
        <v>55</v>
      </c>
      <c r="B27" s="202"/>
      <c r="C27" s="187">
        <v>212623.5</v>
      </c>
      <c r="D27" s="187">
        <v>235550.6</v>
      </c>
      <c r="E27" s="187">
        <v>279985.6</v>
      </c>
      <c r="F27" s="187">
        <v>245940.25</v>
      </c>
      <c r="G27" s="187">
        <v>10.78295672867769</v>
      </c>
      <c r="H27" s="187">
        <v>-12.159678926344782</v>
      </c>
    </row>
    <row r="28" spans="1:8" ht="12.75">
      <c r="A28" s="950" t="s">
        <v>56</v>
      </c>
      <c r="B28" s="77"/>
      <c r="C28" s="187">
        <v>630.6</v>
      </c>
      <c r="D28" s="187">
        <v>653.7</v>
      </c>
      <c r="E28" s="187">
        <v>555.3</v>
      </c>
      <c r="F28" s="187">
        <v>6698.8</v>
      </c>
      <c r="G28" s="187">
        <v>3.6631779257849644</v>
      </c>
      <c r="H28" s="187">
        <v>1106.3389159013147</v>
      </c>
    </row>
    <row r="29" spans="1:8" ht="15.75">
      <c r="A29" s="950" t="s">
        <v>57</v>
      </c>
      <c r="B29" s="951"/>
      <c r="C29" s="187">
        <v>213254.1</v>
      </c>
      <c r="D29" s="187">
        <v>236204.3</v>
      </c>
      <c r="E29" s="187">
        <v>280540.9</v>
      </c>
      <c r="F29" s="187">
        <v>252639.05</v>
      </c>
      <c r="G29" s="187">
        <v>10.761903288143102</v>
      </c>
      <c r="H29" s="187">
        <v>-9.945733402865685</v>
      </c>
    </row>
    <row r="30" spans="1:8" ht="15.75">
      <c r="A30" s="950" t="s">
        <v>58</v>
      </c>
      <c r="B30" s="951"/>
      <c r="C30" s="187">
        <v>41798.7</v>
      </c>
      <c r="D30" s="187">
        <v>40115.3</v>
      </c>
      <c r="E30" s="187">
        <v>59457.4</v>
      </c>
      <c r="F30" s="187">
        <v>55208.6</v>
      </c>
      <c r="G30" s="187">
        <v>-4.02739798127692</v>
      </c>
      <c r="H30" s="187">
        <v>-7.145956600860444</v>
      </c>
    </row>
    <row r="31" spans="1:8" ht="15.75">
      <c r="A31" s="950" t="s">
        <v>59</v>
      </c>
      <c r="B31" s="951"/>
      <c r="C31" s="187">
        <v>171455.4</v>
      </c>
      <c r="D31" s="187">
        <v>196089</v>
      </c>
      <c r="E31" s="187">
        <v>221083.5</v>
      </c>
      <c r="F31" s="187">
        <v>197430.45</v>
      </c>
      <c r="G31" s="187">
        <v>14.367351509488785</v>
      </c>
      <c r="H31" s="187">
        <v>-10.698695289336385</v>
      </c>
    </row>
    <row r="32" spans="1:8" ht="15.75">
      <c r="A32" s="950" t="s">
        <v>1274</v>
      </c>
      <c r="B32" s="951"/>
      <c r="C32" s="187">
        <v>-39545.9</v>
      </c>
      <c r="D32" s="187">
        <v>-24633.6</v>
      </c>
      <c r="E32" s="187">
        <v>-49628.09999999992</v>
      </c>
      <c r="F32" s="187">
        <v>23653.05</v>
      </c>
      <c r="G32" s="187" t="s">
        <v>171</v>
      </c>
      <c r="H32" s="187" t="s">
        <v>171</v>
      </c>
    </row>
    <row r="33" spans="1:8" ht="15.75">
      <c r="A33" s="950" t="s">
        <v>1275</v>
      </c>
      <c r="B33" s="951"/>
      <c r="C33" s="187">
        <v>9871.37</v>
      </c>
      <c r="D33" s="187">
        <v>1859.83</v>
      </c>
      <c r="E33" s="187">
        <v>8348.4</v>
      </c>
      <c r="F33" s="187">
        <v>-4053.15</v>
      </c>
      <c r="G33" s="187" t="s">
        <v>171</v>
      </c>
      <c r="H33" s="187" t="s">
        <v>171</v>
      </c>
    </row>
    <row r="34" spans="1:8" ht="15.75">
      <c r="A34" s="952" t="s">
        <v>969</v>
      </c>
      <c r="B34" s="953"/>
      <c r="C34" s="956">
        <v>-29674.53</v>
      </c>
      <c r="D34" s="956">
        <v>-22773.77</v>
      </c>
      <c r="E34" s="956">
        <v>-41279.69999999992</v>
      </c>
      <c r="F34" s="956">
        <v>19599.9</v>
      </c>
      <c r="G34" s="956" t="s">
        <v>171</v>
      </c>
      <c r="H34" s="956" t="s">
        <v>171</v>
      </c>
    </row>
    <row r="35" ht="12.75">
      <c r="A35" s="31" t="s">
        <v>1390</v>
      </c>
    </row>
    <row r="36" spans="1:2" ht="12.75">
      <c r="A36" s="71" t="s">
        <v>297</v>
      </c>
      <c r="B36" s="14"/>
    </row>
    <row r="37" spans="1:2" ht="12.75">
      <c r="A37" s="219" t="s">
        <v>298</v>
      </c>
      <c r="B37" s="14"/>
    </row>
    <row r="38" spans="1:6" ht="12.75">
      <c r="A38" s="14" t="s">
        <v>1178</v>
      </c>
      <c r="B38" s="14"/>
      <c r="C38" s="220">
        <v>68.5</v>
      </c>
      <c r="D38" s="220">
        <v>77.3</v>
      </c>
      <c r="E38" s="220">
        <v>78.05</v>
      </c>
      <c r="F38" s="220">
        <v>74.44</v>
      </c>
    </row>
  </sheetData>
  <mergeCells count="3">
    <mergeCell ref="F3:H3"/>
    <mergeCell ref="A1:H1"/>
    <mergeCell ref="A2:H2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F18" sqref="F18"/>
    </sheetView>
  </sheetViews>
  <sheetFormatPr defaultColWidth="9.140625" defaultRowHeight="12.75"/>
  <cols>
    <col min="1" max="1" width="7.57421875" style="13" customWidth="1"/>
    <col min="2" max="2" width="23.140625" style="13" bestFit="1" customWidth="1"/>
    <col min="3" max="16384" width="9.140625" style="13" customWidth="1"/>
  </cols>
  <sheetData>
    <row r="1" spans="1:8" ht="12.75">
      <c r="A1" s="1530" t="s">
        <v>350</v>
      </c>
      <c r="B1" s="1530"/>
      <c r="C1" s="1530"/>
      <c r="D1" s="1530"/>
      <c r="E1" s="1530"/>
      <c r="F1" s="1530"/>
      <c r="G1" s="1530"/>
      <c r="H1" s="1530"/>
    </row>
    <row r="2" spans="1:9" ht="15.75">
      <c r="A2" s="1531" t="s">
        <v>1040</v>
      </c>
      <c r="B2" s="1531"/>
      <c r="C2" s="1531"/>
      <c r="D2" s="1531"/>
      <c r="E2" s="1531"/>
      <c r="F2" s="1531"/>
      <c r="G2" s="1531"/>
      <c r="H2" s="1531"/>
      <c r="I2" s="66"/>
    </row>
    <row r="3" spans="6:9" ht="13.5" thickBot="1">
      <c r="F3" s="1810" t="s">
        <v>1025</v>
      </c>
      <c r="G3" s="1810"/>
      <c r="H3" s="1810"/>
      <c r="I3" s="66"/>
    </row>
    <row r="4" spans="1:8" ht="12.75">
      <c r="A4" s="279"/>
      <c r="B4" s="280"/>
      <c r="C4" s="552"/>
      <c r="D4" s="552"/>
      <c r="E4" s="552"/>
      <c r="F4" s="552"/>
      <c r="G4" s="1415" t="s">
        <v>229</v>
      </c>
      <c r="H4" s="199"/>
    </row>
    <row r="5" spans="1:8" ht="12.75">
      <c r="A5" s="560"/>
      <c r="B5" s="281"/>
      <c r="C5" s="200" t="s">
        <v>1348</v>
      </c>
      <c r="D5" s="150" t="s">
        <v>12</v>
      </c>
      <c r="E5" s="150" t="s">
        <v>1348</v>
      </c>
      <c r="F5" s="150" t="s">
        <v>12</v>
      </c>
      <c r="G5" s="1416" t="s">
        <v>1391</v>
      </c>
      <c r="H5" s="1408"/>
    </row>
    <row r="6" spans="1:8" ht="12.75">
      <c r="A6" s="560"/>
      <c r="B6" s="281"/>
      <c r="C6" s="200" t="s">
        <v>1358</v>
      </c>
      <c r="D6" s="201">
        <v>2008</v>
      </c>
      <c r="E6" s="201">
        <v>2009</v>
      </c>
      <c r="F6" s="1427" t="s">
        <v>1359</v>
      </c>
      <c r="G6" s="1417" t="s">
        <v>762</v>
      </c>
      <c r="H6" s="1409" t="s">
        <v>203</v>
      </c>
    </row>
    <row r="7" spans="1:8" ht="12.75">
      <c r="A7" s="554"/>
      <c r="B7" s="202"/>
      <c r="C7" s="555"/>
      <c r="D7" s="555"/>
      <c r="E7" s="555"/>
      <c r="F7" s="555"/>
      <c r="G7" s="15"/>
      <c r="H7" s="556"/>
    </row>
    <row r="8" spans="1:8" ht="12.75">
      <c r="A8" s="59" t="s">
        <v>1315</v>
      </c>
      <c r="B8" s="203"/>
      <c r="C8" s="204">
        <v>2477.1328467153285</v>
      </c>
      <c r="D8" s="204">
        <v>2460.675291073739</v>
      </c>
      <c r="E8" s="204">
        <v>2872.3933376041</v>
      </c>
      <c r="F8" s="204">
        <v>2668.6667114454594</v>
      </c>
      <c r="G8" s="1418">
        <v>-0.6643792101587138</v>
      </c>
      <c r="H8" s="205">
        <v>-7.092574108550593</v>
      </c>
    </row>
    <row r="9" spans="1:8" ht="12.75">
      <c r="A9" s="27"/>
      <c r="B9" s="77" t="s">
        <v>47</v>
      </c>
      <c r="C9" s="187">
        <v>2085.3843503649637</v>
      </c>
      <c r="D9" s="187">
        <v>2143.097296248383</v>
      </c>
      <c r="E9" s="187">
        <v>2584.958532389494</v>
      </c>
      <c r="F9" s="187">
        <v>2291.055759567571</v>
      </c>
      <c r="G9" s="196">
        <v>2.7674968344957023</v>
      </c>
      <c r="H9" s="206">
        <v>-11.369728726373182</v>
      </c>
    </row>
    <row r="10" spans="1:8" ht="12.75">
      <c r="A10" s="27"/>
      <c r="B10" s="207" t="s">
        <v>48</v>
      </c>
      <c r="C10" s="187">
        <v>391.748496350365</v>
      </c>
      <c r="D10" s="187">
        <v>317.5779948253558</v>
      </c>
      <c r="E10" s="187">
        <v>287.434805214606</v>
      </c>
      <c r="F10" s="187">
        <v>377.6109518778882</v>
      </c>
      <c r="G10" s="196">
        <v>-18.933193672981943</v>
      </c>
      <c r="H10" s="206">
        <v>31.37273045132946</v>
      </c>
    </row>
    <row r="11" spans="1:8" ht="12.75">
      <c r="A11" s="55"/>
      <c r="B11" s="78"/>
      <c r="C11" s="208"/>
      <c r="D11" s="208"/>
      <c r="E11" s="208"/>
      <c r="F11" s="208"/>
      <c r="G11" s="1419"/>
      <c r="H11" s="209"/>
    </row>
    <row r="12" spans="1:8" ht="12.75">
      <c r="A12" s="554"/>
      <c r="B12" s="202"/>
      <c r="C12" s="210"/>
      <c r="D12" s="210"/>
      <c r="E12" s="210"/>
      <c r="F12" s="210"/>
      <c r="G12" s="1420"/>
      <c r="H12" s="211"/>
    </row>
    <row r="13" spans="1:8" ht="12.75">
      <c r="A13" s="59" t="s">
        <v>49</v>
      </c>
      <c r="B13" s="77"/>
      <c r="C13" s="204">
        <v>626.8598540145986</v>
      </c>
      <c r="D13" s="204">
        <v>586.5510996119017</v>
      </c>
      <c r="E13" s="204">
        <v>714.8661114670084</v>
      </c>
      <c r="F13" s="204">
        <v>635.2055346587856</v>
      </c>
      <c r="G13" s="1418">
        <v>-6.430265735562344</v>
      </c>
      <c r="H13" s="205">
        <v>-11.143426094817642</v>
      </c>
    </row>
    <row r="14" spans="1:8" ht="12.75">
      <c r="A14" s="27"/>
      <c r="B14" s="77" t="s">
        <v>47</v>
      </c>
      <c r="C14" s="187">
        <v>566.8189781021897</v>
      </c>
      <c r="D14" s="187">
        <v>543.2729624838292</v>
      </c>
      <c r="E14" s="187">
        <v>668.8071748878924</v>
      </c>
      <c r="F14" s="187">
        <v>580.5010746910264</v>
      </c>
      <c r="G14" s="196">
        <v>-4.1540626775053795</v>
      </c>
      <c r="H14" s="206">
        <v>-13.203521659537856</v>
      </c>
    </row>
    <row r="15" spans="1:8" ht="12.75">
      <c r="A15" s="27"/>
      <c r="B15" s="207" t="s">
        <v>48</v>
      </c>
      <c r="C15" s="187">
        <v>60.040875912408765</v>
      </c>
      <c r="D15" s="187">
        <v>43.278137128072444</v>
      </c>
      <c r="E15" s="187">
        <v>46.05893657911595</v>
      </c>
      <c r="F15" s="187">
        <v>54.70445996775927</v>
      </c>
      <c r="G15" s="196">
        <v>-27.918877813826043</v>
      </c>
      <c r="H15" s="206">
        <v>18.77056664952046</v>
      </c>
    </row>
    <row r="16" spans="1:8" ht="12.75">
      <c r="A16" s="55"/>
      <c r="B16" s="78"/>
      <c r="C16" s="343"/>
      <c r="D16" s="343"/>
      <c r="E16" s="343"/>
      <c r="F16" s="343"/>
      <c r="G16" s="1421"/>
      <c r="H16" s="420"/>
    </row>
    <row r="17" spans="1:8" ht="12.75">
      <c r="A17" s="27"/>
      <c r="B17" s="77"/>
      <c r="C17" s="212"/>
      <c r="D17" s="212"/>
      <c r="E17" s="212"/>
      <c r="F17" s="212"/>
      <c r="G17" s="1422"/>
      <c r="H17" s="213"/>
    </row>
    <row r="18" spans="1:8" ht="12.75">
      <c r="A18" s="59" t="s">
        <v>50</v>
      </c>
      <c r="B18" s="203"/>
      <c r="C18" s="204">
        <v>3103.992700729927</v>
      </c>
      <c r="D18" s="204">
        <v>3047.2263906856406</v>
      </c>
      <c r="E18" s="204">
        <v>3587.259449071108</v>
      </c>
      <c r="F18" s="204">
        <v>3303.8722461042453</v>
      </c>
      <c r="G18" s="1418">
        <v>-1.8288158355184692</v>
      </c>
      <c r="H18" s="205">
        <v>-7.8998245593929255</v>
      </c>
    </row>
    <row r="19" spans="1:8" ht="12.75">
      <c r="A19" s="27"/>
      <c r="B19" s="77"/>
      <c r="C19" s="212"/>
      <c r="D19" s="212"/>
      <c r="E19" s="212"/>
      <c r="F19" s="212"/>
      <c r="G19" s="1422"/>
      <c r="H19" s="213"/>
    </row>
    <row r="20" spans="1:8" ht="12.75">
      <c r="A20" s="27"/>
      <c r="B20" s="77" t="s">
        <v>47</v>
      </c>
      <c r="C20" s="187">
        <v>2652.2033284671534</v>
      </c>
      <c r="D20" s="187">
        <v>2686.3702587322123</v>
      </c>
      <c r="E20" s="187">
        <v>3253.7657072773864</v>
      </c>
      <c r="F20" s="187">
        <v>2871.5568342585975</v>
      </c>
      <c r="G20" s="196">
        <v>1.288247017049244</v>
      </c>
      <c r="H20" s="206">
        <v>-11.746662403010106</v>
      </c>
    </row>
    <row r="21" spans="1:8" ht="12.75">
      <c r="A21" s="27"/>
      <c r="B21" s="214" t="s">
        <v>51</v>
      </c>
      <c r="C21" s="187">
        <v>85.44489578997619</v>
      </c>
      <c r="D21" s="187">
        <v>88.15788242526234</v>
      </c>
      <c r="E21" s="187">
        <v>90.70338383581156</v>
      </c>
      <c r="F21" s="187">
        <v>86.9148871493015</v>
      </c>
      <c r="G21" s="196"/>
      <c r="H21" s="206"/>
    </row>
    <row r="22" spans="1:8" ht="12.75">
      <c r="A22" s="27"/>
      <c r="B22" s="207" t="s">
        <v>48</v>
      </c>
      <c r="C22" s="187">
        <v>451.7893722627737</v>
      </c>
      <c r="D22" s="187">
        <v>360.85613195342825</v>
      </c>
      <c r="E22" s="187">
        <v>333.493741793722</v>
      </c>
      <c r="F22" s="187">
        <v>432.3154118456475</v>
      </c>
      <c r="G22" s="196">
        <v>-20.127352676294493</v>
      </c>
      <c r="H22" s="206">
        <v>29.6322412289974</v>
      </c>
    </row>
    <row r="23" spans="1:8" ht="12.75">
      <c r="A23" s="55"/>
      <c r="B23" s="215" t="s">
        <v>51</v>
      </c>
      <c r="C23" s="187">
        <v>14.555104210023822</v>
      </c>
      <c r="D23" s="187">
        <v>11.842117574737658</v>
      </c>
      <c r="E23" s="187">
        <v>9.296616164188446</v>
      </c>
      <c r="F23" s="187">
        <v>13.085112850698494</v>
      </c>
      <c r="G23" s="196"/>
      <c r="H23" s="206"/>
    </row>
    <row r="24" spans="1:8" ht="12.75">
      <c r="A24" s="216" t="s">
        <v>52</v>
      </c>
      <c r="B24" s="557"/>
      <c r="C24" s="341"/>
      <c r="D24" s="341"/>
      <c r="E24" s="341"/>
      <c r="F24" s="341"/>
      <c r="G24" s="330"/>
      <c r="H24" s="419"/>
    </row>
    <row r="25" spans="1:8" ht="12.75">
      <c r="A25" s="558"/>
      <c r="B25" s="214" t="s">
        <v>53</v>
      </c>
      <c r="C25" s="187">
        <v>11.511300237942486</v>
      </c>
      <c r="D25" s="187">
        <v>10.377821345963213</v>
      </c>
      <c r="E25" s="187">
        <v>12.032566957874538</v>
      </c>
      <c r="F25" s="187">
        <v>8.178418295376476</v>
      </c>
      <c r="G25" s="196" t="s">
        <v>171</v>
      </c>
      <c r="H25" s="206" t="s">
        <v>171</v>
      </c>
    </row>
    <row r="26" spans="1:8" ht="12.75">
      <c r="A26" s="559"/>
      <c r="B26" s="217" t="s">
        <v>54</v>
      </c>
      <c r="C26" s="197">
        <v>9.268689264046712</v>
      </c>
      <c r="D26" s="197">
        <v>8.304579688153337</v>
      </c>
      <c r="E26" s="197">
        <v>9.808686330396318</v>
      </c>
      <c r="F26" s="197">
        <v>7.007247995468686</v>
      </c>
      <c r="G26" s="1423" t="s">
        <v>171</v>
      </c>
      <c r="H26" s="218" t="s">
        <v>171</v>
      </c>
    </row>
    <row r="27" spans="1:8" ht="12.75">
      <c r="A27" s="911" t="s">
        <v>55</v>
      </c>
      <c r="B27" s="555"/>
      <c r="C27" s="912">
        <v>3103.992700729927</v>
      </c>
      <c r="D27" s="912">
        <v>3047.2263906856406</v>
      </c>
      <c r="E27" s="912">
        <v>3587.259449071108</v>
      </c>
      <c r="F27" s="912">
        <v>3303.8722461042453</v>
      </c>
      <c r="G27" s="1424">
        <v>-1.8288158355184692</v>
      </c>
      <c r="H27" s="1410">
        <v>-7.8998245593929255</v>
      </c>
    </row>
    <row r="28" spans="1:8" ht="12.75">
      <c r="A28" s="913" t="s">
        <v>56</v>
      </c>
      <c r="B28" s="64"/>
      <c r="C28" s="187">
        <v>9.205839416058394</v>
      </c>
      <c r="D28" s="187">
        <v>8.456662354463132</v>
      </c>
      <c r="E28" s="187">
        <v>7.1146700832799485</v>
      </c>
      <c r="F28" s="187">
        <v>89.9892530897367</v>
      </c>
      <c r="G28" s="196">
        <v>-8.138063545714473</v>
      </c>
      <c r="H28" s="206">
        <v>1164.840843445696</v>
      </c>
    </row>
    <row r="29" spans="1:8" ht="12.75">
      <c r="A29" s="913" t="s">
        <v>57</v>
      </c>
      <c r="B29" s="64"/>
      <c r="C29" s="187">
        <v>3113.1985401459856</v>
      </c>
      <c r="D29" s="187">
        <v>3055.6830530401035</v>
      </c>
      <c r="E29" s="187">
        <v>3594.3741191543886</v>
      </c>
      <c r="F29" s="187">
        <v>3393.8614991939817</v>
      </c>
      <c r="G29" s="196">
        <v>-1.8474725066261044</v>
      </c>
      <c r="H29" s="206">
        <v>-5.578512790081504</v>
      </c>
    </row>
    <row r="30" spans="1:8" ht="12.75">
      <c r="A30" s="913" t="s">
        <v>58</v>
      </c>
      <c r="B30" s="64"/>
      <c r="C30" s="187">
        <v>610.2</v>
      </c>
      <c r="D30" s="187">
        <v>518.9560155239328</v>
      </c>
      <c r="E30" s="187">
        <v>761.7860345932095</v>
      </c>
      <c r="F30" s="187">
        <v>741.6523374529822</v>
      </c>
      <c r="G30" s="196">
        <v>-14.953127577198813</v>
      </c>
      <c r="H30" s="206">
        <v>-2.642959600982792</v>
      </c>
    </row>
    <row r="31" spans="1:8" ht="12.75">
      <c r="A31" s="913" t="s">
        <v>59</v>
      </c>
      <c r="B31" s="64"/>
      <c r="C31" s="187">
        <v>2502.9985401459853</v>
      </c>
      <c r="D31" s="187">
        <v>2536.7270375161706</v>
      </c>
      <c r="E31" s="187">
        <v>2832.5880845611787</v>
      </c>
      <c r="F31" s="187">
        <v>2652.2091617409997</v>
      </c>
      <c r="G31" s="196">
        <v>1.3475236532985804</v>
      </c>
      <c r="H31" s="206">
        <v>-6.367989888940144</v>
      </c>
    </row>
    <row r="32" spans="1:8" ht="12.75" hidden="1">
      <c r="A32" s="914" t="s">
        <v>1274</v>
      </c>
      <c r="B32" s="64"/>
      <c r="C32" s="204">
        <v>-577.3124087591241</v>
      </c>
      <c r="D32" s="204">
        <v>-318.67529107373866</v>
      </c>
      <c r="E32" s="204">
        <v>-635.8500960922476</v>
      </c>
      <c r="F32" s="204">
        <v>317.74650725416444</v>
      </c>
      <c r="G32" s="1418" t="s">
        <v>171</v>
      </c>
      <c r="H32" s="205" t="s">
        <v>171</v>
      </c>
    </row>
    <row r="33" spans="1:8" ht="12.75" hidden="1">
      <c r="A33" s="914" t="s">
        <v>1275</v>
      </c>
      <c r="B33" s="64"/>
      <c r="C33" s="889">
        <v>144.10759124087593</v>
      </c>
      <c r="D33" s="889">
        <v>24.059896507115134</v>
      </c>
      <c r="E33" s="889">
        <v>106.96220371556694</v>
      </c>
      <c r="F33" s="889">
        <v>-54.44854916711446</v>
      </c>
      <c r="G33" s="1425" t="s">
        <v>171</v>
      </c>
      <c r="H33" s="1411" t="s">
        <v>171</v>
      </c>
    </row>
    <row r="34" spans="1:8" ht="13.5" thickBot="1">
      <c r="A34" s="1412" t="s">
        <v>299</v>
      </c>
      <c r="B34" s="1393"/>
      <c r="C34" s="1413">
        <v>-433.20481751824815</v>
      </c>
      <c r="D34" s="1413">
        <v>-294.61539456662354</v>
      </c>
      <c r="E34" s="1413">
        <v>-528.8878923766806</v>
      </c>
      <c r="F34" s="1413">
        <v>263.29795808705</v>
      </c>
      <c r="G34" s="1426" t="s">
        <v>171</v>
      </c>
      <c r="H34" s="1414" t="s">
        <v>171</v>
      </c>
    </row>
    <row r="35" ht="12.75">
      <c r="A35" s="31" t="s">
        <v>300</v>
      </c>
    </row>
    <row r="36" spans="1:2" ht="12.75">
      <c r="A36" s="71" t="s">
        <v>297</v>
      </c>
      <c r="B36" s="14"/>
    </row>
    <row r="37" spans="1:2" ht="12.75">
      <c r="A37" s="219" t="s">
        <v>298</v>
      </c>
      <c r="B37" s="14"/>
    </row>
    <row r="38" spans="1:6" ht="12.75">
      <c r="A38" s="14" t="s">
        <v>1178</v>
      </c>
      <c r="B38" s="14"/>
      <c r="C38" s="220">
        <v>68.5</v>
      </c>
      <c r="D38" s="220">
        <v>77.3</v>
      </c>
      <c r="E38" s="220">
        <v>78.05</v>
      </c>
      <c r="F38" s="220">
        <v>74.44</v>
      </c>
    </row>
  </sheetData>
  <mergeCells count="3">
    <mergeCell ref="F3:H3"/>
    <mergeCell ref="A1:H1"/>
    <mergeCell ref="A2:H2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">
      <selection activeCell="A1" sqref="A1:H1"/>
    </sheetView>
  </sheetViews>
  <sheetFormatPr defaultColWidth="9.140625" defaultRowHeight="12.75"/>
  <cols>
    <col min="1" max="1" width="16.7109375" style="13" customWidth="1"/>
    <col min="2" max="2" width="14.28125" style="13" customWidth="1"/>
    <col min="3" max="3" width="7.28125" style="13" customWidth="1"/>
    <col min="4" max="4" width="7.00390625" style="13" customWidth="1"/>
    <col min="5" max="7" width="7.140625" style="13" customWidth="1"/>
    <col min="8" max="9" width="7.421875" style="13" customWidth="1"/>
    <col min="10" max="10" width="8.140625" style="13" customWidth="1"/>
    <col min="11" max="11" width="7.00390625" style="13" customWidth="1"/>
    <col min="12" max="16384" width="9.140625" style="13" customWidth="1"/>
  </cols>
  <sheetData>
    <row r="1" spans="1:8" ht="12.75">
      <c r="A1" s="1818" t="s">
        <v>850</v>
      </c>
      <c r="B1" s="1819"/>
      <c r="C1" s="1819"/>
      <c r="D1" s="1819"/>
      <c r="E1" s="1819"/>
      <c r="F1" s="1819"/>
      <c r="G1" s="1819"/>
      <c r="H1" s="1820"/>
    </row>
    <row r="2" spans="1:8" ht="32.25" customHeight="1">
      <c r="A2" s="1821" t="s">
        <v>990</v>
      </c>
      <c r="B2" s="1822"/>
      <c r="C2" s="1822"/>
      <c r="D2" s="1822"/>
      <c r="E2" s="1822"/>
      <c r="F2" s="1822"/>
      <c r="G2" s="1822"/>
      <c r="H2" s="1823"/>
    </row>
    <row r="3" spans="1:10" ht="13.5" thickBot="1">
      <c r="A3" s="15"/>
      <c r="B3" s="15"/>
      <c r="C3" s="15"/>
      <c r="D3" s="15"/>
      <c r="E3" s="15"/>
      <c r="F3" s="15"/>
      <c r="G3" s="15"/>
      <c r="H3" s="15"/>
      <c r="J3" s="66"/>
    </row>
    <row r="4" spans="1:8" ht="12.75">
      <c r="A4" s="1589" t="s">
        <v>61</v>
      </c>
      <c r="B4" s="1825" t="s">
        <v>62</v>
      </c>
      <c r="C4" s="1825" t="s">
        <v>63</v>
      </c>
      <c r="D4" s="1825"/>
      <c r="E4" s="1825"/>
      <c r="F4" s="1825" t="s">
        <v>64</v>
      </c>
      <c r="G4" s="1825"/>
      <c r="H4" s="1827"/>
    </row>
    <row r="5" spans="1:8" ht="39" customHeight="1" thickBot="1">
      <c r="A5" s="1824"/>
      <c r="B5" s="1826"/>
      <c r="C5" s="935" t="s">
        <v>65</v>
      </c>
      <c r="D5" s="935" t="s">
        <v>66</v>
      </c>
      <c r="E5" s="936" t="s">
        <v>67</v>
      </c>
      <c r="F5" s="935" t="s">
        <v>65</v>
      </c>
      <c r="G5" s="935" t="s">
        <v>66</v>
      </c>
      <c r="H5" s="937" t="s">
        <v>67</v>
      </c>
    </row>
    <row r="6" spans="1:8" ht="6.75" customHeight="1">
      <c r="A6" s="562"/>
      <c r="B6" s="894"/>
      <c r="C6" s="64"/>
      <c r="D6" s="64"/>
      <c r="E6" s="64"/>
      <c r="F6" s="64"/>
      <c r="G6" s="64"/>
      <c r="H6" s="893"/>
    </row>
    <row r="7" spans="1:8" ht="12.75">
      <c r="A7" s="562" t="s">
        <v>82</v>
      </c>
      <c r="B7" s="895" t="s">
        <v>330</v>
      </c>
      <c r="C7" s="896">
        <v>65.87</v>
      </c>
      <c r="D7" s="896">
        <v>66.46</v>
      </c>
      <c r="E7" s="896">
        <v>66.165</v>
      </c>
      <c r="F7" s="896">
        <v>64.9025</v>
      </c>
      <c r="G7" s="896">
        <v>65.4928125</v>
      </c>
      <c r="H7" s="897">
        <v>65.19765625</v>
      </c>
    </row>
    <row r="8" spans="1:8" ht="12.75">
      <c r="A8" s="562"/>
      <c r="B8" s="895" t="s">
        <v>331</v>
      </c>
      <c r="C8" s="896">
        <v>65</v>
      </c>
      <c r="D8" s="896">
        <v>65.59</v>
      </c>
      <c r="E8" s="896">
        <v>65.295</v>
      </c>
      <c r="F8" s="896">
        <v>65.59032258064518</v>
      </c>
      <c r="G8" s="896">
        <v>66.18032258064517</v>
      </c>
      <c r="H8" s="897">
        <v>65.88532258064518</v>
      </c>
    </row>
    <row r="9" spans="1:8" ht="12.75">
      <c r="A9" s="562"/>
      <c r="B9" s="895" t="s">
        <v>332</v>
      </c>
      <c r="C9" s="896">
        <v>63.2</v>
      </c>
      <c r="D9" s="896">
        <v>63.8</v>
      </c>
      <c r="E9" s="896">
        <v>63.5</v>
      </c>
      <c r="F9" s="896">
        <v>63.72</v>
      </c>
      <c r="G9" s="896">
        <v>64.31266666666666</v>
      </c>
      <c r="H9" s="897">
        <v>64.01633333333334</v>
      </c>
    </row>
    <row r="10" spans="1:8" ht="12.75">
      <c r="A10" s="562"/>
      <c r="B10" s="895" t="s">
        <v>333</v>
      </c>
      <c r="C10" s="896">
        <v>63.05</v>
      </c>
      <c r="D10" s="896">
        <v>63.65</v>
      </c>
      <c r="E10" s="896">
        <v>63.35</v>
      </c>
      <c r="F10" s="896">
        <v>63.24</v>
      </c>
      <c r="G10" s="896">
        <v>63.84</v>
      </c>
      <c r="H10" s="897">
        <v>63.54</v>
      </c>
    </row>
    <row r="11" spans="1:8" ht="12.75">
      <c r="A11" s="562"/>
      <c r="B11" s="895" t="s">
        <v>334</v>
      </c>
      <c r="C11" s="896">
        <v>63.25</v>
      </c>
      <c r="D11" s="896">
        <v>63.85</v>
      </c>
      <c r="E11" s="896">
        <v>63.55</v>
      </c>
      <c r="F11" s="896">
        <v>63.35137931034483</v>
      </c>
      <c r="G11" s="896">
        <v>63.951379310344834</v>
      </c>
      <c r="H11" s="897">
        <v>63.651379310344836</v>
      </c>
    </row>
    <row r="12" spans="1:8" ht="12.75">
      <c r="A12" s="562"/>
      <c r="B12" s="895" t="s">
        <v>335</v>
      </c>
      <c r="C12" s="896">
        <v>62.9</v>
      </c>
      <c r="D12" s="896">
        <v>63.5</v>
      </c>
      <c r="E12" s="896">
        <v>63.2</v>
      </c>
      <c r="F12" s="896">
        <v>63.182</v>
      </c>
      <c r="G12" s="896">
        <v>63.78200000000001</v>
      </c>
      <c r="H12" s="897">
        <v>63.482000000000006</v>
      </c>
    </row>
    <row r="13" spans="1:8" ht="12.75">
      <c r="A13" s="562"/>
      <c r="B13" s="895" t="s">
        <v>336</v>
      </c>
      <c r="C13" s="896">
        <v>63.35</v>
      </c>
      <c r="D13" s="896">
        <v>63.95</v>
      </c>
      <c r="E13" s="896">
        <v>63.65</v>
      </c>
      <c r="F13" s="896">
        <v>63.12275862068965</v>
      </c>
      <c r="G13" s="896">
        <v>63.71862068965518</v>
      </c>
      <c r="H13" s="897">
        <v>63.42068965517242</v>
      </c>
    </row>
    <row r="14" spans="1:8" ht="12.75">
      <c r="A14" s="562"/>
      <c r="B14" s="895" t="s">
        <v>337</v>
      </c>
      <c r="C14" s="896">
        <v>64.49</v>
      </c>
      <c r="D14" s="896">
        <v>65.09</v>
      </c>
      <c r="E14" s="896">
        <v>64.79</v>
      </c>
      <c r="F14" s="896">
        <v>63.932</v>
      </c>
      <c r="G14" s="896">
        <v>64.53133333333334</v>
      </c>
      <c r="H14" s="897">
        <v>64.23166666666667</v>
      </c>
    </row>
    <row r="15" spans="1:8" ht="12.75">
      <c r="A15" s="562"/>
      <c r="B15" s="895" t="s">
        <v>338</v>
      </c>
      <c r="C15" s="896">
        <v>63.85</v>
      </c>
      <c r="D15" s="896">
        <v>64.45</v>
      </c>
      <c r="E15" s="896">
        <v>64.15</v>
      </c>
      <c r="F15" s="896">
        <v>64.20666666666666</v>
      </c>
      <c r="G15" s="896">
        <v>64.80566666666667</v>
      </c>
      <c r="H15" s="897">
        <v>64.50616666666667</v>
      </c>
    </row>
    <row r="16" spans="1:8" ht="12.75">
      <c r="A16" s="562"/>
      <c r="B16" s="895" t="s">
        <v>1467</v>
      </c>
      <c r="C16" s="896">
        <v>67</v>
      </c>
      <c r="D16" s="896">
        <v>67.6</v>
      </c>
      <c r="E16" s="896">
        <v>67.3</v>
      </c>
      <c r="F16" s="896">
        <v>64.58709677419354</v>
      </c>
      <c r="G16" s="896">
        <v>65.18709677419355</v>
      </c>
      <c r="H16" s="897">
        <v>64.88709677419354</v>
      </c>
    </row>
    <row r="17" spans="1:8" ht="12.75">
      <c r="A17" s="562"/>
      <c r="B17" s="895" t="s">
        <v>1468</v>
      </c>
      <c r="C17" s="896">
        <v>68.45</v>
      </c>
      <c r="D17" s="896">
        <v>69.05</v>
      </c>
      <c r="E17" s="896">
        <v>68.75</v>
      </c>
      <c r="F17" s="896">
        <v>68.2075</v>
      </c>
      <c r="G17" s="896">
        <v>68.8071875</v>
      </c>
      <c r="H17" s="897">
        <v>68.50734375</v>
      </c>
    </row>
    <row r="18" spans="1:8" ht="12.75">
      <c r="A18" s="562"/>
      <c r="B18" s="895" t="s">
        <v>1469</v>
      </c>
      <c r="C18" s="896">
        <v>68.5</v>
      </c>
      <c r="D18" s="896">
        <v>69.1</v>
      </c>
      <c r="E18" s="896">
        <v>68.8</v>
      </c>
      <c r="F18" s="896">
        <v>68.57677419354837</v>
      </c>
      <c r="G18" s="896">
        <v>69.17645161290324</v>
      </c>
      <c r="H18" s="897">
        <v>68.8766129032258</v>
      </c>
    </row>
    <row r="19" spans="1:8" ht="12.75">
      <c r="A19" s="562"/>
      <c r="B19" s="898" t="s">
        <v>500</v>
      </c>
      <c r="C19" s="899">
        <v>64.90916666666668</v>
      </c>
      <c r="D19" s="899">
        <v>65.5075</v>
      </c>
      <c r="E19" s="899">
        <v>65.20833333333333</v>
      </c>
      <c r="F19" s="899">
        <v>64.71824984550734</v>
      </c>
      <c r="G19" s="899">
        <v>65.31546146953406</v>
      </c>
      <c r="H19" s="900">
        <v>65.01685565752071</v>
      </c>
    </row>
    <row r="20" spans="1:8" ht="7.5" customHeight="1">
      <c r="A20" s="562"/>
      <c r="B20" s="901"/>
      <c r="C20" s="64"/>
      <c r="D20" s="64"/>
      <c r="E20" s="64"/>
      <c r="F20" s="64"/>
      <c r="G20" s="64"/>
      <c r="H20" s="893"/>
    </row>
    <row r="21" spans="1:8" ht="12.75">
      <c r="A21" s="562" t="s">
        <v>762</v>
      </c>
      <c r="B21" s="895" t="s">
        <v>330</v>
      </c>
      <c r="C21" s="896">
        <v>68.55</v>
      </c>
      <c r="D21" s="896">
        <v>69.15</v>
      </c>
      <c r="E21" s="896">
        <v>68.85</v>
      </c>
      <c r="F21" s="896">
        <v>67.781875</v>
      </c>
      <c r="G21" s="896">
        <v>68.3809375</v>
      </c>
      <c r="H21" s="897">
        <v>68.08140625</v>
      </c>
    </row>
    <row r="22" spans="1:8" ht="12.75">
      <c r="A22" s="562"/>
      <c r="B22" s="895" t="s">
        <v>331</v>
      </c>
      <c r="C22" s="896">
        <v>73.25</v>
      </c>
      <c r="D22" s="896">
        <v>73.85</v>
      </c>
      <c r="E22" s="896">
        <v>73.55</v>
      </c>
      <c r="F22" s="896">
        <v>70.53870967741935</v>
      </c>
      <c r="G22" s="896">
        <v>71.13870967741936</v>
      </c>
      <c r="H22" s="897">
        <v>70.83870967741936</v>
      </c>
    </row>
    <row r="23" spans="1:8" ht="12.75">
      <c r="A23" s="562"/>
      <c r="B23" s="895" t="s">
        <v>332</v>
      </c>
      <c r="C23" s="896">
        <v>77.4</v>
      </c>
      <c r="D23" s="896">
        <v>78</v>
      </c>
      <c r="E23" s="896">
        <v>77.7</v>
      </c>
      <c r="F23" s="896">
        <v>74.74733333333333</v>
      </c>
      <c r="G23" s="896">
        <v>75.34733333333334</v>
      </c>
      <c r="H23" s="897">
        <v>75.04733333333334</v>
      </c>
    </row>
    <row r="24" spans="1:8" ht="12.75">
      <c r="A24" s="562"/>
      <c r="B24" s="895" t="s">
        <v>333</v>
      </c>
      <c r="C24" s="896">
        <v>78.7</v>
      </c>
      <c r="D24" s="896">
        <v>79.3</v>
      </c>
      <c r="E24" s="896">
        <v>79</v>
      </c>
      <c r="F24" s="896">
        <v>78.13966666666667</v>
      </c>
      <c r="G24" s="896">
        <v>78.6689569892473</v>
      </c>
      <c r="H24" s="897">
        <v>78.40431182795699</v>
      </c>
    </row>
    <row r="25" spans="1:8" ht="12.75">
      <c r="A25" s="562"/>
      <c r="B25" s="895" t="s">
        <v>334</v>
      </c>
      <c r="C25" s="896">
        <v>77.3</v>
      </c>
      <c r="D25" s="896">
        <v>77.9</v>
      </c>
      <c r="E25" s="896">
        <v>77.6</v>
      </c>
      <c r="F25" s="896">
        <v>79.08</v>
      </c>
      <c r="G25" s="896">
        <v>79.68</v>
      </c>
      <c r="H25" s="897">
        <v>79.38</v>
      </c>
    </row>
    <row r="26" spans="1:8" ht="12.75">
      <c r="A26" s="562"/>
      <c r="B26" s="895" t="s">
        <v>335</v>
      </c>
      <c r="C26" s="896">
        <v>77.75</v>
      </c>
      <c r="D26" s="896">
        <v>78.35</v>
      </c>
      <c r="E26" s="896">
        <v>78.05</v>
      </c>
      <c r="F26" s="896">
        <v>77</v>
      </c>
      <c r="G26" s="896">
        <v>77.6</v>
      </c>
      <c r="H26" s="897">
        <v>77.3</v>
      </c>
    </row>
    <row r="27" spans="1:8" ht="12.75">
      <c r="A27" s="562"/>
      <c r="B27" s="895" t="s">
        <v>336</v>
      </c>
      <c r="C27" s="896">
        <v>77.7</v>
      </c>
      <c r="D27" s="896">
        <v>78.3</v>
      </c>
      <c r="E27" s="896">
        <v>78</v>
      </c>
      <c r="F27" s="896">
        <v>78.05172413793103</v>
      </c>
      <c r="G27" s="896">
        <v>78.65172413793104</v>
      </c>
      <c r="H27" s="897">
        <v>78.35172413793103</v>
      </c>
    </row>
    <row r="28" spans="1:8" ht="12.75">
      <c r="A28" s="562"/>
      <c r="B28" s="895" t="s">
        <v>337</v>
      </c>
      <c r="C28" s="896">
        <v>82.55</v>
      </c>
      <c r="D28" s="896">
        <v>83.15</v>
      </c>
      <c r="E28" s="896">
        <v>82.85</v>
      </c>
      <c r="F28" s="896">
        <v>80.45700000000001</v>
      </c>
      <c r="G28" s="896">
        <v>81.057</v>
      </c>
      <c r="H28" s="897">
        <v>80.757</v>
      </c>
    </row>
    <row r="29" spans="1:8" ht="12.75">
      <c r="A29" s="562"/>
      <c r="B29" s="895" t="s">
        <v>338</v>
      </c>
      <c r="C29" s="896">
        <v>79.65</v>
      </c>
      <c r="D29" s="896">
        <v>80.25</v>
      </c>
      <c r="E29" s="896">
        <v>79.95</v>
      </c>
      <c r="F29" s="896">
        <v>80.76612903225806</v>
      </c>
      <c r="G29" s="896">
        <v>81.36612903225806</v>
      </c>
      <c r="H29" s="897">
        <v>81.06612903225806</v>
      </c>
    </row>
    <row r="30" spans="1:8" ht="12.75">
      <c r="A30" s="562"/>
      <c r="B30" s="895" t="s">
        <v>1467</v>
      </c>
      <c r="C30" s="896">
        <v>79.15</v>
      </c>
      <c r="D30" s="896">
        <v>79.75</v>
      </c>
      <c r="E30" s="896">
        <v>79.45</v>
      </c>
      <c r="F30" s="896">
        <v>79.38645161290324</v>
      </c>
      <c r="G30" s="896">
        <v>79.98645161290322</v>
      </c>
      <c r="H30" s="897">
        <v>79.68645161290323</v>
      </c>
    </row>
    <row r="31" spans="1:8" ht="11.25" customHeight="1">
      <c r="A31" s="562"/>
      <c r="B31" s="33" t="s">
        <v>1468</v>
      </c>
      <c r="C31" s="896">
        <v>75.6</v>
      </c>
      <c r="D31" s="896">
        <v>76.2</v>
      </c>
      <c r="E31" s="896">
        <v>75.9</v>
      </c>
      <c r="F31" s="896">
        <v>75.98903225806451</v>
      </c>
      <c r="G31" s="896">
        <v>76.62129032258063</v>
      </c>
      <c r="H31" s="897">
        <v>76.30516129032257</v>
      </c>
    </row>
    <row r="32" spans="1:8" ht="11.25" customHeight="1">
      <c r="A32" s="562"/>
      <c r="B32" s="895" t="s">
        <v>1469</v>
      </c>
      <c r="C32" s="896">
        <v>78.05</v>
      </c>
      <c r="D32" s="896">
        <v>78.65</v>
      </c>
      <c r="E32" s="896">
        <v>78.35</v>
      </c>
      <c r="F32" s="896">
        <v>77.02387096774194</v>
      </c>
      <c r="G32" s="896">
        <v>77.62387096774194</v>
      </c>
      <c r="H32" s="897">
        <v>77.3238709677419</v>
      </c>
    </row>
    <row r="33" spans="1:8" ht="11.25" customHeight="1">
      <c r="A33" s="346"/>
      <c r="B33" s="898" t="s">
        <v>500</v>
      </c>
      <c r="C33" s="899">
        <v>77.1375</v>
      </c>
      <c r="D33" s="899">
        <v>77.7375</v>
      </c>
      <c r="E33" s="899">
        <v>77.4375</v>
      </c>
      <c r="F33" s="899">
        <v>76.5801493905265</v>
      </c>
      <c r="G33" s="899">
        <v>77.17686696445125</v>
      </c>
      <c r="H33" s="900">
        <v>76.87850817748888</v>
      </c>
    </row>
    <row r="34" spans="1:8" ht="11.25" customHeight="1">
      <c r="A34" s="346"/>
      <c r="B34" s="902"/>
      <c r="C34" s="896"/>
      <c r="D34" s="896"/>
      <c r="E34" s="896"/>
      <c r="F34" s="896"/>
      <c r="G34" s="896"/>
      <c r="H34" s="897"/>
    </row>
    <row r="35" spans="1:8" ht="11.25" customHeight="1">
      <c r="A35" s="562" t="s">
        <v>203</v>
      </c>
      <c r="B35" s="1394" t="s">
        <v>330</v>
      </c>
      <c r="C35" s="896">
        <v>77</v>
      </c>
      <c r="D35" s="896">
        <v>77.6</v>
      </c>
      <c r="E35" s="896">
        <v>77.3</v>
      </c>
      <c r="F35" s="896">
        <v>76.8359375</v>
      </c>
      <c r="G35" s="896">
        <v>77.4359375</v>
      </c>
      <c r="H35" s="897">
        <v>77.1359375</v>
      </c>
    </row>
    <row r="36" spans="1:8" ht="11.25" customHeight="1">
      <c r="A36" s="346"/>
      <c r="B36" s="895" t="s">
        <v>331</v>
      </c>
      <c r="C36" s="896">
        <v>77.5</v>
      </c>
      <c r="D36" s="896">
        <v>78.1</v>
      </c>
      <c r="E36" s="896">
        <v>77.8</v>
      </c>
      <c r="F36" s="896">
        <v>77.64483870967742</v>
      </c>
      <c r="G36" s="896">
        <v>78.24483870967742</v>
      </c>
      <c r="H36" s="897">
        <v>77.94483870967741</v>
      </c>
    </row>
    <row r="37" spans="1:8" ht="13.5" customHeight="1">
      <c r="A37" s="346"/>
      <c r="B37" s="33" t="s">
        <v>332</v>
      </c>
      <c r="C37" s="896">
        <v>73.66</v>
      </c>
      <c r="D37" s="896">
        <v>74.26</v>
      </c>
      <c r="E37" s="896">
        <v>73.96</v>
      </c>
      <c r="F37" s="896">
        <v>75.62419354838711</v>
      </c>
      <c r="G37" s="896">
        <v>76.22419354838712</v>
      </c>
      <c r="H37" s="897">
        <v>75.92419354838711</v>
      </c>
    </row>
    <row r="38" spans="1:8" ht="12.75">
      <c r="A38" s="346"/>
      <c r="B38" s="33" t="s">
        <v>333</v>
      </c>
      <c r="C38" s="896">
        <v>74</v>
      </c>
      <c r="D38" s="896">
        <v>74.6</v>
      </c>
      <c r="E38" s="896">
        <v>74.3</v>
      </c>
      <c r="F38" s="896">
        <v>74.4144827586207</v>
      </c>
      <c r="G38" s="896">
        <v>75.01448275862069</v>
      </c>
      <c r="H38" s="897">
        <v>74.71448275862069</v>
      </c>
    </row>
    <row r="39" spans="1:8" ht="12.75" customHeight="1" thickBot="1">
      <c r="A39" s="1395"/>
      <c r="B39" s="1392" t="s">
        <v>334</v>
      </c>
      <c r="C39" s="1393">
        <v>74.44</v>
      </c>
      <c r="D39" s="1393">
        <v>75.04</v>
      </c>
      <c r="E39" s="1393">
        <v>74.74</v>
      </c>
      <c r="F39" s="938">
        <v>74.07137931034482</v>
      </c>
      <c r="G39" s="938">
        <v>74.67137931034483</v>
      </c>
      <c r="H39" s="1396">
        <v>74.37137931034482</v>
      </c>
    </row>
    <row r="40" spans="1:8" ht="12.75" customHeight="1">
      <c r="A40" s="15"/>
      <c r="B40" s="319"/>
      <c r="C40" s="15"/>
      <c r="D40" s="15"/>
      <c r="E40" s="15"/>
      <c r="F40" s="1407"/>
      <c r="G40" s="1407"/>
      <c r="H40" s="1282"/>
    </row>
    <row r="41" spans="1:11" ht="12.75">
      <c r="A41" s="1598" t="s">
        <v>539</v>
      </c>
      <c r="B41" s="1598"/>
      <c r="C41" s="1598"/>
      <c r="D41" s="1598"/>
      <c r="E41" s="1598"/>
      <c r="F41" s="1598"/>
      <c r="G41" s="1598"/>
      <c r="H41" s="1598"/>
      <c r="I41" s="1598"/>
      <c r="J41" s="1598"/>
      <c r="K41" s="1598"/>
    </row>
    <row r="42" spans="1:11" ht="15.75">
      <c r="A42" s="1662" t="s">
        <v>70</v>
      </c>
      <c r="B42" s="1662"/>
      <c r="C42" s="1662"/>
      <c r="D42" s="1662"/>
      <c r="E42" s="1662"/>
      <c r="F42" s="1662"/>
      <c r="G42" s="1662"/>
      <c r="H42" s="1662"/>
      <c r="I42" s="1662"/>
      <c r="J42" s="1662"/>
      <c r="K42" s="1662"/>
    </row>
    <row r="43" spans="1:11" ht="13.5" thickBo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811"/>
      <c r="B44" s="1813" t="s">
        <v>71</v>
      </c>
      <c r="C44" s="1813"/>
      <c r="D44" s="1813"/>
      <c r="E44" s="1813" t="s">
        <v>12</v>
      </c>
      <c r="F44" s="1813"/>
      <c r="G44" s="1813"/>
      <c r="H44" s="1747" t="s">
        <v>229</v>
      </c>
      <c r="I44" s="1747"/>
      <c r="J44" s="1747"/>
      <c r="K44" s="1748"/>
    </row>
    <row r="45" spans="1:11" ht="12.75">
      <c r="A45" s="1812"/>
      <c r="B45" s="1814"/>
      <c r="C45" s="1814"/>
      <c r="D45" s="1814"/>
      <c r="E45" s="1814"/>
      <c r="F45" s="1814"/>
      <c r="G45" s="1814"/>
      <c r="H45" s="1815" t="s">
        <v>72</v>
      </c>
      <c r="I45" s="1815"/>
      <c r="J45" s="1816" t="s">
        <v>1393</v>
      </c>
      <c r="K45" s="1817"/>
    </row>
    <row r="46" spans="1:11" ht="12.75">
      <c r="A46" s="909"/>
      <c r="B46" s="890">
        <v>2007</v>
      </c>
      <c r="C46" s="890" t="s">
        <v>989</v>
      </c>
      <c r="D46" s="890">
        <v>2009</v>
      </c>
      <c r="E46" s="890">
        <v>2007</v>
      </c>
      <c r="F46" s="890">
        <v>2008</v>
      </c>
      <c r="G46" s="890">
        <v>2009</v>
      </c>
      <c r="H46" s="890">
        <v>2008</v>
      </c>
      <c r="I46" s="890">
        <v>2009</v>
      </c>
      <c r="J46" s="890">
        <v>2008</v>
      </c>
      <c r="K46" s="903">
        <v>2009</v>
      </c>
    </row>
    <row r="47" spans="1:11" ht="12.75">
      <c r="A47" s="910" t="s">
        <v>73</v>
      </c>
      <c r="B47" s="891">
        <v>79.73</v>
      </c>
      <c r="C47" s="891">
        <v>143.25</v>
      </c>
      <c r="D47" s="891">
        <v>61.53</v>
      </c>
      <c r="E47" s="891">
        <v>93.19</v>
      </c>
      <c r="F47" s="891">
        <v>44.51</v>
      </c>
      <c r="G47" s="891">
        <v>71.43</v>
      </c>
      <c r="H47" s="892">
        <v>79.66888247836448</v>
      </c>
      <c r="I47" s="892">
        <v>-57.047120418848166</v>
      </c>
      <c r="J47" s="892">
        <v>-52.237364524090566</v>
      </c>
      <c r="K47" s="904">
        <v>60.48079083352059</v>
      </c>
    </row>
    <row r="48" spans="1:11" ht="13.5" thickBot="1">
      <c r="A48" s="905" t="s">
        <v>132</v>
      </c>
      <c r="B48" s="906">
        <v>666</v>
      </c>
      <c r="C48" s="906">
        <v>986</v>
      </c>
      <c r="D48" s="906">
        <v>938</v>
      </c>
      <c r="E48" s="906">
        <v>789.5</v>
      </c>
      <c r="F48" s="906">
        <v>826</v>
      </c>
      <c r="G48" s="906">
        <v>1122</v>
      </c>
      <c r="H48" s="907">
        <v>48.04804804804806</v>
      </c>
      <c r="I48" s="907">
        <v>-4.868154158215006</v>
      </c>
      <c r="J48" s="907">
        <v>4.623179227359088</v>
      </c>
      <c r="K48" s="908">
        <v>35.835351089588386</v>
      </c>
    </row>
    <row r="49" spans="1:11" ht="12.75">
      <c r="A49" s="1397"/>
      <c r="B49" s="1397"/>
      <c r="C49" s="1397"/>
      <c r="D49" s="1397"/>
      <c r="E49" s="1397"/>
      <c r="F49" s="1397"/>
      <c r="G49" s="1397"/>
      <c r="H49" s="1397"/>
      <c r="I49" s="1397"/>
      <c r="J49" s="1397"/>
      <c r="K49" s="1397"/>
    </row>
    <row r="50" spans="1:11" ht="12.75">
      <c r="A50" s="1398" t="s">
        <v>74</v>
      </c>
      <c r="B50" s="1397"/>
      <c r="C50" s="1397"/>
      <c r="D50" s="1397"/>
      <c r="E50" s="1397"/>
      <c r="F50" s="1397"/>
      <c r="G50" s="1397"/>
      <c r="H50" s="1397"/>
      <c r="I50" s="1397"/>
      <c r="J50" s="1397"/>
      <c r="K50" s="1397"/>
    </row>
    <row r="51" spans="1:11" ht="12.75">
      <c r="A51" s="1398" t="s">
        <v>131</v>
      </c>
      <c r="B51" s="1397"/>
      <c r="C51" s="1397"/>
      <c r="D51" s="1397"/>
      <c r="E51" s="1397"/>
      <c r="F51" s="1397"/>
      <c r="G51" s="1397"/>
      <c r="H51" s="1397"/>
      <c r="I51" s="1397"/>
      <c r="J51" s="1397"/>
      <c r="K51" s="1397"/>
    </row>
    <row r="52" spans="1:11" ht="12.75">
      <c r="A52" s="1399" t="s">
        <v>1392</v>
      </c>
      <c r="B52" s="1397"/>
      <c r="C52" s="1397"/>
      <c r="D52" s="1397"/>
      <c r="E52" s="1397"/>
      <c r="F52" s="1397"/>
      <c r="G52" s="1397"/>
      <c r="H52" s="1397"/>
      <c r="I52" s="1397"/>
      <c r="J52" s="1397"/>
      <c r="K52" s="1397"/>
    </row>
  </sheetData>
  <mergeCells count="14">
    <mergeCell ref="A1:H1"/>
    <mergeCell ref="A2:H2"/>
    <mergeCell ref="A4:A5"/>
    <mergeCell ref="B4:B5"/>
    <mergeCell ref="C4:E4"/>
    <mergeCell ref="F4:H4"/>
    <mergeCell ref="A41:K41"/>
    <mergeCell ref="A42:K42"/>
    <mergeCell ref="A44:A45"/>
    <mergeCell ref="B44:D45"/>
    <mergeCell ref="E44:G45"/>
    <mergeCell ref="H44:K44"/>
    <mergeCell ref="H45:I45"/>
    <mergeCell ref="J45:K45"/>
  </mergeCells>
  <printOptions horizontalCentered="1"/>
  <pageMargins left="0.75" right="0.75" top="1" bottom="1" header="0.5" footer="0.5"/>
  <pageSetup fitToHeight="1" fitToWidth="1" horizontalDpi="600" verticalDpi="6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1">
      <selection activeCell="A11" sqref="A11"/>
    </sheetView>
  </sheetViews>
  <sheetFormatPr defaultColWidth="9.140625" defaultRowHeight="12.75"/>
  <cols>
    <col min="1" max="1" width="34.28125" style="13" customWidth="1"/>
    <col min="2" max="6" width="9.140625" style="13" customWidth="1"/>
    <col min="7" max="7" width="2.28125" style="13" customWidth="1"/>
    <col min="8" max="8" width="7.140625" style="13" customWidth="1"/>
    <col min="9" max="9" width="8.00390625" style="13" bestFit="1" customWidth="1"/>
    <col min="10" max="10" width="2.421875" style="13" customWidth="1"/>
    <col min="11" max="11" width="6.7109375" style="13" customWidth="1"/>
    <col min="12" max="16384" width="9.140625" style="13" customWidth="1"/>
  </cols>
  <sheetData>
    <row r="1" spans="1:11" ht="12.75">
      <c r="A1" s="1587" t="s">
        <v>1483</v>
      </c>
      <c r="B1" s="1587"/>
      <c r="C1" s="1587"/>
      <c r="D1" s="1587"/>
      <c r="E1" s="1587"/>
      <c r="F1" s="1587"/>
      <c r="G1" s="1587"/>
      <c r="H1" s="1587"/>
      <c r="I1" s="1587"/>
      <c r="J1" s="1587"/>
      <c r="K1" s="1587"/>
    </row>
    <row r="2" spans="1:12" ht="15.75">
      <c r="A2" s="1552" t="s">
        <v>20</v>
      </c>
      <c r="B2" s="1552"/>
      <c r="C2" s="1552"/>
      <c r="D2" s="1552"/>
      <c r="E2" s="1552"/>
      <c r="F2" s="1552"/>
      <c r="G2" s="1552"/>
      <c r="H2" s="1552"/>
      <c r="I2" s="1552"/>
      <c r="J2" s="1552"/>
      <c r="K2" s="1552"/>
      <c r="L2" s="66"/>
    </row>
    <row r="3" spans="1:12" ht="13.5" thickBot="1">
      <c r="A3" s="22"/>
      <c r="B3" s="19"/>
      <c r="C3" s="19"/>
      <c r="D3" s="19"/>
      <c r="E3" s="19"/>
      <c r="F3" s="19"/>
      <c r="G3" s="19"/>
      <c r="H3" s="19"/>
      <c r="J3" s="1508"/>
      <c r="K3" s="1249" t="s">
        <v>78</v>
      </c>
      <c r="L3" s="15"/>
    </row>
    <row r="4" spans="1:11" ht="12.75">
      <c r="A4" s="38"/>
      <c r="B4" s="1261" t="s">
        <v>1043</v>
      </c>
      <c r="C4" s="649"/>
      <c r="D4" s="649" t="s">
        <v>1043</v>
      </c>
      <c r="E4" s="649"/>
      <c r="F4" s="1577" t="s">
        <v>13</v>
      </c>
      <c r="G4" s="1577"/>
      <c r="H4" s="1577"/>
      <c r="I4" s="1577"/>
      <c r="J4" s="1577"/>
      <c r="K4" s="1578"/>
    </row>
    <row r="5" spans="1:11" ht="12.75">
      <c r="A5" s="39"/>
      <c r="B5" s="308">
        <v>2008</v>
      </c>
      <c r="C5" s="40">
        <v>2008</v>
      </c>
      <c r="D5" s="40">
        <v>2009</v>
      </c>
      <c r="E5" s="40">
        <v>2009</v>
      </c>
      <c r="F5" s="1550" t="s">
        <v>762</v>
      </c>
      <c r="G5" s="1551">
        <v>0</v>
      </c>
      <c r="H5" s="1549">
        <v>0</v>
      </c>
      <c r="I5" s="1550" t="s">
        <v>203</v>
      </c>
      <c r="J5" s="1551">
        <v>0</v>
      </c>
      <c r="K5" s="1537">
        <v>0</v>
      </c>
    </row>
    <row r="6" spans="1:11" ht="13.5" thickBot="1">
      <c r="A6" s="41"/>
      <c r="B6" s="309" t="s">
        <v>1046</v>
      </c>
      <c r="C6" s="310" t="s">
        <v>1462</v>
      </c>
      <c r="D6" s="310" t="s">
        <v>1048</v>
      </c>
      <c r="E6" s="310" t="s">
        <v>882</v>
      </c>
      <c r="F6" s="309" t="s">
        <v>1049</v>
      </c>
      <c r="G6" s="310" t="s">
        <v>1043</v>
      </c>
      <c r="H6" s="311" t="s">
        <v>1143</v>
      </c>
      <c r="I6" s="310" t="s">
        <v>1049</v>
      </c>
      <c r="J6" s="310" t="s">
        <v>1043</v>
      </c>
      <c r="K6" s="1262" t="s">
        <v>1143</v>
      </c>
    </row>
    <row r="7" spans="1:12" ht="15" customHeight="1">
      <c r="A7" s="23" t="s">
        <v>1107</v>
      </c>
      <c r="B7" s="294">
        <v>421523.71640756994</v>
      </c>
      <c r="C7" s="294">
        <v>456170.938</v>
      </c>
      <c r="D7" s="294">
        <v>549828.464</v>
      </c>
      <c r="E7" s="294">
        <v>574924.811</v>
      </c>
      <c r="F7" s="19">
        <v>34647.22159243008</v>
      </c>
      <c r="G7" s="19"/>
      <c r="H7" s="4">
        <v>8.219518912888354</v>
      </c>
      <c r="I7" s="19">
        <v>25096.34699999995</v>
      </c>
      <c r="J7" s="19"/>
      <c r="K7" s="1263">
        <v>4.56439574216004</v>
      </c>
      <c r="L7" s="1"/>
    </row>
    <row r="8" spans="1:12" ht="15" customHeight="1">
      <c r="A8" s="23" t="s">
        <v>1108</v>
      </c>
      <c r="B8" s="294">
        <v>54124.356999999996</v>
      </c>
      <c r="C8" s="294">
        <v>51214.736</v>
      </c>
      <c r="D8" s="294">
        <v>69489.547</v>
      </c>
      <c r="E8" s="294">
        <v>69596.415</v>
      </c>
      <c r="F8" s="19">
        <v>-2909.620999999999</v>
      </c>
      <c r="G8" s="19"/>
      <c r="H8" s="4">
        <v>-5.375807051158131</v>
      </c>
      <c r="I8" s="19">
        <v>106.86799999998766</v>
      </c>
      <c r="J8" s="19"/>
      <c r="K8" s="1263">
        <v>0.15379003693891924</v>
      </c>
      <c r="L8" s="1"/>
    </row>
    <row r="9" spans="1:12" ht="15" customHeight="1">
      <c r="A9" s="23" t="s">
        <v>1109</v>
      </c>
      <c r="B9" s="294">
        <v>46261.464</v>
      </c>
      <c r="C9" s="294">
        <v>44432.244</v>
      </c>
      <c r="D9" s="294">
        <v>61749.25600000001</v>
      </c>
      <c r="E9" s="294">
        <v>59138.549</v>
      </c>
      <c r="F9" s="19">
        <v>-1829.22</v>
      </c>
      <c r="G9" s="19"/>
      <c r="H9" s="4">
        <v>-3.9540901688714416</v>
      </c>
      <c r="I9" s="19">
        <v>-2610.7070000000094</v>
      </c>
      <c r="J9" s="19"/>
      <c r="K9" s="1263">
        <v>-4.22791652744773</v>
      </c>
      <c r="L9" s="1"/>
    </row>
    <row r="10" spans="1:12" ht="15" customHeight="1">
      <c r="A10" s="23" t="s">
        <v>1110</v>
      </c>
      <c r="B10" s="294">
        <v>7862.892999999999</v>
      </c>
      <c r="C10" s="294">
        <v>6782.492</v>
      </c>
      <c r="D10" s="294">
        <v>7740.291</v>
      </c>
      <c r="E10" s="294">
        <v>10457.866</v>
      </c>
      <c r="F10" s="19">
        <v>-1080.400999999999</v>
      </c>
      <c r="G10" s="19"/>
      <c r="H10" s="4">
        <v>-13.74050238252001</v>
      </c>
      <c r="I10" s="19">
        <v>2717.575</v>
      </c>
      <c r="J10" s="19"/>
      <c r="K10" s="1263">
        <v>35.10946810656085</v>
      </c>
      <c r="L10" s="1"/>
    </row>
    <row r="11" spans="1:12" ht="15" customHeight="1">
      <c r="A11" s="23" t="s">
        <v>1111</v>
      </c>
      <c r="B11" s="294">
        <v>211406.425</v>
      </c>
      <c r="C11" s="294">
        <v>238873.72600000002</v>
      </c>
      <c r="D11" s="294">
        <v>259872.418</v>
      </c>
      <c r="E11" s="294">
        <v>276796.575</v>
      </c>
      <c r="F11" s="19">
        <v>27467.301000000036</v>
      </c>
      <c r="G11" s="19"/>
      <c r="H11" s="4">
        <v>12.99265194991119</v>
      </c>
      <c r="I11" s="19">
        <v>16924.157000000007</v>
      </c>
      <c r="J11" s="19"/>
      <c r="K11" s="1263">
        <v>6.512486831134194</v>
      </c>
      <c r="L11" s="1"/>
    </row>
    <row r="12" spans="1:12" ht="15" customHeight="1">
      <c r="A12" s="23" t="s">
        <v>1109</v>
      </c>
      <c r="B12" s="294">
        <v>203770.97</v>
      </c>
      <c r="C12" s="294">
        <v>231130.52400000003</v>
      </c>
      <c r="D12" s="294">
        <v>250300.948</v>
      </c>
      <c r="E12" s="294">
        <v>268266.81200000003</v>
      </c>
      <c r="F12" s="19">
        <v>27359.554000000033</v>
      </c>
      <c r="G12" s="19"/>
      <c r="H12" s="4">
        <v>13.426620092155439</v>
      </c>
      <c r="I12" s="19">
        <v>17965.86400000003</v>
      </c>
      <c r="J12" s="19"/>
      <c r="K12" s="1263">
        <v>7.177705135978963</v>
      </c>
      <c r="L12" s="1"/>
    </row>
    <row r="13" spans="1:12" ht="15" customHeight="1">
      <c r="A13" s="23" t="s">
        <v>1110</v>
      </c>
      <c r="B13" s="294">
        <v>7635.455</v>
      </c>
      <c r="C13" s="294">
        <v>7743.202</v>
      </c>
      <c r="D13" s="294">
        <v>9571.47</v>
      </c>
      <c r="E13" s="294">
        <v>8529.763</v>
      </c>
      <c r="F13" s="19">
        <v>107.7470000000003</v>
      </c>
      <c r="G13" s="19"/>
      <c r="H13" s="4">
        <v>1.4111405279711595</v>
      </c>
      <c r="I13" s="19">
        <v>-1041.7069999999985</v>
      </c>
      <c r="J13" s="19"/>
      <c r="K13" s="1263">
        <v>-10.88345886264073</v>
      </c>
      <c r="L13" s="1"/>
    </row>
    <row r="14" spans="1:12" ht="15" customHeight="1">
      <c r="A14" s="23" t="s">
        <v>1112</v>
      </c>
      <c r="B14" s="294">
        <v>152364.29040756996</v>
      </c>
      <c r="C14" s="294">
        <v>162373.2</v>
      </c>
      <c r="D14" s="294">
        <v>216006.133</v>
      </c>
      <c r="E14" s="294">
        <v>223629.085</v>
      </c>
      <c r="F14" s="19">
        <v>10008.909592430049</v>
      </c>
      <c r="G14" s="19"/>
      <c r="H14" s="4">
        <v>6.569065209214385</v>
      </c>
      <c r="I14" s="19">
        <v>7622.95199999999</v>
      </c>
      <c r="J14" s="19"/>
      <c r="K14" s="1263">
        <v>3.529044242461389</v>
      </c>
      <c r="L14" s="1"/>
    </row>
    <row r="15" spans="1:12" ht="15" customHeight="1">
      <c r="A15" s="23" t="s">
        <v>1109</v>
      </c>
      <c r="B15" s="294">
        <v>133633.57798791997</v>
      </c>
      <c r="C15" s="294">
        <v>143753.337</v>
      </c>
      <c r="D15" s="294">
        <v>181523.147</v>
      </c>
      <c r="E15" s="294">
        <v>193884.115</v>
      </c>
      <c r="F15" s="19">
        <v>10119.75901208003</v>
      </c>
      <c r="G15" s="19"/>
      <c r="H15" s="4">
        <v>7.572766638782076</v>
      </c>
      <c r="I15" s="19">
        <v>12360.967999999993</v>
      </c>
      <c r="J15" s="19"/>
      <c r="K15" s="1263">
        <v>6.8095822512376305</v>
      </c>
      <c r="L15" s="1"/>
    </row>
    <row r="16" spans="1:12" ht="15" customHeight="1">
      <c r="A16" s="23" t="s">
        <v>1110</v>
      </c>
      <c r="B16" s="294">
        <v>18730.712419650004</v>
      </c>
      <c r="C16" s="294">
        <v>18619.863</v>
      </c>
      <c r="D16" s="294">
        <v>34482.986</v>
      </c>
      <c r="E16" s="294">
        <v>29744.97</v>
      </c>
      <c r="F16" s="19">
        <v>-110.84941965000326</v>
      </c>
      <c r="G16" s="19"/>
      <c r="H16" s="4">
        <v>-0.591805678110318</v>
      </c>
      <c r="I16" s="19">
        <v>-4738.016</v>
      </c>
      <c r="J16" s="19"/>
      <c r="K16" s="1263">
        <v>-13.740155797412672</v>
      </c>
      <c r="L16" s="1"/>
    </row>
    <row r="17" spans="1:12" ht="15" customHeight="1">
      <c r="A17" s="23" t="s">
        <v>1113</v>
      </c>
      <c r="B17" s="295">
        <v>3628.6440000000002</v>
      </c>
      <c r="C17" s="295">
        <v>3709.2760000000003</v>
      </c>
      <c r="D17" s="295">
        <v>4460.366</v>
      </c>
      <c r="E17" s="295">
        <v>4902.736</v>
      </c>
      <c r="F17" s="19">
        <v>80.63200000000006</v>
      </c>
      <c r="G17" s="19"/>
      <c r="H17" s="4">
        <v>2.2220972903376595</v>
      </c>
      <c r="I17" s="19">
        <v>442.37</v>
      </c>
      <c r="J17" s="19"/>
      <c r="K17" s="1263">
        <v>9.917795983558298</v>
      </c>
      <c r="L17" s="1"/>
    </row>
    <row r="18" spans="1:12" ht="15" customHeight="1">
      <c r="A18" s="1247" t="s">
        <v>1116</v>
      </c>
      <c r="B18" s="297">
        <v>660.655</v>
      </c>
      <c r="C18" s="297">
        <v>30.655</v>
      </c>
      <c r="D18" s="297">
        <v>0</v>
      </c>
      <c r="E18" s="297">
        <v>2865</v>
      </c>
      <c r="F18" s="6">
        <v>-630</v>
      </c>
      <c r="G18" s="6"/>
      <c r="H18" s="7">
        <v>-95.35990797012056</v>
      </c>
      <c r="I18" s="6">
        <v>2865</v>
      </c>
      <c r="J18" s="6"/>
      <c r="K18" s="1406" t="s">
        <v>171</v>
      </c>
      <c r="L18" s="1"/>
    </row>
    <row r="19" spans="1:12" ht="15" customHeight="1">
      <c r="A19" s="1247" t="s">
        <v>1117</v>
      </c>
      <c r="B19" s="295">
        <v>1911.9830000000002</v>
      </c>
      <c r="C19" s="295">
        <v>1071.734</v>
      </c>
      <c r="D19" s="295">
        <v>1670.771</v>
      </c>
      <c r="E19" s="295">
        <v>745.642</v>
      </c>
      <c r="F19" s="6">
        <v>-840.2490000000003</v>
      </c>
      <c r="G19" s="6"/>
      <c r="H19" s="328">
        <v>-43.94646814328371</v>
      </c>
      <c r="I19" s="6">
        <v>-925.1289999999999</v>
      </c>
      <c r="J19" s="6"/>
      <c r="K19" s="1264">
        <v>-55.37138243361896</v>
      </c>
      <c r="L19" s="1"/>
    </row>
    <row r="20" spans="1:12" ht="15" customHeight="1">
      <c r="A20" s="1265" t="s">
        <v>1118</v>
      </c>
      <c r="B20" s="293">
        <v>124993.88783103999</v>
      </c>
      <c r="C20" s="293">
        <v>138351.74030113</v>
      </c>
      <c r="D20" s="293">
        <v>154367.24130112998</v>
      </c>
      <c r="E20" s="293">
        <v>169455.8286372</v>
      </c>
      <c r="F20" s="28">
        <v>13357.852470090002</v>
      </c>
      <c r="G20" s="28"/>
      <c r="H20" s="3">
        <v>10.686804532511564</v>
      </c>
      <c r="I20" s="28">
        <v>15088.58733607002</v>
      </c>
      <c r="J20" s="28"/>
      <c r="K20" s="1266">
        <v>9.774474952646298</v>
      </c>
      <c r="L20" s="1"/>
    </row>
    <row r="21" spans="1:12" ht="15" customHeight="1">
      <c r="A21" s="23" t="s">
        <v>1119</v>
      </c>
      <c r="B21" s="294">
        <v>31750.303000000004</v>
      </c>
      <c r="C21" s="294">
        <v>33472.686</v>
      </c>
      <c r="D21" s="294">
        <v>40738.281</v>
      </c>
      <c r="E21" s="294">
        <v>42835.841</v>
      </c>
      <c r="F21" s="19">
        <v>1722.382999999998</v>
      </c>
      <c r="G21" s="19"/>
      <c r="H21" s="4">
        <v>5.424776576147944</v>
      </c>
      <c r="I21" s="19">
        <v>2097.56</v>
      </c>
      <c r="J21" s="19"/>
      <c r="K21" s="1263">
        <v>5.148867228835693</v>
      </c>
      <c r="L21" s="1"/>
    </row>
    <row r="22" spans="1:12" ht="15" customHeight="1">
      <c r="A22" s="23" t="s">
        <v>1120</v>
      </c>
      <c r="B22" s="294">
        <v>3529.911831039998</v>
      </c>
      <c r="C22" s="294">
        <v>9307.624301129998</v>
      </c>
      <c r="D22" s="294">
        <v>13359.456301129994</v>
      </c>
      <c r="E22" s="294">
        <v>20119.09963719999</v>
      </c>
      <c r="F22" s="19">
        <v>5777.712470089999</v>
      </c>
      <c r="G22" s="19"/>
      <c r="H22" s="4">
        <v>163.67866243241957</v>
      </c>
      <c r="I22" s="19">
        <v>6759.643336069996</v>
      </c>
      <c r="J22" s="19"/>
      <c r="K22" s="1263">
        <v>50.598191900206594</v>
      </c>
      <c r="L22" s="1"/>
    </row>
    <row r="23" spans="1:12" ht="15" customHeight="1">
      <c r="A23" s="23" t="s">
        <v>1121</v>
      </c>
      <c r="B23" s="294">
        <v>89713.673</v>
      </c>
      <c r="C23" s="294">
        <v>95571.43</v>
      </c>
      <c r="D23" s="294">
        <v>100269.504</v>
      </c>
      <c r="E23" s="294">
        <v>106500.88799999999</v>
      </c>
      <c r="F23" s="19">
        <v>5857.757000000012</v>
      </c>
      <c r="G23" s="19"/>
      <c r="H23" s="4">
        <v>6.529391567771406</v>
      </c>
      <c r="I23" s="19">
        <v>6231.383999999991</v>
      </c>
      <c r="J23" s="19"/>
      <c r="K23" s="1263">
        <v>6.214635309256133</v>
      </c>
      <c r="L23" s="1"/>
    </row>
    <row r="24" spans="1:16" ht="15" customHeight="1">
      <c r="A24" s="1247" t="s">
        <v>133</v>
      </c>
      <c r="B24" s="297">
        <v>549090.2422386099</v>
      </c>
      <c r="C24" s="297">
        <v>595625.06730113</v>
      </c>
      <c r="D24" s="297">
        <v>705866.4763011299</v>
      </c>
      <c r="E24" s="297">
        <v>747991.2816371999</v>
      </c>
      <c r="F24" s="6">
        <v>46534.8250625201</v>
      </c>
      <c r="G24" s="6"/>
      <c r="H24" s="7">
        <v>8.474895651541766</v>
      </c>
      <c r="I24" s="6">
        <v>42124.805336070014</v>
      </c>
      <c r="J24" s="6"/>
      <c r="K24" s="1264">
        <v>5.967814983481258</v>
      </c>
      <c r="L24" s="1"/>
      <c r="M24" s="1564"/>
      <c r="N24" s="1564"/>
      <c r="O24" s="1564"/>
      <c r="P24" s="1564"/>
    </row>
    <row r="25" spans="1:16" ht="15" customHeight="1">
      <c r="A25" s="1265" t="s">
        <v>1122</v>
      </c>
      <c r="B25" s="294">
        <v>79010.51392658001</v>
      </c>
      <c r="C25" s="294">
        <v>86661.56323266</v>
      </c>
      <c r="D25" s="294">
        <v>116107.53230186002</v>
      </c>
      <c r="E25" s="294">
        <v>95751.10685639999</v>
      </c>
      <c r="F25" s="28">
        <v>7651.049306079993</v>
      </c>
      <c r="G25" s="28"/>
      <c r="H25" s="3">
        <v>9.6835837736604</v>
      </c>
      <c r="I25" s="28">
        <v>-20356.42544546003</v>
      </c>
      <c r="J25" s="28"/>
      <c r="K25" s="1266">
        <v>-17.532390054192827</v>
      </c>
      <c r="L25" s="1"/>
      <c r="M25" s="1"/>
      <c r="N25" s="1"/>
      <c r="O25" s="1"/>
      <c r="P25" s="1"/>
    </row>
    <row r="26" spans="1:12" ht="15" customHeight="1">
      <c r="A26" s="23" t="s">
        <v>1123</v>
      </c>
      <c r="B26" s="294">
        <v>12651.857</v>
      </c>
      <c r="C26" s="294">
        <v>10947.297999999999</v>
      </c>
      <c r="D26" s="294">
        <v>15014.552</v>
      </c>
      <c r="E26" s="294">
        <v>16257.582999999999</v>
      </c>
      <c r="F26" s="19">
        <v>-1704.559000000001</v>
      </c>
      <c r="G26" s="19"/>
      <c r="H26" s="4">
        <v>-13.472796918270582</v>
      </c>
      <c r="I26" s="19">
        <v>1243.030999999999</v>
      </c>
      <c r="J26" s="19"/>
      <c r="K26" s="1263">
        <v>8.278841752987361</v>
      </c>
      <c r="L26" s="1"/>
    </row>
    <row r="27" spans="1:12" ht="15" customHeight="1">
      <c r="A27" s="23" t="s">
        <v>1124</v>
      </c>
      <c r="B27" s="294">
        <v>23857.26192658</v>
      </c>
      <c r="C27" s="294">
        <v>28844.635232660003</v>
      </c>
      <c r="D27" s="294">
        <v>45848.69630186</v>
      </c>
      <c r="E27" s="294">
        <v>30351.932856400002</v>
      </c>
      <c r="F27" s="19">
        <v>4987.373306080004</v>
      </c>
      <c r="G27" s="19"/>
      <c r="H27" s="4">
        <v>20.905053234644004</v>
      </c>
      <c r="I27" s="19">
        <v>-15496.763445459997</v>
      </c>
      <c r="J27" s="19"/>
      <c r="K27" s="1263">
        <v>-33.79979082378253</v>
      </c>
      <c r="L27" s="1"/>
    </row>
    <row r="28" spans="1:12" ht="15" customHeight="1">
      <c r="A28" s="23" t="s">
        <v>1125</v>
      </c>
      <c r="B28" s="294">
        <v>358.83</v>
      </c>
      <c r="C28" s="294">
        <v>871.521</v>
      </c>
      <c r="D28" s="294">
        <v>824.783</v>
      </c>
      <c r="E28" s="294">
        <v>943.4620000000001</v>
      </c>
      <c r="F28" s="19">
        <v>512.6909999999999</v>
      </c>
      <c r="G28" s="19"/>
      <c r="H28" s="4">
        <v>142.87852186272048</v>
      </c>
      <c r="I28" s="19">
        <v>118.67900000000009</v>
      </c>
      <c r="J28" s="19"/>
      <c r="K28" s="1263">
        <v>14.38911810742948</v>
      </c>
      <c r="L28" s="1"/>
    </row>
    <row r="29" spans="1:12" ht="15" customHeight="1">
      <c r="A29" s="23" t="s">
        <v>1126</v>
      </c>
      <c r="B29" s="294">
        <v>41100.596000000005</v>
      </c>
      <c r="C29" s="294">
        <v>43066.215000000004</v>
      </c>
      <c r="D29" s="294">
        <v>53409.34</v>
      </c>
      <c r="E29" s="294">
        <v>45227.437</v>
      </c>
      <c r="F29" s="19">
        <v>1965.6189999999988</v>
      </c>
      <c r="G29" s="19"/>
      <c r="H29" s="4">
        <v>4.7824586290670785</v>
      </c>
      <c r="I29" s="19">
        <v>-8181.903000000006</v>
      </c>
      <c r="J29" s="19"/>
      <c r="K29" s="1263">
        <v>-15.319236298370296</v>
      </c>
      <c r="L29" s="1"/>
    </row>
    <row r="30" spans="1:12" ht="15" customHeight="1">
      <c r="A30" s="23" t="s">
        <v>1127</v>
      </c>
      <c r="B30" s="295">
        <v>1041.969</v>
      </c>
      <c r="C30" s="295">
        <v>2931.894</v>
      </c>
      <c r="D30" s="295">
        <v>1010.1610000000001</v>
      </c>
      <c r="E30" s="295">
        <v>2970.692</v>
      </c>
      <c r="F30" s="19">
        <v>1889.925</v>
      </c>
      <c r="G30" s="19"/>
      <c r="H30" s="4">
        <v>181.38015622345767</v>
      </c>
      <c r="I30" s="19">
        <v>1960.531</v>
      </c>
      <c r="J30" s="19"/>
      <c r="K30" s="1263">
        <v>194.08104252688432</v>
      </c>
      <c r="L30" s="1"/>
    </row>
    <row r="31" spans="1:15" ht="15" customHeight="1">
      <c r="A31" s="1267" t="s">
        <v>1128</v>
      </c>
      <c r="B31" s="293">
        <v>420242.59400000004</v>
      </c>
      <c r="C31" s="293">
        <v>452472.12299999996</v>
      </c>
      <c r="D31" s="293">
        <v>518591.53199999995</v>
      </c>
      <c r="E31" s="293">
        <v>577063.956</v>
      </c>
      <c r="F31" s="329">
        <v>32229.528999999922</v>
      </c>
      <c r="G31" s="329"/>
      <c r="H31" s="330">
        <v>7.669267575480443</v>
      </c>
      <c r="I31" s="329">
        <v>58472.42400000006</v>
      </c>
      <c r="J31" s="329"/>
      <c r="K31" s="1268">
        <v>11.275236943128501</v>
      </c>
      <c r="L31" s="1"/>
      <c r="M31" s="1"/>
      <c r="N31" s="1"/>
      <c r="O31" s="1"/>
    </row>
    <row r="32" spans="1:12" ht="15" customHeight="1">
      <c r="A32" s="23" t="s">
        <v>1129</v>
      </c>
      <c r="B32" s="294">
        <v>72100.225</v>
      </c>
      <c r="C32" s="294">
        <v>68372.925</v>
      </c>
      <c r="D32" s="294">
        <v>71949.125</v>
      </c>
      <c r="E32" s="294">
        <v>71369.6</v>
      </c>
      <c r="F32" s="19">
        <v>-3727.3</v>
      </c>
      <c r="G32" s="19"/>
      <c r="H32" s="4">
        <v>-5.1696093874880455</v>
      </c>
      <c r="I32" s="19">
        <v>-579.5249999999942</v>
      </c>
      <c r="J32" s="19"/>
      <c r="K32" s="1263">
        <v>-0.8054649726455939</v>
      </c>
      <c r="L32" s="1"/>
    </row>
    <row r="33" spans="1:12" ht="15" customHeight="1">
      <c r="A33" s="23" t="s">
        <v>1130</v>
      </c>
      <c r="B33" s="294">
        <v>5635.474400000001</v>
      </c>
      <c r="C33" s="294">
        <v>6013.8589999999995</v>
      </c>
      <c r="D33" s="294">
        <v>5080.933999999999</v>
      </c>
      <c r="E33" s="294">
        <v>4763.615</v>
      </c>
      <c r="F33" s="19">
        <v>378.3845999999985</v>
      </c>
      <c r="G33" s="19"/>
      <c r="H33" s="4">
        <v>6.714334466677702</v>
      </c>
      <c r="I33" s="19">
        <v>-317.3189999999995</v>
      </c>
      <c r="J33" s="19"/>
      <c r="K33" s="1263">
        <v>-6.245288759901222</v>
      </c>
      <c r="L33" s="1"/>
    </row>
    <row r="34" spans="1:12" ht="15" customHeight="1">
      <c r="A34" s="23" t="s">
        <v>1131</v>
      </c>
      <c r="B34" s="294">
        <v>4245.416</v>
      </c>
      <c r="C34" s="294">
        <v>5058.994000000001</v>
      </c>
      <c r="D34" s="294">
        <v>7328.775</v>
      </c>
      <c r="E34" s="294">
        <v>8352.161</v>
      </c>
      <c r="F34" s="19">
        <v>813.5780000000004</v>
      </c>
      <c r="G34" s="19"/>
      <c r="H34" s="4">
        <v>19.163681486101723</v>
      </c>
      <c r="I34" s="19">
        <v>1023.3860000000004</v>
      </c>
      <c r="J34" s="19"/>
      <c r="K34" s="1263">
        <v>13.963943496696249</v>
      </c>
      <c r="L34" s="1"/>
    </row>
    <row r="35" spans="1:12" ht="15" customHeight="1">
      <c r="A35" s="23" t="s">
        <v>142</v>
      </c>
      <c r="B35" s="294">
        <v>1238.352</v>
      </c>
      <c r="C35" s="294">
        <v>1121.426</v>
      </c>
      <c r="D35" s="294">
        <v>1177.667</v>
      </c>
      <c r="E35" s="294">
        <v>1426.093</v>
      </c>
      <c r="F35" s="19">
        <v>-116.92600000000016</v>
      </c>
      <c r="G35" s="19"/>
      <c r="H35" s="4">
        <v>-9.442064937917502</v>
      </c>
      <c r="I35" s="19">
        <v>248.42600000000016</v>
      </c>
      <c r="J35" s="19"/>
      <c r="K35" s="1263">
        <v>21.094757686171064</v>
      </c>
      <c r="L35" s="1"/>
    </row>
    <row r="36" spans="1:12" ht="15" customHeight="1">
      <c r="A36" s="23" t="s">
        <v>143</v>
      </c>
      <c r="B36" s="294">
        <v>3007.064</v>
      </c>
      <c r="C36" s="294">
        <v>3937.568</v>
      </c>
      <c r="D36" s="294">
        <v>6151.108</v>
      </c>
      <c r="E36" s="294">
        <v>6926.067999999999</v>
      </c>
      <c r="F36" s="19">
        <v>930.5040000000004</v>
      </c>
      <c r="G36" s="19"/>
      <c r="H36" s="4">
        <v>30.9439373422049</v>
      </c>
      <c r="I36" s="19">
        <v>774.9599999999991</v>
      </c>
      <c r="J36" s="19"/>
      <c r="K36" s="1263">
        <v>12.59870579414309</v>
      </c>
      <c r="L36" s="1"/>
    </row>
    <row r="37" spans="1:12" ht="15" customHeight="1">
      <c r="A37" s="23" t="s">
        <v>144</v>
      </c>
      <c r="B37" s="294">
        <v>336780.9976</v>
      </c>
      <c r="C37" s="294">
        <v>371623.61699999997</v>
      </c>
      <c r="D37" s="294">
        <v>432671.478</v>
      </c>
      <c r="E37" s="294">
        <v>491464.737</v>
      </c>
      <c r="F37" s="19">
        <v>34842.61939999997</v>
      </c>
      <c r="G37" s="19"/>
      <c r="H37" s="4">
        <v>10.345779497150573</v>
      </c>
      <c r="I37" s="19">
        <v>58793.25900000002</v>
      </c>
      <c r="J37" s="19"/>
      <c r="K37" s="1263">
        <v>13.588429556708617</v>
      </c>
      <c r="L37" s="1"/>
    </row>
    <row r="38" spans="1:12" ht="15" customHeight="1">
      <c r="A38" s="23" t="s">
        <v>1132</v>
      </c>
      <c r="B38" s="294">
        <v>307272.0976</v>
      </c>
      <c r="C38" s="294">
        <v>338705.71699999995</v>
      </c>
      <c r="D38" s="294">
        <v>404431.978</v>
      </c>
      <c r="E38" s="294">
        <v>458813.13700000005</v>
      </c>
      <c r="F38" s="19">
        <v>31433.619399999967</v>
      </c>
      <c r="G38" s="19"/>
      <c r="H38" s="4">
        <v>10.229897099514567</v>
      </c>
      <c r="I38" s="19">
        <v>54381.15900000004</v>
      </c>
      <c r="J38" s="19"/>
      <c r="K38" s="1263">
        <v>13.44630542543301</v>
      </c>
      <c r="L38" s="1"/>
    </row>
    <row r="39" spans="1:12" ht="15" customHeight="1">
      <c r="A39" s="23" t="s">
        <v>1133</v>
      </c>
      <c r="B39" s="294">
        <v>29508.9</v>
      </c>
      <c r="C39" s="294">
        <v>32917.9</v>
      </c>
      <c r="D39" s="294">
        <v>28239.5</v>
      </c>
      <c r="E39" s="294">
        <v>32651.6</v>
      </c>
      <c r="F39" s="19">
        <v>3409</v>
      </c>
      <c r="G39" s="19"/>
      <c r="H39" s="4">
        <v>11.552446888904703</v>
      </c>
      <c r="I39" s="19">
        <v>4412.1</v>
      </c>
      <c r="J39" s="19"/>
      <c r="K39" s="1263">
        <v>15.623860195824992</v>
      </c>
      <c r="L39" s="1"/>
    </row>
    <row r="40" spans="1:12" ht="15" customHeight="1">
      <c r="A40" s="23" t="s">
        <v>1134</v>
      </c>
      <c r="B40" s="294">
        <v>1480.481</v>
      </c>
      <c r="C40" s="294">
        <v>1402.728</v>
      </c>
      <c r="D40" s="294">
        <v>1561.22</v>
      </c>
      <c r="E40" s="294">
        <v>1113.843</v>
      </c>
      <c r="F40" s="19">
        <v>-77.75299999999993</v>
      </c>
      <c r="G40" s="19"/>
      <c r="H40" s="4">
        <v>-5.251874221958939</v>
      </c>
      <c r="I40" s="19">
        <v>-447.37699999999995</v>
      </c>
      <c r="J40" s="19"/>
      <c r="K40" s="1263">
        <v>-28.65560266970702</v>
      </c>
      <c r="L40" s="1"/>
    </row>
    <row r="41" spans="1:11" ht="15" customHeight="1" hidden="1">
      <c r="A41" s="23"/>
      <c r="B41" s="294">
        <v>0</v>
      </c>
      <c r="C41" s="294">
        <v>0</v>
      </c>
      <c r="D41" s="294">
        <v>0</v>
      </c>
      <c r="E41" s="294">
        <v>0</v>
      </c>
      <c r="F41" s="19">
        <v>0</v>
      </c>
      <c r="G41" s="19"/>
      <c r="H41" s="4"/>
      <c r="I41" s="19">
        <v>0</v>
      </c>
      <c r="J41" s="19"/>
      <c r="K41" s="1263"/>
    </row>
    <row r="42" spans="1:11" ht="15" customHeight="1">
      <c r="A42" s="24" t="s">
        <v>146</v>
      </c>
      <c r="B42" s="295">
        <v>49837.1</v>
      </c>
      <c r="C42" s="295">
        <v>56491.4</v>
      </c>
      <c r="D42" s="295">
        <v>71167.4</v>
      </c>
      <c r="E42" s="295">
        <v>75176.2</v>
      </c>
      <c r="F42" s="2">
        <v>6654.3</v>
      </c>
      <c r="G42" s="2"/>
      <c r="H42" s="5">
        <v>13.35210114553215</v>
      </c>
      <c r="I42" s="2">
        <v>4008.8</v>
      </c>
      <c r="J42" s="2"/>
      <c r="K42" s="1269">
        <v>5.632916194774578</v>
      </c>
    </row>
    <row r="43" spans="1:11" ht="15" customHeight="1">
      <c r="A43" s="1265"/>
      <c r="B43" s="301"/>
      <c r="C43" s="28"/>
      <c r="D43" s="28"/>
      <c r="E43" s="3"/>
      <c r="F43" s="28"/>
      <c r="G43" s="28"/>
      <c r="H43" s="3"/>
      <c r="I43" s="301"/>
      <c r="J43" s="28"/>
      <c r="K43" s="1266"/>
    </row>
    <row r="44" spans="1:11" ht="15" customHeight="1">
      <c r="A44" s="23" t="s">
        <v>1135</v>
      </c>
      <c r="B44" s="56">
        <v>82.59140718511371</v>
      </c>
      <c r="C44" s="19">
        <v>84.20071644283485</v>
      </c>
      <c r="D44" s="19">
        <v>81.23304562129762</v>
      </c>
      <c r="E44" s="4">
        <v>87.9583462610383</v>
      </c>
      <c r="F44" s="19"/>
      <c r="G44" s="19"/>
      <c r="H44" s="4"/>
      <c r="I44" s="56"/>
      <c r="J44" s="19"/>
      <c r="K44" s="1263"/>
    </row>
    <row r="45" spans="1:11" ht="15" customHeight="1">
      <c r="A45" s="23" t="s">
        <v>1136</v>
      </c>
      <c r="B45" s="56">
        <v>35.84869202957764</v>
      </c>
      <c r="C45" s="19">
        <v>33.98605113082851</v>
      </c>
      <c r="D45" s="19">
        <v>34.20278679894972</v>
      </c>
      <c r="E45" s="4">
        <v>29.06827182596578</v>
      </c>
      <c r="F45" s="19"/>
      <c r="G45" s="19"/>
      <c r="H45" s="4"/>
      <c r="I45" s="56"/>
      <c r="J45" s="19"/>
      <c r="K45" s="1263"/>
    </row>
    <row r="46" spans="1:11" ht="15" customHeight="1">
      <c r="A46" s="23" t="s">
        <v>1104</v>
      </c>
      <c r="B46" s="56">
        <v>6798.863580350004</v>
      </c>
      <c r="C46" s="19">
        <v>11123.17300000001</v>
      </c>
      <c r="D46" s="19">
        <v>2329.8250000000116</v>
      </c>
      <c r="E46" s="4">
        <v>-2193.499</v>
      </c>
      <c r="F46" s="19">
        <v>4274.429419650006</v>
      </c>
      <c r="G46" s="19" t="s">
        <v>995</v>
      </c>
      <c r="H46" s="4">
        <v>62.86976299986239</v>
      </c>
      <c r="I46" s="56">
        <v>-4605.524000000011</v>
      </c>
      <c r="J46" s="19" t="s">
        <v>996</v>
      </c>
      <c r="K46" s="1263">
        <v>-197.67682122047742</v>
      </c>
    </row>
    <row r="47" spans="1:11" ht="15" customHeight="1">
      <c r="A47" s="23" t="s">
        <v>1105</v>
      </c>
      <c r="B47" s="56">
        <v>380495.79240756994</v>
      </c>
      <c r="C47" s="19">
        <v>411902.2080000001</v>
      </c>
      <c r="D47" s="19">
        <v>495703.89199999993</v>
      </c>
      <c r="E47" s="4">
        <v>528385.7109999999</v>
      </c>
      <c r="F47" s="19">
        <v>31456.29559243016</v>
      </c>
      <c r="G47" s="19" t="s">
        <v>995</v>
      </c>
      <c r="H47" s="4">
        <v>8.267186187103901</v>
      </c>
      <c r="I47" s="56">
        <v>32764.01899999996</v>
      </c>
      <c r="J47" s="19" t="s">
        <v>996</v>
      </c>
      <c r="K47" s="1263">
        <v>6.609594866767752</v>
      </c>
    </row>
    <row r="48" spans="1:11" ht="15" customHeight="1">
      <c r="A48" s="23" t="s">
        <v>1106</v>
      </c>
      <c r="B48" s="56">
        <v>74114.81883104</v>
      </c>
      <c r="C48" s="19">
        <v>78928.44630113</v>
      </c>
      <c r="D48" s="19">
        <v>82189.68030112999</v>
      </c>
      <c r="E48" s="4">
        <v>91308.9366372</v>
      </c>
      <c r="F48" s="19">
        <v>4763.747470089996</v>
      </c>
      <c r="G48" s="19" t="s">
        <v>995</v>
      </c>
      <c r="H48" s="4">
        <v>6.427523598148353</v>
      </c>
      <c r="I48" s="56">
        <v>9037.05633607</v>
      </c>
      <c r="J48" s="19" t="s">
        <v>996</v>
      </c>
      <c r="K48" s="1263">
        <v>10.995366210161245</v>
      </c>
    </row>
    <row r="49" spans="1:11" ht="15" customHeight="1">
      <c r="A49" s="23" t="s">
        <v>1137</v>
      </c>
      <c r="B49" s="56">
        <v>387294.65598792</v>
      </c>
      <c r="C49" s="19">
        <v>423025.38100000005</v>
      </c>
      <c r="D49" s="19">
        <v>498033.717</v>
      </c>
      <c r="E49" s="4">
        <v>526192.212</v>
      </c>
      <c r="F49" s="19">
        <v>35730.725012080045</v>
      </c>
      <c r="G49" s="15"/>
      <c r="H49" s="4">
        <v>9.22572115562434</v>
      </c>
      <c r="I49" s="56">
        <v>28158.495000000054</v>
      </c>
      <c r="J49" s="15"/>
      <c r="K49" s="1263">
        <v>5.653933466516697</v>
      </c>
    </row>
    <row r="50" spans="1:11" ht="15" customHeight="1" thickBot="1">
      <c r="A50" s="25" t="s">
        <v>1138</v>
      </c>
      <c r="B50" s="57">
        <v>34229.06041964993</v>
      </c>
      <c r="C50" s="20">
        <v>33145.55699999997</v>
      </c>
      <c r="D50" s="20">
        <v>51794.74700000003</v>
      </c>
      <c r="E50" s="21">
        <v>48732.59899999993</v>
      </c>
      <c r="F50" s="20">
        <v>-1083.5034196499619</v>
      </c>
      <c r="G50" s="20"/>
      <c r="H50" s="21">
        <v>-3.165448909102843</v>
      </c>
      <c r="I50" s="57">
        <v>-3062.148000000103</v>
      </c>
      <c r="J50" s="20"/>
      <c r="K50" s="1270">
        <v>-5.912082165398165</v>
      </c>
    </row>
    <row r="51" spans="1:11" ht="15" customHeight="1">
      <c r="A51" s="1515" t="s">
        <v>887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</row>
    <row r="52" spans="1:11" ht="15" customHeight="1">
      <c r="A52" s="230" t="s">
        <v>888</v>
      </c>
      <c r="B52" s="62"/>
      <c r="C52" s="148"/>
      <c r="D52" s="148"/>
      <c r="E52" s="148"/>
      <c r="F52" s="148"/>
      <c r="G52" s="148"/>
      <c r="H52" s="148"/>
      <c r="I52" s="148"/>
      <c r="J52" s="148"/>
      <c r="K52" s="148"/>
    </row>
    <row r="53" spans="1:2" ht="12.75">
      <c r="A53" s="15" t="s">
        <v>1457</v>
      </c>
      <c r="B53" s="15"/>
    </row>
    <row r="54" ht="12.75">
      <c r="A54" s="230"/>
    </row>
    <row r="55" ht="12.75">
      <c r="A55" s="230"/>
    </row>
    <row r="56" ht="12.75">
      <c r="A56" s="15"/>
    </row>
  </sheetData>
  <mergeCells count="7">
    <mergeCell ref="M24:N24"/>
    <mergeCell ref="O24:P24"/>
    <mergeCell ref="A1:K1"/>
    <mergeCell ref="A2:K2"/>
    <mergeCell ref="F4:K4"/>
    <mergeCell ref="F5:H5"/>
    <mergeCell ref="I5:K5"/>
  </mergeCells>
  <printOptions horizontalCentered="1"/>
  <pageMargins left="1.52" right="0.75" top="1" bottom="1" header="0.5" footer="0.5"/>
  <pageSetup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1"/>
  <sheetViews>
    <sheetView workbookViewId="0" topLeftCell="A1">
      <selection activeCell="E10" sqref="E10"/>
    </sheetView>
  </sheetViews>
  <sheetFormatPr defaultColWidth="9.140625" defaultRowHeight="12.75"/>
  <cols>
    <col min="1" max="1" width="32.421875" style="148" customWidth="1"/>
    <col min="2" max="5" width="8.421875" style="148" bestFit="1" customWidth="1"/>
    <col min="6" max="6" width="12.57421875" style="148" customWidth="1"/>
    <col min="7" max="7" width="8.00390625" style="1271" bestFit="1" customWidth="1"/>
    <col min="8" max="8" width="10.28125" style="148" bestFit="1" customWidth="1"/>
    <col min="9" max="9" width="8.00390625" style="1271" bestFit="1" customWidth="1"/>
    <col min="10" max="16384" width="9.140625" style="148" customWidth="1"/>
  </cols>
  <sheetData>
    <row r="1" spans="1:9" ht="12.75">
      <c r="A1" s="1579" t="s">
        <v>1493</v>
      </c>
      <c r="B1" s="1579"/>
      <c r="C1" s="1579"/>
      <c r="D1" s="1579"/>
      <c r="E1" s="1579"/>
      <c r="F1" s="1579"/>
      <c r="G1" s="1579"/>
      <c r="H1" s="1579"/>
      <c r="I1" s="1579"/>
    </row>
    <row r="2" spans="1:9" ht="15.75">
      <c r="A2" s="1580" t="s">
        <v>407</v>
      </c>
      <c r="B2" s="1580"/>
      <c r="C2" s="1580"/>
      <c r="D2" s="1580"/>
      <c r="E2" s="1580"/>
      <c r="F2" s="1580"/>
      <c r="G2" s="1580"/>
      <c r="H2" s="1580"/>
      <c r="I2" s="1580"/>
    </row>
    <row r="3" spans="8:9" ht="13.5" thickBot="1">
      <c r="H3" s="1538" t="s">
        <v>1050</v>
      </c>
      <c r="I3" s="1539"/>
    </row>
    <row r="4" spans="1:9" ht="12.75">
      <c r="A4" s="1283"/>
      <c r="B4" s="1540">
        <f>'[2]MS'!B5</f>
        <v>2008</v>
      </c>
      <c r="C4" s="1542">
        <f>'[2]MS'!C5</f>
        <v>2008</v>
      </c>
      <c r="D4" s="1540">
        <f>'[2]MS'!D5</f>
        <v>2009</v>
      </c>
      <c r="E4" s="1542">
        <f>'[2]MS'!E5</f>
        <v>2009</v>
      </c>
      <c r="F4" s="1544" t="s">
        <v>13</v>
      </c>
      <c r="G4" s="1545"/>
      <c r="H4" s="1545"/>
      <c r="I4" s="1546"/>
    </row>
    <row r="5" spans="1:9" ht="12.75">
      <c r="A5" s="1284"/>
      <c r="B5" s="1541"/>
      <c r="C5" s="1543"/>
      <c r="D5" s="1541"/>
      <c r="E5" s="1543"/>
      <c r="F5" s="1547" t="str">
        <f>'[2]MS'!F5</f>
        <v>2008/09</v>
      </c>
      <c r="G5" s="1548"/>
      <c r="H5" s="1547" t="str">
        <f>'[2]MS'!I5</f>
        <v>2009/10</v>
      </c>
      <c r="I5" s="1529"/>
    </row>
    <row r="6" spans="1:9" s="1275" customFormat="1" ht="12.75">
      <c r="A6" s="1285" t="s">
        <v>1416</v>
      </c>
      <c r="B6" s="1430" t="str">
        <f>'[2]MS'!B6</f>
        <v>Jul</v>
      </c>
      <c r="C6" s="1272" t="str">
        <f>'[2]MS'!C6</f>
        <v>Dec</v>
      </c>
      <c r="D6" s="1430" t="s">
        <v>69</v>
      </c>
      <c r="E6" s="1272" t="str">
        <f>C6</f>
        <v>Dec</v>
      </c>
      <c r="F6" s="1273" t="s">
        <v>1049</v>
      </c>
      <c r="G6" s="1274" t="s">
        <v>1026</v>
      </c>
      <c r="H6" s="1273" t="s">
        <v>1049</v>
      </c>
      <c r="I6" s="1286" t="s">
        <v>1026</v>
      </c>
    </row>
    <row r="7" spans="1:9" ht="12.75">
      <c r="A7" s="1287" t="s">
        <v>998</v>
      </c>
      <c r="B7" s="331">
        <v>33509.672439350004</v>
      </c>
      <c r="C7" s="332">
        <v>30150.8790197</v>
      </c>
      <c r="D7" s="331">
        <v>51257.81901970001</v>
      </c>
      <c r="E7" s="332">
        <v>47925.0530197</v>
      </c>
      <c r="F7" s="333">
        <f>C7-B7</f>
        <v>-3358.7934196500028</v>
      </c>
      <c r="G7" s="334">
        <f>F7/B7*100</f>
        <v>-10.023354975281142</v>
      </c>
      <c r="H7" s="333">
        <f>E7-D7</f>
        <v>-3332.7660000000105</v>
      </c>
      <c r="I7" s="1288">
        <f>H7/D7*100</f>
        <v>-6.501966068277549</v>
      </c>
    </row>
    <row r="8" spans="1:9" ht="12.75">
      <c r="A8" s="1287" t="s">
        <v>366</v>
      </c>
      <c r="B8" s="331">
        <v>1002.6959999999999</v>
      </c>
      <c r="C8" s="332">
        <v>811.578</v>
      </c>
      <c r="D8" s="331">
        <v>1368.6929999999998</v>
      </c>
      <c r="E8" s="332">
        <v>1108.519</v>
      </c>
      <c r="F8" s="335">
        <f aca="true" t="shared" si="0" ref="F8:F23">C8-B8</f>
        <v>-191.11799999999994</v>
      </c>
      <c r="G8" s="336">
        <f aca="true" t="shared" si="1" ref="G8:G23">F8/B8*100</f>
        <v>-19.060413126211728</v>
      </c>
      <c r="H8" s="335">
        <f aca="true" t="shared" si="2" ref="H8:H23">E8-D8</f>
        <v>-260.17399999999975</v>
      </c>
      <c r="I8" s="1289">
        <f aca="true" t="shared" si="3" ref="I8:I23">H8/D8*100</f>
        <v>-19.00893772379926</v>
      </c>
    </row>
    <row r="9" spans="1:9" ht="12.75">
      <c r="A9" s="1290" t="s">
        <v>999</v>
      </c>
      <c r="B9" s="333">
        <v>67863.85598792</v>
      </c>
      <c r="C9" s="337">
        <v>62289.164</v>
      </c>
      <c r="D9" s="333">
        <v>85010.645</v>
      </c>
      <c r="E9" s="337">
        <v>74381.237</v>
      </c>
      <c r="F9" s="333">
        <f t="shared" si="0"/>
        <v>-5574.691987920007</v>
      </c>
      <c r="G9" s="334">
        <f t="shared" si="1"/>
        <v>-8.214522895534142</v>
      </c>
      <c r="H9" s="333">
        <f t="shared" si="2"/>
        <v>-10629.40800000001</v>
      </c>
      <c r="I9" s="1288">
        <f t="shared" si="3"/>
        <v>-12.503619987826243</v>
      </c>
    </row>
    <row r="10" spans="1:9" ht="12.75">
      <c r="A10" s="1287" t="s">
        <v>296</v>
      </c>
      <c r="B10" s="331">
        <v>20509.846999999994</v>
      </c>
      <c r="C10" s="332">
        <v>17376.985999999997</v>
      </c>
      <c r="D10" s="331">
        <v>25452.386000000006</v>
      </c>
      <c r="E10" s="332">
        <v>22255.404</v>
      </c>
      <c r="F10" s="331">
        <f t="shared" si="0"/>
        <v>-3132.860999999997</v>
      </c>
      <c r="G10" s="338">
        <f t="shared" si="1"/>
        <v>-15.274911607092914</v>
      </c>
      <c r="H10" s="331">
        <f t="shared" si="2"/>
        <v>-3196.9820000000072</v>
      </c>
      <c r="I10" s="1291">
        <f t="shared" si="3"/>
        <v>-12.560637733531177</v>
      </c>
    </row>
    <row r="11" spans="1:9" ht="12.75">
      <c r="A11" s="1287" t="s">
        <v>301</v>
      </c>
      <c r="B11" s="331">
        <v>42420.704000000005</v>
      </c>
      <c r="C11" s="332">
        <v>39617.284</v>
      </c>
      <c r="D11" s="331">
        <v>54016.719</v>
      </c>
      <c r="E11" s="332">
        <v>47221.216</v>
      </c>
      <c r="F11" s="331">
        <f t="shared" si="0"/>
        <v>-2803.4200000000055</v>
      </c>
      <c r="G11" s="338">
        <f t="shared" si="1"/>
        <v>-6.608612624627836</v>
      </c>
      <c r="H11" s="331">
        <f t="shared" si="2"/>
        <v>-6795.502999999997</v>
      </c>
      <c r="I11" s="1291">
        <f t="shared" si="3"/>
        <v>-12.58036979254515</v>
      </c>
    </row>
    <row r="12" spans="1:9" ht="12.75">
      <c r="A12" s="1287" t="s">
        <v>1000</v>
      </c>
      <c r="B12" s="331">
        <v>16987.573</v>
      </c>
      <c r="C12" s="332">
        <v>14202.095000000001</v>
      </c>
      <c r="D12" s="331">
        <v>16582.794</v>
      </c>
      <c r="E12" s="332">
        <v>17342.991</v>
      </c>
      <c r="F12" s="331">
        <f t="shared" si="0"/>
        <v>-2785.477999999999</v>
      </c>
      <c r="G12" s="338">
        <f t="shared" si="1"/>
        <v>-16.397151023280365</v>
      </c>
      <c r="H12" s="331">
        <f t="shared" si="2"/>
        <v>760.1970000000001</v>
      </c>
      <c r="I12" s="1291">
        <f t="shared" si="3"/>
        <v>4.5842516044039385</v>
      </c>
    </row>
    <row r="13" spans="1:9" ht="12.75">
      <c r="A13" s="1287" t="s">
        <v>1001</v>
      </c>
      <c r="B13" s="331">
        <v>16968.761000000002</v>
      </c>
      <c r="C13" s="332">
        <v>18549.422000000002</v>
      </c>
      <c r="D13" s="331">
        <v>18644.785</v>
      </c>
      <c r="E13" s="332">
        <v>20068.705</v>
      </c>
      <c r="F13" s="331">
        <f t="shared" si="0"/>
        <v>1580.661</v>
      </c>
      <c r="G13" s="338">
        <f t="shared" si="1"/>
        <v>9.315123243235025</v>
      </c>
      <c r="H13" s="331">
        <f t="shared" si="2"/>
        <v>1423.920000000002</v>
      </c>
      <c r="I13" s="1291">
        <f t="shared" si="3"/>
        <v>7.637095305738317</v>
      </c>
    </row>
    <row r="14" spans="1:9" ht="12.75">
      <c r="A14" s="1287" t="s">
        <v>1002</v>
      </c>
      <c r="B14" s="331">
        <v>4107.637</v>
      </c>
      <c r="C14" s="332">
        <v>3130.222</v>
      </c>
      <c r="D14" s="331">
        <v>10805.367000000002</v>
      </c>
      <c r="E14" s="332">
        <v>6571.566</v>
      </c>
      <c r="F14" s="331">
        <f t="shared" si="0"/>
        <v>-977.4149999999995</v>
      </c>
      <c r="G14" s="338">
        <f t="shared" si="1"/>
        <v>-23.795067577782543</v>
      </c>
      <c r="H14" s="331">
        <f t="shared" si="2"/>
        <v>-4233.801000000002</v>
      </c>
      <c r="I14" s="1291">
        <f t="shared" si="3"/>
        <v>-39.18238964025934</v>
      </c>
    </row>
    <row r="15" spans="1:9" ht="12.75">
      <c r="A15" s="1287" t="s">
        <v>1003</v>
      </c>
      <c r="B15" s="331">
        <v>4356.733</v>
      </c>
      <c r="C15" s="332">
        <v>3735.5449999999996</v>
      </c>
      <c r="D15" s="331">
        <v>7983.772999999999</v>
      </c>
      <c r="E15" s="332">
        <v>3237.954</v>
      </c>
      <c r="F15" s="331">
        <f t="shared" si="0"/>
        <v>-621.1880000000006</v>
      </c>
      <c r="G15" s="338">
        <f t="shared" si="1"/>
        <v>-14.25811496825719</v>
      </c>
      <c r="H15" s="331">
        <f t="shared" si="2"/>
        <v>-4745.8189999999995</v>
      </c>
      <c r="I15" s="1291">
        <f t="shared" si="3"/>
        <v>-59.443310825595866</v>
      </c>
    </row>
    <row r="16" spans="1:9" ht="12.75">
      <c r="A16" s="1292" t="s">
        <v>1004</v>
      </c>
      <c r="B16" s="335">
        <v>4223.2970000000005</v>
      </c>
      <c r="C16" s="339">
        <v>4417.636</v>
      </c>
      <c r="D16" s="335">
        <v>5064.507</v>
      </c>
      <c r="E16" s="339">
        <v>4206.233</v>
      </c>
      <c r="F16" s="335">
        <f t="shared" si="0"/>
        <v>194.33899999999994</v>
      </c>
      <c r="G16" s="336">
        <f t="shared" si="1"/>
        <v>4.60159444149914</v>
      </c>
      <c r="H16" s="335">
        <f t="shared" si="2"/>
        <v>-858.2739999999994</v>
      </c>
      <c r="I16" s="1289">
        <f t="shared" si="3"/>
        <v>-16.946842012460433</v>
      </c>
    </row>
    <row r="17" spans="1:9" ht="12.75">
      <c r="A17" s="1287" t="s">
        <v>1005</v>
      </c>
      <c r="B17" s="333">
        <v>37076.32399999999</v>
      </c>
      <c r="C17" s="337">
        <v>41432.27</v>
      </c>
      <c r="D17" s="333">
        <v>38993.291000000005</v>
      </c>
      <c r="E17" s="337">
        <v>44139.355</v>
      </c>
      <c r="F17" s="331">
        <f t="shared" si="0"/>
        <v>4355.946000000004</v>
      </c>
      <c r="G17" s="338">
        <f t="shared" si="1"/>
        <v>11.748591904634354</v>
      </c>
      <c r="H17" s="331">
        <f t="shared" si="2"/>
        <v>5146.0639999999985</v>
      </c>
      <c r="I17" s="1291">
        <f t="shared" si="3"/>
        <v>13.197306172490025</v>
      </c>
    </row>
    <row r="18" spans="1:9" ht="12.75">
      <c r="A18" s="1287" t="s">
        <v>1006</v>
      </c>
      <c r="B18" s="331">
        <v>27693.958999999995</v>
      </c>
      <c r="C18" s="332">
        <v>30375.846999999998</v>
      </c>
      <c r="D18" s="331">
        <v>36186.736999999994</v>
      </c>
      <c r="E18" s="332">
        <v>46767.047</v>
      </c>
      <c r="F18" s="331">
        <f t="shared" si="0"/>
        <v>2681.8880000000026</v>
      </c>
      <c r="G18" s="338">
        <f t="shared" si="1"/>
        <v>9.68401809217672</v>
      </c>
      <c r="H18" s="331">
        <f t="shared" si="2"/>
        <v>10580.310000000005</v>
      </c>
      <c r="I18" s="1291">
        <f t="shared" si="3"/>
        <v>29.238087976818704</v>
      </c>
    </row>
    <row r="19" spans="1:9" ht="12.75">
      <c r="A19" s="1287" t="s">
        <v>1008</v>
      </c>
      <c r="B19" s="331">
        <v>4555.043000000001</v>
      </c>
      <c r="C19" s="332">
        <v>3192.643</v>
      </c>
      <c r="D19" s="331">
        <v>12856.134</v>
      </c>
      <c r="E19" s="332">
        <v>7993.590999999999</v>
      </c>
      <c r="F19" s="331">
        <f t="shared" si="0"/>
        <v>-1362.4000000000005</v>
      </c>
      <c r="G19" s="338">
        <f t="shared" si="1"/>
        <v>-29.90970667016756</v>
      </c>
      <c r="H19" s="331">
        <f t="shared" si="2"/>
        <v>-4862.543000000001</v>
      </c>
      <c r="I19" s="1291">
        <f t="shared" si="3"/>
        <v>-37.822746713747705</v>
      </c>
    </row>
    <row r="20" spans="1:9" ht="12.75">
      <c r="A20" s="1287" t="s">
        <v>1009</v>
      </c>
      <c r="B20" s="331">
        <v>13923.245</v>
      </c>
      <c r="C20" s="332">
        <v>12255.149</v>
      </c>
      <c r="D20" s="331">
        <v>18845.015000000007</v>
      </c>
      <c r="E20" s="332">
        <v>20176.18</v>
      </c>
      <c r="F20" s="331">
        <f t="shared" si="0"/>
        <v>-1668.0960000000014</v>
      </c>
      <c r="G20" s="338">
        <f t="shared" si="1"/>
        <v>-11.98065537164649</v>
      </c>
      <c r="H20" s="331">
        <f t="shared" si="2"/>
        <v>1331.1649999999936</v>
      </c>
      <c r="I20" s="1291">
        <f t="shared" si="3"/>
        <v>7.063751342198418</v>
      </c>
    </row>
    <row r="21" spans="1:9" ht="12.75">
      <c r="A21" s="1287" t="s">
        <v>1010</v>
      </c>
      <c r="B21" s="331">
        <v>227481.78699999998</v>
      </c>
      <c r="C21" s="332">
        <v>267922.6209999999</v>
      </c>
      <c r="D21" s="331">
        <v>303560.2919999999</v>
      </c>
      <c r="E21" s="332">
        <v>321517.177</v>
      </c>
      <c r="F21" s="331">
        <f t="shared" si="0"/>
        <v>40440.833999999944</v>
      </c>
      <c r="G21" s="338">
        <f t="shared" si="1"/>
        <v>17.77761399421394</v>
      </c>
      <c r="H21" s="331">
        <f t="shared" si="2"/>
        <v>17956.885000000126</v>
      </c>
      <c r="I21" s="1291">
        <f t="shared" si="3"/>
        <v>5.915426184924124</v>
      </c>
    </row>
    <row r="22" spans="1:9" ht="12.75">
      <c r="A22" s="1287" t="s">
        <v>1011</v>
      </c>
      <c r="B22" s="331">
        <v>8624.2331</v>
      </c>
      <c r="C22" s="332">
        <v>6822.5401</v>
      </c>
      <c r="D22" s="331">
        <v>9673.6941</v>
      </c>
      <c r="E22" s="332">
        <v>13243.078000000001</v>
      </c>
      <c r="F22" s="331">
        <f t="shared" si="0"/>
        <v>-1801.6929999999993</v>
      </c>
      <c r="G22" s="338">
        <f t="shared" si="1"/>
        <v>-20.891051750444912</v>
      </c>
      <c r="H22" s="331">
        <f t="shared" si="2"/>
        <v>3569.3839000000007</v>
      </c>
      <c r="I22" s="1291">
        <f t="shared" si="3"/>
        <v>36.89783719747764</v>
      </c>
    </row>
    <row r="23" spans="1:9" s="236" customFormat="1" ht="13.5" thickBot="1">
      <c r="A23" s="1293" t="s">
        <v>1012</v>
      </c>
      <c r="B23" s="1294">
        <f>SUM(B7:B9,B17:B22)</f>
        <v>421730.81552727</v>
      </c>
      <c r="C23" s="1294">
        <f>SUM(C7:C9,C17:C22)</f>
        <v>455252.6911197</v>
      </c>
      <c r="D23" s="1294">
        <f>SUM(D7:D9,D17:D22)</f>
        <v>557752.3201196999</v>
      </c>
      <c r="E23" s="1294">
        <f>SUM(E7:E9,E17:E22)</f>
        <v>577251.2370197</v>
      </c>
      <c r="F23" s="1295">
        <f t="shared" si="0"/>
        <v>33521.87559242995</v>
      </c>
      <c r="G23" s="1296">
        <f t="shared" si="1"/>
        <v>7.948642678747375</v>
      </c>
      <c r="H23" s="1295">
        <f t="shared" si="2"/>
        <v>19498.91690000007</v>
      </c>
      <c r="I23" s="1297">
        <f t="shared" si="3"/>
        <v>3.4959813158312607</v>
      </c>
    </row>
    <row r="24" spans="1:9" ht="12.75">
      <c r="A24" s="152"/>
      <c r="B24" s="1276"/>
      <c r="C24" s="1276"/>
      <c r="D24" s="1276"/>
      <c r="E24" s="1276"/>
      <c r="F24" s="1276"/>
      <c r="G24" s="1277"/>
      <c r="H24" s="1276"/>
      <c r="I24" s="1278"/>
    </row>
    <row r="25" spans="1:9" ht="12.75" hidden="1">
      <c r="A25" s="234" t="s">
        <v>745</v>
      </c>
      <c r="B25" s="1276"/>
      <c r="C25" s="1276"/>
      <c r="D25" s="1276"/>
      <c r="E25" s="1276"/>
      <c r="F25" s="1276"/>
      <c r="G25" s="1277"/>
      <c r="H25" s="1276"/>
      <c r="I25" s="1278"/>
    </row>
    <row r="26" spans="1:9" ht="12.75" hidden="1">
      <c r="A26" s="152" t="s">
        <v>746</v>
      </c>
      <c r="B26" s="1276"/>
      <c r="C26" s="1276"/>
      <c r="D26" s="1276"/>
      <c r="E26" s="1276"/>
      <c r="F26" s="1276"/>
      <c r="G26" s="1277"/>
      <c r="H26" s="1276"/>
      <c r="I26" s="1278"/>
    </row>
    <row r="27" spans="1:9" ht="12.75" hidden="1">
      <c r="A27" s="236" t="s">
        <v>747</v>
      </c>
      <c r="I27" s="1278"/>
    </row>
    <row r="28" spans="1:9" ht="12.75" hidden="1">
      <c r="A28" s="148" t="s">
        <v>748</v>
      </c>
      <c r="I28" s="1278"/>
    </row>
    <row r="29" spans="1:9" ht="12.75" hidden="1">
      <c r="A29" s="236" t="s">
        <v>749</v>
      </c>
      <c r="I29" s="1278"/>
    </row>
    <row r="30" spans="1:9" ht="12.75" hidden="1">
      <c r="A30" s="148" t="s">
        <v>750</v>
      </c>
      <c r="I30" s="1278"/>
    </row>
    <row r="31" ht="12.75" hidden="1">
      <c r="I31" s="1278"/>
    </row>
    <row r="32" spans="1:9" s="1279" customFormat="1" ht="12.75">
      <c r="A32" s="1279" t="s">
        <v>981</v>
      </c>
      <c r="G32" s="1280"/>
      <c r="I32" s="1281"/>
    </row>
    <row r="33" ht="12.75">
      <c r="I33" s="1278"/>
    </row>
    <row r="34" ht="12.75">
      <c r="I34" s="1278"/>
    </row>
    <row r="35" ht="12.75">
      <c r="I35" s="1278"/>
    </row>
    <row r="36" ht="12.75">
      <c r="I36" s="1278"/>
    </row>
    <row r="37" ht="12.75">
      <c r="I37" s="1278"/>
    </row>
    <row r="38" ht="12.75">
      <c r="I38" s="1278"/>
    </row>
    <row r="39" ht="12.75">
      <c r="I39" s="1278"/>
    </row>
    <row r="40" ht="12.75">
      <c r="I40" s="1278"/>
    </row>
    <row r="41" ht="12.75">
      <c r="I41" s="1278"/>
    </row>
    <row r="42" ht="12.75">
      <c r="I42" s="1278"/>
    </row>
    <row r="43" ht="12.75">
      <c r="I43" s="1278"/>
    </row>
    <row r="44" ht="12.75">
      <c r="I44" s="1278"/>
    </row>
    <row r="45" ht="12.75">
      <c r="I45" s="1278"/>
    </row>
    <row r="46" ht="12.75">
      <c r="I46" s="1278"/>
    </row>
    <row r="47" ht="12.75">
      <c r="I47" s="1278"/>
    </row>
    <row r="48" ht="12.75">
      <c r="I48" s="1278"/>
    </row>
    <row r="49" ht="12.75">
      <c r="I49" s="1278"/>
    </row>
    <row r="50" ht="12.75">
      <c r="I50" s="1278"/>
    </row>
    <row r="51" ht="12.75">
      <c r="I51" s="1278"/>
    </row>
    <row r="52" ht="12.75">
      <c r="I52" s="1278"/>
    </row>
    <row r="53" ht="12.75">
      <c r="I53" s="1278"/>
    </row>
    <row r="54" ht="12.75">
      <c r="I54" s="1278"/>
    </row>
    <row r="55" ht="12.75">
      <c r="I55" s="1278"/>
    </row>
    <row r="56" ht="12.75">
      <c r="I56" s="1278"/>
    </row>
    <row r="57" ht="12.75">
      <c r="I57" s="1278"/>
    </row>
    <row r="58" ht="12.75">
      <c r="I58" s="1278"/>
    </row>
    <row r="59" ht="12.75">
      <c r="I59" s="1278"/>
    </row>
    <row r="60" ht="12.75">
      <c r="I60" s="1278"/>
    </row>
    <row r="61" ht="12.75">
      <c r="I61" s="1278"/>
    </row>
    <row r="62" ht="12.75">
      <c r="I62" s="1278"/>
    </row>
    <row r="63" ht="12.75">
      <c r="I63" s="1278"/>
    </row>
    <row r="64" ht="12.75">
      <c r="I64" s="1278"/>
    </row>
    <row r="65" ht="12.75">
      <c r="I65" s="1278"/>
    </row>
    <row r="66" ht="12.75">
      <c r="I66" s="1278"/>
    </row>
    <row r="67" ht="12.75">
      <c r="I67" s="1278"/>
    </row>
    <row r="68" ht="12.75">
      <c r="I68" s="1278"/>
    </row>
    <row r="69" ht="12.75">
      <c r="I69" s="1278"/>
    </row>
    <row r="70" ht="12.75">
      <c r="I70" s="1278"/>
    </row>
    <row r="71" ht="12.75">
      <c r="I71" s="1278"/>
    </row>
    <row r="72" ht="12.75">
      <c r="I72" s="1278"/>
    </row>
    <row r="73" ht="12.75">
      <c r="I73" s="1278"/>
    </row>
    <row r="74" ht="12.75">
      <c r="I74" s="1278"/>
    </row>
    <row r="75" ht="12.75">
      <c r="I75" s="1278"/>
    </row>
    <row r="76" ht="12.75">
      <c r="I76" s="1278"/>
    </row>
    <row r="77" ht="12.75">
      <c r="I77" s="1278"/>
    </row>
    <row r="78" ht="12.75">
      <c r="I78" s="1278"/>
    </row>
    <row r="79" ht="12.75">
      <c r="I79" s="1278"/>
    </row>
    <row r="80" ht="12.75">
      <c r="I80" s="1278"/>
    </row>
    <row r="81" ht="12.75">
      <c r="I81" s="1278"/>
    </row>
    <row r="82" ht="12.75">
      <c r="I82" s="1278"/>
    </row>
    <row r="83" ht="12.75">
      <c r="I83" s="1278"/>
    </row>
    <row r="84" ht="12.75">
      <c r="I84" s="1278"/>
    </row>
    <row r="85" ht="12.75">
      <c r="I85" s="1278"/>
    </row>
    <row r="86" ht="12.75">
      <c r="I86" s="1278"/>
    </row>
    <row r="87" ht="12.75">
      <c r="I87" s="1278"/>
    </row>
    <row r="88" ht="12.75">
      <c r="I88" s="1278"/>
    </row>
    <row r="89" ht="12.75">
      <c r="I89" s="1278"/>
    </row>
    <row r="90" ht="12.75">
      <c r="I90" s="1278"/>
    </row>
    <row r="91" ht="12.75">
      <c r="I91" s="1278"/>
    </row>
    <row r="92" ht="12.75">
      <c r="I92" s="1278"/>
    </row>
    <row r="93" ht="12.75">
      <c r="I93" s="1278"/>
    </row>
    <row r="94" ht="12.75">
      <c r="I94" s="1278"/>
    </row>
    <row r="95" ht="12.75">
      <c r="I95" s="1278"/>
    </row>
    <row r="96" ht="12.75">
      <c r="I96" s="1278"/>
    </row>
    <row r="97" ht="12.75">
      <c r="I97" s="1278"/>
    </row>
    <row r="98" ht="12.75">
      <c r="I98" s="1278"/>
    </row>
    <row r="99" ht="12.75">
      <c r="I99" s="1278"/>
    </row>
    <row r="100" ht="12.75">
      <c r="I100" s="1278"/>
    </row>
    <row r="101" ht="12.75">
      <c r="I101" s="1278"/>
    </row>
    <row r="102" ht="12.75">
      <c r="I102" s="1278"/>
    </row>
    <row r="103" ht="12.75">
      <c r="I103" s="1278"/>
    </row>
    <row r="104" ht="12.75">
      <c r="I104" s="1278"/>
    </row>
    <row r="105" ht="12.75">
      <c r="I105" s="1278"/>
    </row>
    <row r="106" ht="12.75">
      <c r="I106" s="1278"/>
    </row>
    <row r="107" ht="12.75">
      <c r="I107" s="1278"/>
    </row>
    <row r="108" ht="12.75">
      <c r="I108" s="1278"/>
    </row>
    <row r="109" ht="12.75">
      <c r="I109" s="1278"/>
    </row>
    <row r="110" ht="12.75">
      <c r="I110" s="1278"/>
    </row>
    <row r="111" ht="12.75">
      <c r="I111" s="1278"/>
    </row>
    <row r="112" ht="12.75">
      <c r="I112" s="1278"/>
    </row>
    <row r="113" ht="12.75">
      <c r="I113" s="1278"/>
    </row>
    <row r="114" ht="12.75">
      <c r="I114" s="1278"/>
    </row>
    <row r="115" ht="12.75">
      <c r="I115" s="1278"/>
    </row>
    <row r="116" ht="12.75">
      <c r="I116" s="1278"/>
    </row>
    <row r="117" ht="12.75">
      <c r="I117" s="1278"/>
    </row>
    <row r="118" ht="12.75">
      <c r="I118" s="1278"/>
    </row>
    <row r="119" ht="12.75">
      <c r="I119" s="1278"/>
    </row>
    <row r="120" ht="12.75">
      <c r="I120" s="1278"/>
    </row>
    <row r="121" ht="12.75">
      <c r="I121" s="1278"/>
    </row>
    <row r="122" ht="12.75">
      <c r="I122" s="1278"/>
    </row>
    <row r="123" ht="12.75">
      <c r="I123" s="1278"/>
    </row>
    <row r="124" ht="12.75">
      <c r="I124" s="1278"/>
    </row>
    <row r="125" ht="12.75">
      <c r="I125" s="1278"/>
    </row>
    <row r="126" ht="12.75">
      <c r="I126" s="1278"/>
    </row>
    <row r="127" ht="12.75">
      <c r="I127" s="1278"/>
    </row>
    <row r="128" ht="12.75">
      <c r="I128" s="1278"/>
    </row>
    <row r="129" ht="12.75">
      <c r="I129" s="1278"/>
    </row>
    <row r="130" ht="12.75">
      <c r="I130" s="1278"/>
    </row>
    <row r="131" ht="12.75">
      <c r="I131" s="1278"/>
    </row>
    <row r="132" ht="12.75">
      <c r="I132" s="1278"/>
    </row>
    <row r="133" ht="12.75">
      <c r="I133" s="1278"/>
    </row>
    <row r="134" ht="12.75">
      <c r="I134" s="1278"/>
    </row>
    <row r="135" ht="12.75">
      <c r="I135" s="1278"/>
    </row>
    <row r="136" ht="12.75">
      <c r="I136" s="1278"/>
    </row>
    <row r="137" ht="12.75">
      <c r="I137" s="1278"/>
    </row>
    <row r="138" ht="12.75">
      <c r="I138" s="1278"/>
    </row>
    <row r="139" ht="12.75">
      <c r="I139" s="1278"/>
    </row>
    <row r="140" ht="12.75">
      <c r="I140" s="1278"/>
    </row>
    <row r="141" ht="12.75">
      <c r="I141" s="1278"/>
    </row>
    <row r="142" ht="12.75">
      <c r="I142" s="1278"/>
    </row>
    <row r="143" ht="12.75">
      <c r="I143" s="1278"/>
    </row>
    <row r="144" ht="12.75">
      <c r="I144" s="1278"/>
    </row>
    <row r="145" ht="12.75">
      <c r="I145" s="1278"/>
    </row>
    <row r="146" ht="12.75">
      <c r="I146" s="1278"/>
    </row>
    <row r="147" ht="12.75">
      <c r="I147" s="1278"/>
    </row>
    <row r="148" ht="12.75">
      <c r="I148" s="1278"/>
    </row>
    <row r="149" ht="12.75">
      <c r="I149" s="1278"/>
    </row>
    <row r="150" ht="12.75">
      <c r="I150" s="1278"/>
    </row>
    <row r="151" ht="12.75">
      <c r="I151" s="1278"/>
    </row>
    <row r="152" ht="12.75">
      <c r="I152" s="1278"/>
    </row>
    <row r="153" ht="12.75">
      <c r="I153" s="1278"/>
    </row>
    <row r="154" ht="12.75">
      <c r="I154" s="1278"/>
    </row>
    <row r="155" ht="12.75">
      <c r="I155" s="1278"/>
    </row>
    <row r="156" ht="12.75">
      <c r="I156" s="1278"/>
    </row>
    <row r="157" ht="12.75">
      <c r="I157" s="1278"/>
    </row>
    <row r="158" ht="12.75">
      <c r="I158" s="1278"/>
    </row>
    <row r="159" ht="12.75">
      <c r="I159" s="1278"/>
    </row>
    <row r="160" ht="12.75">
      <c r="I160" s="1278"/>
    </row>
    <row r="161" ht="12.75">
      <c r="I161" s="1278"/>
    </row>
    <row r="162" ht="12.75">
      <c r="I162" s="1278"/>
    </row>
    <row r="163" ht="12.75">
      <c r="I163" s="1278"/>
    </row>
    <row r="164" ht="12.75">
      <c r="I164" s="1278"/>
    </row>
    <row r="165" ht="12.75">
      <c r="I165" s="1278"/>
    </row>
    <row r="166" ht="12.75">
      <c r="I166" s="1278"/>
    </row>
    <row r="167" ht="12.75">
      <c r="I167" s="1278"/>
    </row>
    <row r="168" ht="12.75">
      <c r="I168" s="1278"/>
    </row>
    <row r="169" ht="12.75">
      <c r="I169" s="1278"/>
    </row>
    <row r="170" ht="12.75">
      <c r="I170" s="1278"/>
    </row>
    <row r="171" ht="12.75">
      <c r="I171" s="1278"/>
    </row>
    <row r="172" ht="12.75">
      <c r="I172" s="1278"/>
    </row>
    <row r="173" ht="12.75">
      <c r="I173" s="1278"/>
    </row>
    <row r="174" ht="12.75">
      <c r="I174" s="1278"/>
    </row>
    <row r="175" ht="12.75">
      <c r="I175" s="1278"/>
    </row>
    <row r="176" ht="12.75">
      <c r="I176" s="1278"/>
    </row>
    <row r="177" ht="12.75">
      <c r="I177" s="1278"/>
    </row>
    <row r="178" ht="12.75">
      <c r="I178" s="1278"/>
    </row>
    <row r="179" ht="12.75">
      <c r="I179" s="1278"/>
    </row>
    <row r="180" ht="12.75">
      <c r="I180" s="1278"/>
    </row>
    <row r="181" ht="12.75">
      <c r="I181" s="1278"/>
    </row>
    <row r="182" ht="12.75">
      <c r="I182" s="1278"/>
    </row>
    <row r="183" ht="12.75">
      <c r="I183" s="1278"/>
    </row>
    <row r="184" ht="12.75">
      <c r="I184" s="1278"/>
    </row>
    <row r="185" ht="12.75">
      <c r="I185" s="1278"/>
    </row>
    <row r="186" ht="12.75">
      <c r="I186" s="1278"/>
    </row>
    <row r="187" ht="12.75">
      <c r="I187" s="1278"/>
    </row>
    <row r="188" ht="12.75">
      <c r="I188" s="1278"/>
    </row>
    <row r="189" ht="12.75">
      <c r="I189" s="1278"/>
    </row>
    <row r="190" ht="12.75">
      <c r="I190" s="1278"/>
    </row>
    <row r="191" ht="12.75">
      <c r="I191" s="1278"/>
    </row>
    <row r="192" ht="12.75">
      <c r="I192" s="1278"/>
    </row>
    <row r="193" ht="12.75">
      <c r="I193" s="1278"/>
    </row>
    <row r="194" ht="12.75">
      <c r="I194" s="1278"/>
    </row>
    <row r="195" ht="12.75">
      <c r="I195" s="1278"/>
    </row>
    <row r="196" ht="12.75">
      <c r="I196" s="1278"/>
    </row>
    <row r="197" ht="12.75">
      <c r="I197" s="1278"/>
    </row>
    <row r="198" ht="12.75">
      <c r="I198" s="1278"/>
    </row>
    <row r="199" ht="12.75">
      <c r="I199" s="1278"/>
    </row>
    <row r="200" ht="12.75">
      <c r="I200" s="1278"/>
    </row>
    <row r="201" ht="12.75">
      <c r="I201" s="1278"/>
    </row>
    <row r="202" ht="12.75">
      <c r="I202" s="1278"/>
    </row>
    <row r="203" ht="12.75">
      <c r="I203" s="1278"/>
    </row>
    <row r="204" ht="12.75">
      <c r="I204" s="1278"/>
    </row>
    <row r="205" ht="12.75">
      <c r="I205" s="1278"/>
    </row>
    <row r="206" ht="12.75">
      <c r="I206" s="1278"/>
    </row>
    <row r="207" ht="12.75">
      <c r="I207" s="1278"/>
    </row>
    <row r="208" ht="12.75">
      <c r="I208" s="1278"/>
    </row>
    <row r="209" ht="12.75">
      <c r="I209" s="1278"/>
    </row>
    <row r="210" ht="12.75">
      <c r="I210" s="1278"/>
    </row>
    <row r="211" ht="12.75">
      <c r="I211" s="1278"/>
    </row>
    <row r="212" ht="12.75">
      <c r="I212" s="1278"/>
    </row>
    <row r="213" ht="12.75">
      <c r="I213" s="1278"/>
    </row>
    <row r="214" ht="12.75">
      <c r="I214" s="1278"/>
    </row>
    <row r="215" ht="12.75">
      <c r="I215" s="1278"/>
    </row>
    <row r="216" ht="12.75">
      <c r="I216" s="1278"/>
    </row>
    <row r="217" ht="12.75">
      <c r="I217" s="1278"/>
    </row>
    <row r="218" ht="12.75">
      <c r="I218" s="1278"/>
    </row>
    <row r="219" ht="12.75">
      <c r="I219" s="1278"/>
    </row>
    <row r="220" ht="12.75">
      <c r="I220" s="1278"/>
    </row>
    <row r="221" ht="12.75">
      <c r="I221" s="1278"/>
    </row>
    <row r="222" ht="12.75">
      <c r="I222" s="1278"/>
    </row>
    <row r="223" ht="12.75">
      <c r="I223" s="1278"/>
    </row>
    <row r="224" ht="12.75">
      <c r="I224" s="1278"/>
    </row>
    <row r="225" ht="12.75">
      <c r="I225" s="1278"/>
    </row>
    <row r="226" ht="12.75">
      <c r="I226" s="1278"/>
    </row>
    <row r="227" ht="12.75">
      <c r="I227" s="1278"/>
    </row>
    <row r="228" ht="12.75">
      <c r="I228" s="1278"/>
    </row>
    <row r="229" ht="12.75">
      <c r="I229" s="1278"/>
    </row>
    <row r="230" ht="12.75">
      <c r="I230" s="1278"/>
    </row>
    <row r="231" ht="12.75">
      <c r="I231" s="1278"/>
    </row>
    <row r="232" ht="12.75">
      <c r="I232" s="1278"/>
    </row>
    <row r="233" ht="12.75">
      <c r="I233" s="1278"/>
    </row>
    <row r="234" ht="12.75">
      <c r="I234" s="1278"/>
    </row>
    <row r="235" ht="12.75">
      <c r="I235" s="1278"/>
    </row>
    <row r="236" ht="12.75">
      <c r="I236" s="1278"/>
    </row>
    <row r="237" ht="12.75">
      <c r="I237" s="1278"/>
    </row>
    <row r="238" ht="12.75">
      <c r="I238" s="1278"/>
    </row>
    <row r="239" ht="12.75">
      <c r="I239" s="1278"/>
    </row>
    <row r="240" ht="12.75">
      <c r="I240" s="1278"/>
    </row>
    <row r="241" ht="12.75">
      <c r="I241" s="1278"/>
    </row>
    <row r="242" ht="12.75">
      <c r="I242" s="1278"/>
    </row>
    <row r="243" ht="12.75">
      <c r="I243" s="1278"/>
    </row>
    <row r="244" ht="12.75">
      <c r="I244" s="1278"/>
    </row>
    <row r="245" ht="12.75">
      <c r="I245" s="1278"/>
    </row>
    <row r="246" ht="12.75">
      <c r="I246" s="1278"/>
    </row>
    <row r="247" ht="12.75">
      <c r="I247" s="1278"/>
    </row>
    <row r="248" ht="12.75">
      <c r="I248" s="1278"/>
    </row>
    <row r="249" ht="12.75">
      <c r="I249" s="1278"/>
    </row>
    <row r="250" ht="12.75">
      <c r="I250" s="1278"/>
    </row>
    <row r="251" ht="12.75">
      <c r="I251" s="1278"/>
    </row>
    <row r="252" ht="12.75">
      <c r="I252" s="1278"/>
    </row>
    <row r="253" ht="12.75">
      <c r="I253" s="1278"/>
    </row>
    <row r="254" ht="12.75">
      <c r="I254" s="1278"/>
    </row>
    <row r="255" ht="12.75">
      <c r="I255" s="1278"/>
    </row>
    <row r="256" ht="12.75">
      <c r="I256" s="1278"/>
    </row>
    <row r="257" ht="12.75">
      <c r="I257" s="1278"/>
    </row>
    <row r="258" ht="12.75">
      <c r="I258" s="1278"/>
    </row>
    <row r="259" ht="12.75">
      <c r="I259" s="1278"/>
    </row>
    <row r="260" ht="12.75">
      <c r="I260" s="1278"/>
    </row>
    <row r="261" ht="12.75">
      <c r="I261" s="1278"/>
    </row>
    <row r="262" ht="12.75">
      <c r="I262" s="1278"/>
    </row>
    <row r="263" ht="12.75">
      <c r="I263" s="1278"/>
    </row>
    <row r="264" ht="12.75">
      <c r="I264" s="1278"/>
    </row>
    <row r="265" ht="12.75">
      <c r="I265" s="1278"/>
    </row>
    <row r="266" ht="12.75">
      <c r="I266" s="1278"/>
    </row>
    <row r="267" ht="12.75">
      <c r="I267" s="1278"/>
    </row>
    <row r="268" ht="12.75">
      <c r="I268" s="1278"/>
    </row>
    <row r="269" ht="12.75">
      <c r="I269" s="1278"/>
    </row>
    <row r="270" ht="12.75">
      <c r="I270" s="1278"/>
    </row>
    <row r="271" ht="12.75">
      <c r="I271" s="1278"/>
    </row>
    <row r="272" ht="12.75">
      <c r="I272" s="1278"/>
    </row>
    <row r="273" ht="12.75">
      <c r="I273" s="1278"/>
    </row>
    <row r="274" ht="12.75">
      <c r="I274" s="1278"/>
    </row>
    <row r="275" ht="12.75">
      <c r="I275" s="1278"/>
    </row>
    <row r="276" ht="12.75">
      <c r="I276" s="1278"/>
    </row>
    <row r="277" ht="12.75">
      <c r="I277" s="1278"/>
    </row>
    <row r="278" ht="12.75">
      <c r="I278" s="1278"/>
    </row>
    <row r="279" ht="12.75">
      <c r="I279" s="1278"/>
    </row>
    <row r="280" ht="12.75">
      <c r="I280" s="1278"/>
    </row>
    <row r="281" ht="12.75">
      <c r="I281" s="1278"/>
    </row>
    <row r="282" ht="12.75">
      <c r="I282" s="1278"/>
    </row>
    <row r="283" ht="12.75">
      <c r="I283" s="1278"/>
    </row>
    <row r="284" ht="12.75">
      <c r="I284" s="1278"/>
    </row>
    <row r="285" ht="12.75">
      <c r="I285" s="1278"/>
    </row>
    <row r="286" ht="12.75">
      <c r="I286" s="1278"/>
    </row>
    <row r="287" ht="12.75">
      <c r="I287" s="1278"/>
    </row>
    <row r="288" ht="12.75">
      <c r="I288" s="1278"/>
    </row>
    <row r="289" ht="12.75">
      <c r="I289" s="1278"/>
    </row>
    <row r="290" ht="12.75">
      <c r="I290" s="1278"/>
    </row>
    <row r="291" ht="12.75">
      <c r="I291" s="1278"/>
    </row>
    <row r="292" ht="12.75">
      <c r="I292" s="1278"/>
    </row>
    <row r="293" ht="12.75">
      <c r="I293" s="1278"/>
    </row>
    <row r="294" ht="12.75">
      <c r="I294" s="1278"/>
    </row>
    <row r="295" ht="12.75">
      <c r="I295" s="1278"/>
    </row>
    <row r="296" ht="12.75">
      <c r="I296" s="1278"/>
    </row>
    <row r="297" ht="12.75">
      <c r="I297" s="1278"/>
    </row>
    <row r="298" ht="12.75">
      <c r="I298" s="1278"/>
    </row>
    <row r="299" ht="12.75">
      <c r="I299" s="1278"/>
    </row>
    <row r="300" ht="12.75">
      <c r="I300" s="1278"/>
    </row>
    <row r="301" ht="12.75">
      <c r="I301" s="1278"/>
    </row>
    <row r="302" ht="12.75">
      <c r="I302" s="1278"/>
    </row>
    <row r="303" ht="12.75">
      <c r="I303" s="1278"/>
    </row>
    <row r="304" ht="12.75">
      <c r="I304" s="1278"/>
    </row>
    <row r="305" ht="12.75">
      <c r="I305" s="1278"/>
    </row>
    <row r="306" ht="12.75">
      <c r="I306" s="1278"/>
    </row>
    <row r="307" ht="12.75">
      <c r="I307" s="1278"/>
    </row>
    <row r="308" ht="12.75">
      <c r="I308" s="1278"/>
    </row>
    <row r="309" ht="12.75">
      <c r="I309" s="1278"/>
    </row>
    <row r="310" ht="12.75">
      <c r="I310" s="1278"/>
    </row>
    <row r="311" ht="12.75">
      <c r="I311" s="1278"/>
    </row>
    <row r="312" ht="12.75">
      <c r="I312" s="1278"/>
    </row>
    <row r="313" ht="12.75">
      <c r="I313" s="1278"/>
    </row>
    <row r="314" ht="12.75">
      <c r="I314" s="1278"/>
    </row>
    <row r="315" ht="12.75">
      <c r="I315" s="1278"/>
    </row>
    <row r="316" ht="12.75">
      <c r="I316" s="1278"/>
    </row>
    <row r="317" ht="12.75">
      <c r="I317" s="1278"/>
    </row>
    <row r="318" ht="12.75">
      <c r="I318" s="1278"/>
    </row>
    <row r="319" ht="12.75">
      <c r="I319" s="1278"/>
    </row>
    <row r="320" ht="12.75">
      <c r="I320" s="1278"/>
    </row>
    <row r="321" ht="12.75">
      <c r="I321" s="1278"/>
    </row>
    <row r="322" ht="12.75">
      <c r="I322" s="1278"/>
    </row>
    <row r="323" ht="12.75">
      <c r="I323" s="1278"/>
    </row>
    <row r="324" ht="12.75">
      <c r="I324" s="1278"/>
    </row>
    <row r="325" ht="12.75">
      <c r="I325" s="1278"/>
    </row>
    <row r="326" ht="12.75">
      <c r="I326" s="1278"/>
    </row>
    <row r="327" ht="12.75">
      <c r="I327" s="1278"/>
    </row>
    <row r="328" ht="12.75">
      <c r="I328" s="1278"/>
    </row>
    <row r="329" ht="12.75">
      <c r="I329" s="1278"/>
    </row>
    <row r="330" ht="12.75">
      <c r="I330" s="1278"/>
    </row>
    <row r="331" ht="12.75">
      <c r="I331" s="1278"/>
    </row>
    <row r="332" ht="12.75">
      <c r="I332" s="1278"/>
    </row>
    <row r="333" ht="12.75">
      <c r="I333" s="1278"/>
    </row>
    <row r="334" ht="12.75">
      <c r="I334" s="1278"/>
    </row>
    <row r="335" ht="12.75">
      <c r="I335" s="1278"/>
    </row>
    <row r="336" ht="12.75">
      <c r="I336" s="1278"/>
    </row>
    <row r="337" ht="12.75">
      <c r="I337" s="1278"/>
    </row>
    <row r="338" ht="12.75">
      <c r="I338" s="1278"/>
    </row>
    <row r="339" ht="12.75">
      <c r="I339" s="1282"/>
    </row>
    <row r="340" ht="12.75">
      <c r="I340" s="1282"/>
    </row>
    <row r="341" ht="12.75">
      <c r="I341" s="1282"/>
    </row>
    <row r="342" ht="12.75">
      <c r="I342" s="1282"/>
    </row>
    <row r="343" ht="12.75">
      <c r="I343" s="1282"/>
    </row>
    <row r="344" ht="12.75">
      <c r="I344" s="1282"/>
    </row>
    <row r="345" ht="12.75">
      <c r="I345" s="1282"/>
    </row>
    <row r="346" ht="12.75">
      <c r="I346" s="1282"/>
    </row>
    <row r="347" ht="12.75">
      <c r="I347" s="1282"/>
    </row>
    <row r="348" ht="12.75">
      <c r="I348" s="1282"/>
    </row>
    <row r="349" ht="12.75">
      <c r="I349" s="1282"/>
    </row>
    <row r="350" ht="12.75">
      <c r="I350" s="1282"/>
    </row>
    <row r="351" ht="12.75">
      <c r="I351" s="1282"/>
    </row>
    <row r="352" ht="12.75">
      <c r="I352" s="1282"/>
    </row>
    <row r="353" ht="12.75">
      <c r="I353" s="1282"/>
    </row>
    <row r="354" ht="12.75">
      <c r="I354" s="1282"/>
    </row>
    <row r="355" ht="12.75">
      <c r="I355" s="1282"/>
    </row>
    <row r="356" ht="12.75">
      <c r="I356" s="1282"/>
    </row>
    <row r="357" ht="12.75">
      <c r="I357" s="1282"/>
    </row>
    <row r="358" ht="12.75">
      <c r="I358" s="1282"/>
    </row>
    <row r="359" ht="12.75">
      <c r="I359" s="1282"/>
    </row>
    <row r="360" ht="12.75">
      <c r="I360" s="1282"/>
    </row>
    <row r="361" ht="12.75">
      <c r="I361" s="1282"/>
    </row>
    <row r="362" ht="12.75">
      <c r="I362" s="1282"/>
    </row>
    <row r="363" ht="12.75">
      <c r="I363" s="1282"/>
    </row>
    <row r="364" ht="12.75">
      <c r="I364" s="1282"/>
    </row>
    <row r="365" ht="12.75">
      <c r="I365" s="1282"/>
    </row>
    <row r="366" ht="12.75">
      <c r="I366" s="1282"/>
    </row>
    <row r="367" ht="12.75">
      <c r="I367" s="1282"/>
    </row>
    <row r="368" ht="12.75">
      <c r="I368" s="1282"/>
    </row>
    <row r="369" ht="12.75">
      <c r="I369" s="1282"/>
    </row>
    <row r="370" ht="12.75">
      <c r="I370" s="1282"/>
    </row>
    <row r="371" ht="12.75">
      <c r="I371" s="1282"/>
    </row>
    <row r="372" ht="12.75">
      <c r="I372" s="1282"/>
    </row>
    <row r="373" ht="12.75">
      <c r="I373" s="1282"/>
    </row>
    <row r="374" ht="12.75">
      <c r="I374" s="1282"/>
    </row>
    <row r="375" ht="12.75">
      <c r="I375" s="1282"/>
    </row>
    <row r="376" ht="12.75">
      <c r="I376" s="1282"/>
    </row>
    <row r="377" ht="12.75">
      <c r="I377" s="1282"/>
    </row>
    <row r="378" ht="12.75">
      <c r="I378" s="1282"/>
    </row>
    <row r="379" ht="12.75">
      <c r="I379" s="1282"/>
    </row>
    <row r="380" ht="12.75">
      <c r="I380" s="1282"/>
    </row>
    <row r="381" ht="12.75">
      <c r="I381" s="1282"/>
    </row>
    <row r="382" ht="12.75">
      <c r="I382" s="1282"/>
    </row>
    <row r="383" ht="12.75">
      <c r="I383" s="1282"/>
    </row>
    <row r="384" ht="12.75">
      <c r="I384" s="1282"/>
    </row>
    <row r="385" ht="12.75">
      <c r="I385" s="1282"/>
    </row>
    <row r="386" ht="12.75">
      <c r="I386" s="1282"/>
    </row>
    <row r="387" ht="12.75">
      <c r="I387" s="1282"/>
    </row>
    <row r="388" ht="12.75">
      <c r="I388" s="1282"/>
    </row>
    <row r="389" ht="12.75">
      <c r="I389" s="1282"/>
    </row>
    <row r="390" ht="12.75">
      <c r="I390" s="1282"/>
    </row>
    <row r="391" ht="12.75">
      <c r="I391" s="1282"/>
    </row>
    <row r="392" ht="12.75">
      <c r="I392" s="1282"/>
    </row>
    <row r="393" ht="12.75">
      <c r="I393" s="1282"/>
    </row>
    <row r="394" ht="12.75">
      <c r="I394" s="1282"/>
    </row>
    <row r="395" ht="12.75">
      <c r="I395" s="1282"/>
    </row>
    <row r="396" ht="12.75">
      <c r="I396" s="1282"/>
    </row>
    <row r="397" ht="12.75">
      <c r="I397" s="1282"/>
    </row>
    <row r="398" ht="12.75">
      <c r="I398" s="1282"/>
    </row>
    <row r="399" ht="12.75">
      <c r="I399" s="1282"/>
    </row>
    <row r="400" ht="12.75">
      <c r="I400" s="1282"/>
    </row>
    <row r="401" ht="12.75">
      <c r="I401" s="1282"/>
    </row>
    <row r="402" ht="12.75">
      <c r="I402" s="1282"/>
    </row>
    <row r="403" ht="12.75">
      <c r="I403" s="1282"/>
    </row>
    <row r="404" ht="12.75">
      <c r="I404" s="1282"/>
    </row>
    <row r="405" ht="12.75">
      <c r="I405" s="1282"/>
    </row>
    <row r="406" ht="12.75">
      <c r="I406" s="1282"/>
    </row>
    <row r="407" ht="12.75">
      <c r="I407" s="1282"/>
    </row>
    <row r="408" ht="12.75">
      <c r="I408" s="1282"/>
    </row>
    <row r="409" ht="12.75">
      <c r="I409" s="1282"/>
    </row>
    <row r="410" ht="12.75">
      <c r="I410" s="1282"/>
    </row>
    <row r="411" ht="12.75">
      <c r="I411" s="1282"/>
    </row>
    <row r="412" ht="12.75">
      <c r="I412" s="1282"/>
    </row>
    <row r="413" ht="12.75">
      <c r="I413" s="1282"/>
    </row>
    <row r="414" ht="12.75">
      <c r="I414" s="1282"/>
    </row>
    <row r="415" ht="12.75">
      <c r="I415" s="1282"/>
    </row>
    <row r="416" ht="12.75">
      <c r="I416" s="1282"/>
    </row>
    <row r="417" ht="12.75">
      <c r="I417" s="1282"/>
    </row>
    <row r="418" ht="12.75">
      <c r="I418" s="1282"/>
    </row>
    <row r="419" ht="12.75">
      <c r="I419" s="1282"/>
    </row>
    <row r="420" ht="12.75">
      <c r="I420" s="1282"/>
    </row>
    <row r="421" ht="12.75">
      <c r="I421" s="1282"/>
    </row>
    <row r="422" ht="12.75">
      <c r="I422" s="1282"/>
    </row>
    <row r="423" ht="12.75">
      <c r="I423" s="1282"/>
    </row>
    <row r="424" ht="12.75">
      <c r="I424" s="1282"/>
    </row>
    <row r="425" ht="12.75">
      <c r="I425" s="1282"/>
    </row>
    <row r="426" ht="12.75">
      <c r="I426" s="1282"/>
    </row>
    <row r="427" ht="12.75">
      <c r="I427" s="1282"/>
    </row>
    <row r="428" ht="12.75">
      <c r="I428" s="1282"/>
    </row>
    <row r="429" ht="12.75">
      <c r="I429" s="1282"/>
    </row>
    <row r="430" ht="12.75">
      <c r="I430" s="1282"/>
    </row>
    <row r="431" ht="12.75">
      <c r="I431" s="1282"/>
    </row>
    <row r="432" ht="12.75">
      <c r="I432" s="1282"/>
    </row>
    <row r="433" ht="12.75">
      <c r="I433" s="1282"/>
    </row>
    <row r="434" ht="12.75">
      <c r="I434" s="1282"/>
    </row>
    <row r="435" ht="12.75">
      <c r="I435" s="1282"/>
    </row>
    <row r="436" ht="12.75">
      <c r="I436" s="1282"/>
    </row>
    <row r="437" ht="12.75">
      <c r="I437" s="1282"/>
    </row>
    <row r="438" ht="12.75">
      <c r="I438" s="1282"/>
    </row>
    <row r="439" ht="12.75">
      <c r="I439" s="1282"/>
    </row>
    <row r="440" ht="12.75">
      <c r="I440" s="1282"/>
    </row>
    <row r="441" ht="12.75">
      <c r="I441" s="1282"/>
    </row>
    <row r="442" ht="12.75">
      <c r="I442" s="1282"/>
    </row>
    <row r="443" ht="12.75">
      <c r="I443" s="1282"/>
    </row>
    <row r="444" ht="12.75">
      <c r="I444" s="1282"/>
    </row>
    <row r="445" ht="12.75">
      <c r="I445" s="1282"/>
    </row>
    <row r="446" ht="12.75">
      <c r="I446" s="1282"/>
    </row>
    <row r="447" ht="12.75">
      <c r="I447" s="1282"/>
    </row>
    <row r="448" ht="12.75">
      <c r="I448" s="1282"/>
    </row>
    <row r="449" ht="12.75">
      <c r="I449" s="1282"/>
    </row>
    <row r="450" ht="12.75">
      <c r="I450" s="1282"/>
    </row>
    <row r="451" ht="12.75">
      <c r="I451" s="1282"/>
    </row>
    <row r="452" ht="12.75">
      <c r="I452" s="1282"/>
    </row>
    <row r="453" ht="12.75">
      <c r="I453" s="1282"/>
    </row>
    <row r="454" ht="12.75">
      <c r="I454" s="1282"/>
    </row>
    <row r="455" ht="12.75">
      <c r="I455" s="1282"/>
    </row>
    <row r="456" ht="12.75">
      <c r="I456" s="1282"/>
    </row>
    <row r="457" ht="12.75">
      <c r="I457" s="1282"/>
    </row>
    <row r="458" ht="12.75">
      <c r="I458" s="1282"/>
    </row>
    <row r="459" ht="12.75">
      <c r="I459" s="1282"/>
    </row>
    <row r="460" ht="12.75">
      <c r="I460" s="1282"/>
    </row>
    <row r="461" ht="12.75">
      <c r="I461" s="1282"/>
    </row>
    <row r="462" ht="12.75">
      <c r="I462" s="1282"/>
    </row>
    <row r="463" ht="12.75">
      <c r="I463" s="1282"/>
    </row>
    <row r="464" ht="12.75">
      <c r="I464" s="1282"/>
    </row>
    <row r="465" ht="12.75">
      <c r="I465" s="1282"/>
    </row>
    <row r="466" ht="12.75">
      <c r="I466" s="1282"/>
    </row>
    <row r="467" ht="12.75">
      <c r="I467" s="1282"/>
    </row>
    <row r="468" ht="12.75">
      <c r="I468" s="1282"/>
    </row>
    <row r="469" ht="12.75">
      <c r="I469" s="1282"/>
    </row>
    <row r="470" ht="12.75">
      <c r="I470" s="1282"/>
    </row>
    <row r="471" ht="12.75">
      <c r="I471" s="1282"/>
    </row>
    <row r="472" ht="12.75">
      <c r="I472" s="1282"/>
    </row>
    <row r="473" ht="12.75">
      <c r="I473" s="1282"/>
    </row>
    <row r="474" ht="12.75">
      <c r="I474" s="1282"/>
    </row>
    <row r="475" ht="12.75">
      <c r="I475" s="1282"/>
    </row>
    <row r="476" ht="12.75">
      <c r="I476" s="1282"/>
    </row>
    <row r="477" ht="12.75">
      <c r="I477" s="1282"/>
    </row>
    <row r="478" ht="12.75">
      <c r="I478" s="1282"/>
    </row>
    <row r="479" ht="12.75">
      <c r="I479" s="1282"/>
    </row>
    <row r="480" ht="12.75">
      <c r="I480" s="1282"/>
    </row>
    <row r="481" ht="12.75">
      <c r="I481" s="1282"/>
    </row>
    <row r="482" ht="12.75">
      <c r="I482" s="1282"/>
    </row>
    <row r="483" ht="12.75">
      <c r="I483" s="1282"/>
    </row>
    <row r="484" ht="12.75">
      <c r="I484" s="1282"/>
    </row>
    <row r="485" ht="12.75">
      <c r="I485" s="1282"/>
    </row>
    <row r="486" ht="12.75">
      <c r="I486" s="1282"/>
    </row>
    <row r="487" ht="12.75">
      <c r="I487" s="1282"/>
    </row>
    <row r="488" ht="12.75">
      <c r="I488" s="1282"/>
    </row>
    <row r="489" ht="12.75">
      <c r="I489" s="1282"/>
    </row>
    <row r="490" ht="12.75">
      <c r="I490" s="1282"/>
    </row>
    <row r="491" ht="12.75">
      <c r="I491" s="1282"/>
    </row>
    <row r="492" ht="12.75">
      <c r="I492" s="1282"/>
    </row>
    <row r="493" ht="12.75">
      <c r="I493" s="1282"/>
    </row>
    <row r="494" ht="12.75">
      <c r="I494" s="1282"/>
    </row>
    <row r="495" ht="12.75">
      <c r="I495" s="1282"/>
    </row>
    <row r="496" ht="12.75">
      <c r="I496" s="1282"/>
    </row>
    <row r="497" ht="12.75">
      <c r="I497" s="1282"/>
    </row>
    <row r="498" ht="12.75">
      <c r="I498" s="1282"/>
    </row>
    <row r="499" ht="12.75">
      <c r="I499" s="1282"/>
    </row>
    <row r="500" ht="12.75">
      <c r="I500" s="1282"/>
    </row>
    <row r="501" ht="12.75">
      <c r="I501" s="1282"/>
    </row>
    <row r="502" ht="12.75">
      <c r="I502" s="1282"/>
    </row>
    <row r="503" ht="12.75">
      <c r="I503" s="1282"/>
    </row>
    <row r="504" ht="12.75">
      <c r="I504" s="1282"/>
    </row>
    <row r="505" ht="12.75">
      <c r="I505" s="1282"/>
    </row>
    <row r="506" ht="12.75">
      <c r="I506" s="1282"/>
    </row>
    <row r="507" ht="12.75">
      <c r="I507" s="1282"/>
    </row>
    <row r="508" ht="12.75">
      <c r="I508" s="1282"/>
    </row>
    <row r="509" ht="12.75">
      <c r="I509" s="1282"/>
    </row>
    <row r="510" ht="12.75">
      <c r="I510" s="1282"/>
    </row>
    <row r="511" ht="12.75">
      <c r="I511" s="1282"/>
    </row>
    <row r="512" ht="12.75">
      <c r="I512" s="1282"/>
    </row>
    <row r="513" ht="12.75">
      <c r="I513" s="1282"/>
    </row>
    <row r="514" ht="12.75">
      <c r="I514" s="1282"/>
    </row>
    <row r="515" ht="12.75">
      <c r="I515" s="1282"/>
    </row>
    <row r="516" ht="12.75">
      <c r="I516" s="1282"/>
    </row>
    <row r="517" ht="12.75">
      <c r="I517" s="1282"/>
    </row>
    <row r="518" ht="12.75">
      <c r="I518" s="1282"/>
    </row>
    <row r="519" ht="12.75">
      <c r="I519" s="1282"/>
    </row>
    <row r="520" ht="12.75">
      <c r="I520" s="1282"/>
    </row>
    <row r="521" ht="12.75">
      <c r="I521" s="1282"/>
    </row>
    <row r="522" ht="12.75">
      <c r="I522" s="1282"/>
    </row>
    <row r="523" ht="12.75">
      <c r="I523" s="1282"/>
    </row>
    <row r="524" ht="12.75">
      <c r="I524" s="1282"/>
    </row>
    <row r="525" ht="12.75">
      <c r="I525" s="1282"/>
    </row>
    <row r="526" ht="12.75">
      <c r="I526" s="1282"/>
    </row>
    <row r="527" ht="12.75">
      <c r="I527" s="1282"/>
    </row>
    <row r="528" ht="12.75">
      <c r="I528" s="1282"/>
    </row>
    <row r="529" ht="12.75">
      <c r="I529" s="1282"/>
    </row>
    <row r="530" ht="12.75">
      <c r="I530" s="1282"/>
    </row>
    <row r="531" ht="12.75">
      <c r="I531" s="1282"/>
    </row>
    <row r="532" ht="12.75">
      <c r="I532" s="1282"/>
    </row>
    <row r="533" ht="12.75">
      <c r="I533" s="1282"/>
    </row>
    <row r="534" ht="12.75">
      <c r="I534" s="1282"/>
    </row>
    <row r="535" ht="12.75">
      <c r="I535" s="1282"/>
    </row>
    <row r="536" ht="12.75">
      <c r="I536" s="1282"/>
    </row>
    <row r="537" ht="12.75">
      <c r="I537" s="1282"/>
    </row>
    <row r="538" ht="12.75">
      <c r="I538" s="1282"/>
    </row>
    <row r="539" ht="12.75">
      <c r="I539" s="1282"/>
    </row>
    <row r="540" ht="12.75">
      <c r="I540" s="1282"/>
    </row>
    <row r="541" ht="12.75">
      <c r="I541" s="1282"/>
    </row>
    <row r="542" ht="12.75">
      <c r="I542" s="1282"/>
    </row>
    <row r="543" ht="12.75">
      <c r="I543" s="1282"/>
    </row>
    <row r="544" ht="12.75">
      <c r="I544" s="1282"/>
    </row>
    <row r="545" ht="12.75">
      <c r="I545" s="1282"/>
    </row>
    <row r="546" ht="12.75">
      <c r="I546" s="1282"/>
    </row>
    <row r="547" ht="12.75">
      <c r="I547" s="1282"/>
    </row>
    <row r="548" ht="12.75">
      <c r="I548" s="1282"/>
    </row>
    <row r="549" ht="12.75">
      <c r="I549" s="1282"/>
    </row>
    <row r="550" ht="12.75">
      <c r="I550" s="1282"/>
    </row>
    <row r="551" ht="12.75">
      <c r="I551" s="1282"/>
    </row>
    <row r="552" ht="12.75">
      <c r="I552" s="1282"/>
    </row>
    <row r="553" ht="12.75">
      <c r="I553" s="1282"/>
    </row>
    <row r="554" ht="12.75">
      <c r="I554" s="1282"/>
    </row>
    <row r="555" ht="12.75">
      <c r="I555" s="1282"/>
    </row>
    <row r="556" ht="12.75">
      <c r="I556" s="1282"/>
    </row>
    <row r="557" ht="12.75">
      <c r="I557" s="1282"/>
    </row>
    <row r="558" ht="12.75">
      <c r="I558" s="1282"/>
    </row>
    <row r="559" ht="12.75">
      <c r="I559" s="1282"/>
    </row>
    <row r="560" ht="12.75">
      <c r="I560" s="1282"/>
    </row>
    <row r="561" ht="12.75">
      <c r="I561" s="1282"/>
    </row>
    <row r="562" ht="12.75">
      <c r="I562" s="1282"/>
    </row>
    <row r="563" ht="12.75">
      <c r="I563" s="1282"/>
    </row>
    <row r="564" ht="12.75">
      <c r="I564" s="1282"/>
    </row>
    <row r="565" ht="12.75">
      <c r="I565" s="1282"/>
    </row>
    <row r="566" ht="12.75">
      <c r="I566" s="1282"/>
    </row>
    <row r="567" ht="12.75">
      <c r="I567" s="1282"/>
    </row>
    <row r="568" ht="12.75">
      <c r="I568" s="1282"/>
    </row>
    <row r="569" ht="12.75">
      <c r="I569" s="1282"/>
    </row>
    <row r="570" ht="12.75">
      <c r="I570" s="1282"/>
    </row>
    <row r="571" ht="12.75">
      <c r="I571" s="1282"/>
    </row>
    <row r="572" ht="12.75">
      <c r="I572" s="1282"/>
    </row>
    <row r="573" ht="12.75">
      <c r="I573" s="1282"/>
    </row>
    <row r="574" ht="12.75">
      <c r="I574" s="1282"/>
    </row>
    <row r="575" ht="12.75">
      <c r="I575" s="1282"/>
    </row>
    <row r="576" ht="12.75">
      <c r="I576" s="1282"/>
    </row>
    <row r="577" ht="12.75">
      <c r="I577" s="1282"/>
    </row>
    <row r="578" ht="12.75">
      <c r="I578" s="1282"/>
    </row>
    <row r="579" ht="12.75">
      <c r="I579" s="1282"/>
    </row>
    <row r="580" ht="12.75">
      <c r="I580" s="1282"/>
    </row>
    <row r="581" ht="12.75">
      <c r="I581" s="1282"/>
    </row>
    <row r="582" ht="12.75">
      <c r="I582" s="1282"/>
    </row>
    <row r="583" ht="12.75">
      <c r="I583" s="1282"/>
    </row>
    <row r="584" ht="12.75">
      <c r="I584" s="1282"/>
    </row>
    <row r="585" ht="12.75">
      <c r="I585" s="1282"/>
    </row>
    <row r="586" ht="12.75">
      <c r="I586" s="1282"/>
    </row>
    <row r="587" ht="12.75">
      <c r="I587" s="1282"/>
    </row>
    <row r="588" ht="12.75">
      <c r="I588" s="1282"/>
    </row>
    <row r="589" ht="12.75">
      <c r="I589" s="1282"/>
    </row>
    <row r="590" ht="12.75">
      <c r="I590" s="1282"/>
    </row>
    <row r="591" ht="12.75">
      <c r="I591" s="1282"/>
    </row>
    <row r="592" ht="12.75">
      <c r="I592" s="1282"/>
    </row>
    <row r="593" ht="12.75">
      <c r="I593" s="1282"/>
    </row>
    <row r="594" ht="12.75">
      <c r="I594" s="1282"/>
    </row>
    <row r="595" ht="12.75">
      <c r="I595" s="1282"/>
    </row>
    <row r="596" ht="12.75">
      <c r="I596" s="1282"/>
    </row>
    <row r="597" ht="12.75">
      <c r="I597" s="1282"/>
    </row>
    <row r="598" ht="12.75">
      <c r="I598" s="1282"/>
    </row>
    <row r="599" ht="12.75">
      <c r="I599" s="1282"/>
    </row>
    <row r="600" ht="12.75">
      <c r="I600" s="1282"/>
    </row>
    <row r="601" ht="12.75">
      <c r="I601" s="1282"/>
    </row>
    <row r="602" ht="12.75">
      <c r="I602" s="1282"/>
    </row>
    <row r="603" ht="12.75">
      <c r="I603" s="1282"/>
    </row>
    <row r="604" ht="12.75">
      <c r="I604" s="1282"/>
    </row>
    <row r="605" ht="12.75">
      <c r="I605" s="1282"/>
    </row>
    <row r="606" ht="12.75">
      <c r="I606" s="1282"/>
    </row>
    <row r="607" ht="12.75">
      <c r="I607" s="1282"/>
    </row>
    <row r="608" ht="12.75">
      <c r="I608" s="1282"/>
    </row>
    <row r="609" ht="12.75">
      <c r="I609" s="1282"/>
    </row>
    <row r="610" ht="12.75">
      <c r="I610" s="1282"/>
    </row>
    <row r="611" ht="12.75">
      <c r="I611" s="1282"/>
    </row>
    <row r="612" ht="12.75">
      <c r="I612" s="1282"/>
    </row>
    <row r="613" ht="12.75">
      <c r="I613" s="1282"/>
    </row>
    <row r="614" ht="12.75">
      <c r="I614" s="1282"/>
    </row>
    <row r="615" ht="12.75">
      <c r="I615" s="1282"/>
    </row>
    <row r="616" ht="12.75">
      <c r="I616" s="1282"/>
    </row>
    <row r="617" ht="12.75">
      <c r="I617" s="1282"/>
    </row>
    <row r="618" ht="12.75">
      <c r="I618" s="1282"/>
    </row>
    <row r="619" ht="12.75">
      <c r="I619" s="1282"/>
    </row>
    <row r="620" ht="12.75">
      <c r="I620" s="1282"/>
    </row>
    <row r="621" ht="12.75">
      <c r="I621" s="1282"/>
    </row>
    <row r="622" ht="12.75">
      <c r="I622" s="1282"/>
    </row>
    <row r="623" ht="12.75">
      <c r="I623" s="1282"/>
    </row>
    <row r="624" ht="12.75">
      <c r="I624" s="1282"/>
    </row>
    <row r="625" ht="12.75">
      <c r="I625" s="1282"/>
    </row>
    <row r="626" ht="12.75">
      <c r="I626" s="1282"/>
    </row>
    <row r="627" ht="12.75">
      <c r="I627" s="1282"/>
    </row>
    <row r="628" ht="12.75">
      <c r="I628" s="1282"/>
    </row>
    <row r="629" ht="12.75">
      <c r="I629" s="1282"/>
    </row>
    <row r="630" ht="12.75">
      <c r="I630" s="1282"/>
    </row>
    <row r="631" ht="12.75">
      <c r="I631" s="1282"/>
    </row>
    <row r="632" ht="12.75">
      <c r="I632" s="1282"/>
    </row>
    <row r="633" ht="12.75">
      <c r="I633" s="1282"/>
    </row>
    <row r="634" ht="12.75">
      <c r="I634" s="1282"/>
    </row>
    <row r="635" ht="12.75">
      <c r="I635" s="1282"/>
    </row>
    <row r="636" ht="12.75">
      <c r="I636" s="1282"/>
    </row>
    <row r="637" ht="12.75">
      <c r="I637" s="1282"/>
    </row>
    <row r="638" ht="12.75">
      <c r="I638" s="1282"/>
    </row>
    <row r="639" ht="12.75">
      <c r="I639" s="1282"/>
    </row>
    <row r="640" ht="12.75">
      <c r="I640" s="1282"/>
    </row>
    <row r="641" ht="12.75">
      <c r="I641" s="1282"/>
    </row>
    <row r="642" ht="12.75">
      <c r="I642" s="1282"/>
    </row>
    <row r="643" ht="12.75">
      <c r="I643" s="1282"/>
    </row>
    <row r="644" ht="12.75">
      <c r="I644" s="1282"/>
    </row>
    <row r="645" ht="12.75">
      <c r="I645" s="1282"/>
    </row>
    <row r="646" ht="12.75">
      <c r="I646" s="1282"/>
    </row>
    <row r="647" ht="12.75">
      <c r="I647" s="1282"/>
    </row>
    <row r="648" ht="12.75">
      <c r="I648" s="1282"/>
    </row>
    <row r="649" ht="12.75">
      <c r="I649" s="1282"/>
    </row>
    <row r="650" ht="12.75">
      <c r="I650" s="1282"/>
    </row>
    <row r="651" ht="12.75">
      <c r="I651" s="1282"/>
    </row>
    <row r="652" ht="12.75">
      <c r="I652" s="1282"/>
    </row>
    <row r="653" ht="12.75">
      <c r="I653" s="1282"/>
    </row>
    <row r="654" ht="12.75">
      <c r="I654" s="1282"/>
    </row>
    <row r="655" ht="12.75">
      <c r="I655" s="1282"/>
    </row>
    <row r="656" ht="12.75">
      <c r="I656" s="1282"/>
    </row>
    <row r="657" ht="12.75">
      <c r="I657" s="1282"/>
    </row>
    <row r="658" ht="12.75">
      <c r="I658" s="1282"/>
    </row>
    <row r="659" ht="12.75">
      <c r="I659" s="1282"/>
    </row>
    <row r="660" ht="12.75">
      <c r="I660" s="1282"/>
    </row>
    <row r="661" ht="12.75">
      <c r="I661" s="1282"/>
    </row>
    <row r="662" ht="12.75">
      <c r="I662" s="1282"/>
    </row>
    <row r="663" ht="12.75">
      <c r="I663" s="1282"/>
    </row>
    <row r="664" ht="12.75">
      <c r="I664" s="1282"/>
    </row>
    <row r="665" ht="12.75">
      <c r="I665" s="1282"/>
    </row>
    <row r="666" ht="12.75">
      <c r="I666" s="1282"/>
    </row>
    <row r="667" ht="12.75">
      <c r="I667" s="1282"/>
    </row>
    <row r="668" ht="12.75">
      <c r="I668" s="1282"/>
    </row>
    <row r="669" ht="12.75">
      <c r="I669" s="1282"/>
    </row>
    <row r="670" ht="12.75">
      <c r="I670" s="1282"/>
    </row>
    <row r="671" ht="12.75">
      <c r="I671" s="1282"/>
    </row>
    <row r="672" ht="12.75">
      <c r="I672" s="1282"/>
    </row>
    <row r="673" ht="12.75">
      <c r="I673" s="1282"/>
    </row>
    <row r="674" ht="12.75">
      <c r="I674" s="1282"/>
    </row>
    <row r="675" ht="12.75">
      <c r="I675" s="1282"/>
    </row>
    <row r="676" ht="12.75">
      <c r="I676" s="1282"/>
    </row>
    <row r="677" ht="12.75">
      <c r="I677" s="1282"/>
    </row>
    <row r="678" ht="12.75">
      <c r="I678" s="1282"/>
    </row>
    <row r="679" ht="12.75">
      <c r="I679" s="1282"/>
    </row>
    <row r="680" ht="12.75">
      <c r="I680" s="1282"/>
    </row>
    <row r="681" ht="12.75">
      <c r="I681" s="1282"/>
    </row>
    <row r="682" ht="12.75">
      <c r="I682" s="1282"/>
    </row>
    <row r="683" ht="12.75">
      <c r="I683" s="1282"/>
    </row>
    <row r="684" ht="12.75">
      <c r="I684" s="1282"/>
    </row>
    <row r="685" ht="12.75">
      <c r="I685" s="1282"/>
    </row>
    <row r="686" ht="12.75">
      <c r="I686" s="1282"/>
    </row>
    <row r="687" ht="12.75">
      <c r="I687" s="1282"/>
    </row>
    <row r="688" ht="12.75">
      <c r="I688" s="1282"/>
    </row>
    <row r="689" ht="12.75">
      <c r="I689" s="1282"/>
    </row>
    <row r="690" ht="12.75">
      <c r="I690" s="1282"/>
    </row>
    <row r="691" ht="12.75">
      <c r="I691" s="1282"/>
    </row>
    <row r="692" ht="12.75">
      <c r="I692" s="1282"/>
    </row>
    <row r="693" ht="12.75">
      <c r="I693" s="1282"/>
    </row>
    <row r="694" ht="12.75">
      <c r="I694" s="1282"/>
    </row>
    <row r="695" ht="12.75">
      <c r="I695" s="1282"/>
    </row>
    <row r="696" ht="12.75">
      <c r="I696" s="1282"/>
    </row>
    <row r="697" ht="12.75">
      <c r="I697" s="1282"/>
    </row>
    <row r="698" ht="12.75">
      <c r="I698" s="1282"/>
    </row>
    <row r="699" ht="12.75">
      <c r="I699" s="1282"/>
    </row>
    <row r="700" ht="12.75">
      <c r="I700" s="1282"/>
    </row>
    <row r="701" ht="12.75">
      <c r="I701" s="1282"/>
    </row>
    <row r="702" ht="12.75">
      <c r="I702" s="1282"/>
    </row>
    <row r="703" ht="12.75">
      <c r="I703" s="1282"/>
    </row>
    <row r="704" ht="12.75">
      <c r="I704" s="1282"/>
    </row>
    <row r="705" ht="12.75">
      <c r="I705" s="1282"/>
    </row>
    <row r="706" ht="12.75">
      <c r="I706" s="1282"/>
    </row>
    <row r="707" ht="12.75">
      <c r="I707" s="1282"/>
    </row>
    <row r="708" ht="12.75">
      <c r="I708" s="1282"/>
    </row>
    <row r="709" ht="12.75">
      <c r="I709" s="1282"/>
    </row>
    <row r="710" ht="12.75">
      <c r="I710" s="1282"/>
    </row>
    <row r="711" ht="12.75">
      <c r="I711" s="1282"/>
    </row>
    <row r="712" ht="12.75">
      <c r="I712" s="1282"/>
    </row>
    <row r="713" ht="12.75">
      <c r="I713" s="1282"/>
    </row>
    <row r="714" ht="12.75">
      <c r="I714" s="1282"/>
    </row>
    <row r="715" ht="12.75">
      <c r="I715" s="1282"/>
    </row>
    <row r="716" ht="12.75">
      <c r="I716" s="1282"/>
    </row>
    <row r="717" ht="12.75">
      <c r="I717" s="1282"/>
    </row>
    <row r="718" ht="12.75">
      <c r="I718" s="1282"/>
    </row>
    <row r="719" ht="12.75">
      <c r="I719" s="1282"/>
    </row>
    <row r="720" ht="12.75">
      <c r="I720" s="1282"/>
    </row>
    <row r="721" ht="12.75">
      <c r="I721" s="1282"/>
    </row>
    <row r="722" ht="12.75">
      <c r="I722" s="1282"/>
    </row>
    <row r="723" ht="12.75">
      <c r="I723" s="1282"/>
    </row>
    <row r="724" ht="12.75">
      <c r="I724" s="1282"/>
    </row>
    <row r="725" ht="12.75">
      <c r="I725" s="1282"/>
    </row>
    <row r="726" ht="12.75">
      <c r="I726" s="1282"/>
    </row>
    <row r="727" ht="12.75">
      <c r="I727" s="1282"/>
    </row>
    <row r="728" ht="12.75">
      <c r="I728" s="1282"/>
    </row>
    <row r="729" ht="12.75">
      <c r="I729" s="1282"/>
    </row>
    <row r="730" ht="12.75">
      <c r="I730" s="1282"/>
    </row>
    <row r="731" ht="12.75">
      <c r="I731" s="1282"/>
    </row>
    <row r="732" ht="12.75">
      <c r="I732" s="1282"/>
    </row>
    <row r="733" ht="12.75">
      <c r="I733" s="1282"/>
    </row>
    <row r="734" ht="12.75">
      <c r="I734" s="1282"/>
    </row>
    <row r="735" ht="12.75">
      <c r="I735" s="1282"/>
    </row>
    <row r="736" ht="12.75">
      <c r="I736" s="1282"/>
    </row>
    <row r="737" ht="12.75">
      <c r="I737" s="1282"/>
    </row>
    <row r="738" ht="12.75">
      <c r="I738" s="1282"/>
    </row>
    <row r="739" ht="12.75">
      <c r="I739" s="1282"/>
    </row>
    <row r="740" ht="12.75">
      <c r="I740" s="1282"/>
    </row>
    <row r="741" ht="12.75">
      <c r="I741" s="1282"/>
    </row>
    <row r="742" ht="12.75">
      <c r="I742" s="1282"/>
    </row>
    <row r="743" ht="12.75">
      <c r="I743" s="1282"/>
    </row>
    <row r="744" ht="12.75">
      <c r="I744" s="1282"/>
    </row>
    <row r="745" ht="12.75">
      <c r="I745" s="1282"/>
    </row>
    <row r="746" ht="12.75">
      <c r="I746" s="1282"/>
    </row>
    <row r="747" ht="12.75">
      <c r="I747" s="1282"/>
    </row>
    <row r="748" ht="12.75">
      <c r="I748" s="1282"/>
    </row>
    <row r="749" ht="12.75">
      <c r="I749" s="1282"/>
    </row>
    <row r="750" ht="12.75">
      <c r="I750" s="1282"/>
    </row>
    <row r="751" ht="12.75">
      <c r="I751" s="1282"/>
    </row>
    <row r="752" ht="12.75">
      <c r="I752" s="1282"/>
    </row>
    <row r="753" ht="12.75">
      <c r="I753" s="1282"/>
    </row>
    <row r="754" ht="12.75">
      <c r="I754" s="1282"/>
    </row>
    <row r="755" ht="12.75">
      <c r="I755" s="1282"/>
    </row>
    <row r="756" ht="12.75">
      <c r="I756" s="1282"/>
    </row>
    <row r="757" ht="12.75">
      <c r="I757" s="1282"/>
    </row>
    <row r="758" ht="12.75">
      <c r="I758" s="1282"/>
    </row>
    <row r="759" ht="12.75">
      <c r="I759" s="1282"/>
    </row>
    <row r="760" ht="12.75">
      <c r="I760" s="1282"/>
    </row>
    <row r="761" ht="12.75">
      <c r="I761" s="1282"/>
    </row>
    <row r="762" ht="12.75">
      <c r="I762" s="1282"/>
    </row>
    <row r="763" ht="12.75">
      <c r="I763" s="1282"/>
    </row>
    <row r="764" ht="12.75">
      <c r="I764" s="1282"/>
    </row>
    <row r="765" ht="12.75">
      <c r="I765" s="1282"/>
    </row>
    <row r="766" ht="12.75">
      <c r="I766" s="1282"/>
    </row>
    <row r="767" ht="12.75">
      <c r="I767" s="1282"/>
    </row>
    <row r="768" ht="12.75">
      <c r="I768" s="1282"/>
    </row>
    <row r="769" ht="12.75">
      <c r="I769" s="1282"/>
    </row>
    <row r="770" ht="12.75">
      <c r="I770" s="1282"/>
    </row>
    <row r="771" ht="12.75">
      <c r="I771" s="1282"/>
    </row>
    <row r="772" ht="12.75">
      <c r="I772" s="1282"/>
    </row>
    <row r="773" ht="12.75">
      <c r="I773" s="1282"/>
    </row>
    <row r="774" ht="12.75">
      <c r="I774" s="1282"/>
    </row>
    <row r="775" ht="12.75">
      <c r="I775" s="1282"/>
    </row>
    <row r="776" ht="12.75">
      <c r="I776" s="1282"/>
    </row>
    <row r="777" ht="12.75">
      <c r="I777" s="1282"/>
    </row>
    <row r="778" ht="12.75">
      <c r="I778" s="1282"/>
    </row>
    <row r="779" ht="12.75">
      <c r="I779" s="1282"/>
    </row>
    <row r="780" ht="12.75">
      <c r="I780" s="1282"/>
    </row>
    <row r="781" ht="12.75">
      <c r="I781" s="1282"/>
    </row>
  </sheetData>
  <mergeCells count="10">
    <mergeCell ref="A1:I1"/>
    <mergeCell ref="A2:I2"/>
    <mergeCell ref="H3:I3"/>
    <mergeCell ref="B4:B5"/>
    <mergeCell ref="C4:C5"/>
    <mergeCell ref="D4:D5"/>
    <mergeCell ref="E4:E5"/>
    <mergeCell ref="F4:I4"/>
    <mergeCell ref="F5:G5"/>
    <mergeCell ref="H5:I5"/>
  </mergeCells>
  <printOptions horizontalCentered="1"/>
  <pageMargins left="0.75" right="0.75" top="1" bottom="1" header="0.5" footer="0.5"/>
  <pageSetup fitToHeight="1" fitToWidth="1" horizontalDpi="600" verticalDpi="600" orientation="portrait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">
      <selection activeCell="A1" sqref="A1:I1"/>
    </sheetView>
  </sheetViews>
  <sheetFormatPr defaultColWidth="9.140625" defaultRowHeight="12.75"/>
  <cols>
    <col min="1" max="1" width="42.57421875" style="66" customWidth="1"/>
    <col min="2" max="4" width="8.421875" style="66" bestFit="1" customWidth="1"/>
    <col min="5" max="5" width="8.421875" style="66" customWidth="1"/>
    <col min="6" max="6" width="10.00390625" style="66" bestFit="1" customWidth="1"/>
    <col min="7" max="7" width="7.28125" style="66" customWidth="1"/>
    <col min="8" max="8" width="10.00390625" style="66" bestFit="1" customWidth="1"/>
    <col min="9" max="9" width="8.00390625" style="66" customWidth="1"/>
    <col min="10" max="16384" width="9.140625" style="66" customWidth="1"/>
  </cols>
  <sheetData>
    <row r="1" spans="1:9" ht="12.75">
      <c r="A1" s="1530" t="s">
        <v>1494</v>
      </c>
      <c r="B1" s="1530"/>
      <c r="C1" s="1530"/>
      <c r="D1" s="1530"/>
      <c r="E1" s="1530"/>
      <c r="F1" s="1530"/>
      <c r="G1" s="1530"/>
      <c r="H1" s="1530"/>
      <c r="I1" s="1530"/>
    </row>
    <row r="2" spans="1:9" s="235" customFormat="1" ht="15.75">
      <c r="A2" s="1531" t="s">
        <v>408</v>
      </c>
      <c r="B2" s="1531"/>
      <c r="C2" s="1531"/>
      <c r="D2" s="1531"/>
      <c r="E2" s="1531"/>
      <c r="F2" s="1531"/>
      <c r="G2" s="1531"/>
      <c r="H2" s="1531"/>
      <c r="I2" s="1531"/>
    </row>
    <row r="3" spans="1:9" ht="13.5" thickBot="1">
      <c r="A3" s="191"/>
      <c r="B3" s="191"/>
      <c r="C3" s="191"/>
      <c r="D3" s="191"/>
      <c r="E3" s="191"/>
      <c r="F3" s="191"/>
      <c r="G3" s="191"/>
      <c r="I3" s="1298" t="s">
        <v>456</v>
      </c>
    </row>
    <row r="4" spans="1:9" ht="12.75">
      <c r="A4" s="1307"/>
      <c r="B4" s="1308">
        <f>'[2]MS'!B5</f>
        <v>2008</v>
      </c>
      <c r="C4" s="1308">
        <f>'[2]MS'!C5</f>
        <v>2008</v>
      </c>
      <c r="D4" s="1308">
        <f>'[2]MS'!D5</f>
        <v>2009</v>
      </c>
      <c r="E4" s="1308">
        <f>'[2]MS'!E5</f>
        <v>2009</v>
      </c>
      <c r="F4" s="1544" t="s">
        <v>13</v>
      </c>
      <c r="G4" s="1545"/>
      <c r="H4" s="1545"/>
      <c r="I4" s="1546"/>
    </row>
    <row r="5" spans="1:9" ht="12.75">
      <c r="A5" s="1309" t="s">
        <v>860</v>
      </c>
      <c r="B5" s="1161" t="s">
        <v>1469</v>
      </c>
      <c r="C5" s="1161" t="str">
        <f>'[2]A&amp;L of Com'!C6</f>
        <v>Dec</v>
      </c>
      <c r="D5" s="1161" t="s">
        <v>1469</v>
      </c>
      <c r="E5" s="1161" t="str">
        <f>C5</f>
        <v>Dec</v>
      </c>
      <c r="F5" s="1532" t="str">
        <f>'[2]MS'!F5</f>
        <v>2008/09</v>
      </c>
      <c r="G5" s="1533"/>
      <c r="H5" s="1532" t="str">
        <f>'[2]MS'!I5</f>
        <v>2009/10</v>
      </c>
      <c r="I5" s="1534"/>
    </row>
    <row r="6" spans="1:9" ht="12.75">
      <c r="A6" s="1310"/>
      <c r="B6" s="1163"/>
      <c r="C6" s="1163"/>
      <c r="D6" s="1163"/>
      <c r="E6" s="1161"/>
      <c r="F6" s="1094" t="s">
        <v>1049</v>
      </c>
      <c r="G6" s="1094" t="s">
        <v>1143</v>
      </c>
      <c r="H6" s="1094" t="s">
        <v>1049</v>
      </c>
      <c r="I6" s="1311" t="s">
        <v>1143</v>
      </c>
    </row>
    <row r="7" spans="1:10" s="191" customFormat="1" ht="12.75">
      <c r="A7" s="1369" t="s">
        <v>861</v>
      </c>
      <c r="B7" s="222">
        <v>13880.233353044063</v>
      </c>
      <c r="C7" s="222">
        <v>14680.221059480004</v>
      </c>
      <c r="D7" s="222">
        <f>SUM(D8:D12)</f>
        <v>13376.255219329998</v>
      </c>
      <c r="E7" s="340">
        <v>14182.656779970002</v>
      </c>
      <c r="F7" s="222">
        <f>C7-B7</f>
        <v>799.9877064359407</v>
      </c>
      <c r="G7" s="222">
        <f>F7/B7*100</f>
        <v>5.763503293411822</v>
      </c>
      <c r="H7" s="222">
        <f>E7-D7</f>
        <v>806.4015606400044</v>
      </c>
      <c r="I7" s="1370">
        <f aca="true" t="shared" si="0" ref="I7:I70">H7/D7*100</f>
        <v>6.028604773290175</v>
      </c>
      <c r="J7" s="236"/>
    </row>
    <row r="8" spans="1:9" s="54" customFormat="1" ht="12.75">
      <c r="A8" s="1371" t="s">
        <v>862</v>
      </c>
      <c r="B8" s="341">
        <v>825.7310169071221</v>
      </c>
      <c r="C8" s="341">
        <v>695.83306436</v>
      </c>
      <c r="D8" s="341">
        <v>746.10944347</v>
      </c>
      <c r="E8" s="1299">
        <v>926.97420123</v>
      </c>
      <c r="F8" s="341">
        <f aca="true" t="shared" si="1" ref="F8:F71">C8-B8</f>
        <v>-129.89795254712215</v>
      </c>
      <c r="G8" s="341">
        <f aca="true" t="shared" si="2" ref="G8:G71">F8/B8*100</f>
        <v>-15.73126719081851</v>
      </c>
      <c r="H8" s="341">
        <f aca="true" t="shared" si="3" ref="H8:H71">E8-D8</f>
        <v>180.86475775999997</v>
      </c>
      <c r="I8" s="419">
        <f t="shared" si="0"/>
        <v>24.241049264681006</v>
      </c>
    </row>
    <row r="9" spans="1:9" s="54" customFormat="1" ht="12.75">
      <c r="A9" s="1372" t="s">
        <v>863</v>
      </c>
      <c r="B9" s="342">
        <v>714.6877405269396</v>
      </c>
      <c r="C9" s="342">
        <v>668.3390041100001</v>
      </c>
      <c r="D9" s="342">
        <v>721.41223423</v>
      </c>
      <c r="E9" s="1299">
        <v>680.6896925799999</v>
      </c>
      <c r="F9" s="342">
        <f t="shared" si="1"/>
        <v>-46.34873641693946</v>
      </c>
      <c r="G9" s="342">
        <f t="shared" si="2"/>
        <v>-6.485173004754008</v>
      </c>
      <c r="H9" s="342">
        <f t="shared" si="3"/>
        <v>-40.72254165000004</v>
      </c>
      <c r="I9" s="1336">
        <f t="shared" si="0"/>
        <v>-5.644836574398448</v>
      </c>
    </row>
    <row r="10" spans="1:9" s="54" customFormat="1" ht="12.75">
      <c r="A10" s="1372" t="s">
        <v>864</v>
      </c>
      <c r="B10" s="342">
        <v>896.69607079</v>
      </c>
      <c r="C10" s="342">
        <v>920.9994769199999</v>
      </c>
      <c r="D10" s="342">
        <v>769.22578507</v>
      </c>
      <c r="E10" s="1299">
        <v>613.5492740999999</v>
      </c>
      <c r="F10" s="342">
        <f t="shared" si="1"/>
        <v>24.30340612999987</v>
      </c>
      <c r="G10" s="342">
        <f t="shared" si="2"/>
        <v>2.710328161535076</v>
      </c>
      <c r="H10" s="342">
        <f t="shared" si="3"/>
        <v>-155.6765109700001</v>
      </c>
      <c r="I10" s="1336">
        <f t="shared" si="0"/>
        <v>-20.238077556881876</v>
      </c>
    </row>
    <row r="11" spans="1:9" s="54" customFormat="1" ht="12.75">
      <c r="A11" s="1372" t="s">
        <v>865</v>
      </c>
      <c r="B11" s="342">
        <v>32.480778889999996</v>
      </c>
      <c r="C11" s="342">
        <v>39.954781360000005</v>
      </c>
      <c r="D11" s="342">
        <v>56.1373872</v>
      </c>
      <c r="E11" s="1299">
        <v>42.132325959999996</v>
      </c>
      <c r="F11" s="342">
        <f t="shared" si="1"/>
        <v>7.474002470000009</v>
      </c>
      <c r="G11" s="342">
        <f t="shared" si="2"/>
        <v>23.010539541898314</v>
      </c>
      <c r="H11" s="342">
        <f t="shared" si="3"/>
        <v>-14.005061240000003</v>
      </c>
      <c r="I11" s="1336">
        <f t="shared" si="0"/>
        <v>-24.94783234229327</v>
      </c>
    </row>
    <row r="12" spans="1:9" s="54" customFormat="1" ht="12.75">
      <c r="A12" s="1373" t="s">
        <v>866</v>
      </c>
      <c r="B12" s="343">
        <v>11410.63774593</v>
      </c>
      <c r="C12" s="343">
        <v>12355.094732730004</v>
      </c>
      <c r="D12" s="343">
        <v>11083.370369359998</v>
      </c>
      <c r="E12" s="1299">
        <v>11919.3112861</v>
      </c>
      <c r="F12" s="343">
        <f t="shared" si="1"/>
        <v>944.4569868000035</v>
      </c>
      <c r="G12" s="343">
        <f t="shared" si="2"/>
        <v>8.276986859361799</v>
      </c>
      <c r="H12" s="343">
        <f t="shared" si="3"/>
        <v>835.9409167400026</v>
      </c>
      <c r="I12" s="420">
        <f t="shared" si="0"/>
        <v>7.542298857493414</v>
      </c>
    </row>
    <row r="13" spans="1:9" s="191" customFormat="1" ht="12.75">
      <c r="A13" s="1369" t="s">
        <v>867</v>
      </c>
      <c r="B13" s="222">
        <v>1954.9855188013</v>
      </c>
      <c r="C13" s="222">
        <v>1864.1547009</v>
      </c>
      <c r="D13" s="222">
        <f>SUM(D14:D20)</f>
        <v>1709.3661756</v>
      </c>
      <c r="E13" s="1300">
        <v>1876.3274510599997</v>
      </c>
      <c r="F13" s="222">
        <f t="shared" si="1"/>
        <v>-90.83081790129995</v>
      </c>
      <c r="G13" s="222">
        <f t="shared" si="2"/>
        <v>-4.646112056983056</v>
      </c>
      <c r="H13" s="222">
        <f t="shared" si="3"/>
        <v>166.9612754599998</v>
      </c>
      <c r="I13" s="1370">
        <f t="shared" si="0"/>
        <v>9.767437652812756</v>
      </c>
    </row>
    <row r="14" spans="1:9" s="54" customFormat="1" ht="12.75">
      <c r="A14" s="1371" t="s">
        <v>868</v>
      </c>
      <c r="B14" s="341">
        <v>1183.214</v>
      </c>
      <c r="C14" s="341">
        <v>1231.44746063</v>
      </c>
      <c r="D14" s="341">
        <v>1062.3656139199998</v>
      </c>
      <c r="E14" s="1299">
        <v>1016.0497343399999</v>
      </c>
      <c r="F14" s="341">
        <f t="shared" si="1"/>
        <v>48.23346063000008</v>
      </c>
      <c r="G14" s="341">
        <f t="shared" si="2"/>
        <v>4.076478188222932</v>
      </c>
      <c r="H14" s="341">
        <f t="shared" si="3"/>
        <v>-46.31587957999989</v>
      </c>
      <c r="I14" s="419">
        <f t="shared" si="0"/>
        <v>-4.359693025934822</v>
      </c>
    </row>
    <row r="15" spans="1:9" s="54" customFormat="1" ht="12.75">
      <c r="A15" s="1372" t="s">
        <v>869</v>
      </c>
      <c r="B15" s="342">
        <v>27.391</v>
      </c>
      <c r="C15" s="342">
        <v>52.694</v>
      </c>
      <c r="D15" s="342">
        <v>54.034304320000004</v>
      </c>
      <c r="E15" s="1299">
        <v>68.37999515</v>
      </c>
      <c r="F15" s="342">
        <f t="shared" si="1"/>
        <v>25.303000000000004</v>
      </c>
      <c r="G15" s="342">
        <f t="shared" si="2"/>
        <v>92.37705815778907</v>
      </c>
      <c r="H15" s="342">
        <f t="shared" si="3"/>
        <v>14.345690829999995</v>
      </c>
      <c r="I15" s="1336">
        <f t="shared" si="0"/>
        <v>26.549228329178558</v>
      </c>
    </row>
    <row r="16" spans="1:9" s="54" customFormat="1" ht="12.75">
      <c r="A16" s="1372" t="s">
        <v>870</v>
      </c>
      <c r="B16" s="342">
        <v>101.71045168</v>
      </c>
      <c r="C16" s="342">
        <v>144.42520884</v>
      </c>
      <c r="D16" s="342">
        <v>116.40138019000001</v>
      </c>
      <c r="E16" s="1299">
        <v>78.30863702</v>
      </c>
      <c r="F16" s="342">
        <f t="shared" si="1"/>
        <v>42.714757160000005</v>
      </c>
      <c r="G16" s="342">
        <f t="shared" si="2"/>
        <v>41.99642854245557</v>
      </c>
      <c r="H16" s="342">
        <f t="shared" si="3"/>
        <v>-38.092743170000006</v>
      </c>
      <c r="I16" s="1336">
        <f t="shared" si="0"/>
        <v>-32.72533633864295</v>
      </c>
    </row>
    <row r="17" spans="1:9" s="54" customFormat="1" ht="12.75">
      <c r="A17" s="1372" t="s">
        <v>871</v>
      </c>
      <c r="B17" s="342">
        <v>13.795</v>
      </c>
      <c r="C17" s="342">
        <v>24.1016178</v>
      </c>
      <c r="D17" s="342">
        <v>18.417001</v>
      </c>
      <c r="E17" s="1299">
        <v>13.917000999999999</v>
      </c>
      <c r="F17" s="342">
        <f t="shared" si="1"/>
        <v>10.3066178</v>
      </c>
      <c r="G17" s="342">
        <f t="shared" si="2"/>
        <v>74.71270605291772</v>
      </c>
      <c r="H17" s="342">
        <f t="shared" si="3"/>
        <v>-4.5</v>
      </c>
      <c r="I17" s="1336">
        <f t="shared" si="0"/>
        <v>-24.433945570182683</v>
      </c>
    </row>
    <row r="18" spans="1:9" s="54" customFormat="1" ht="12.75">
      <c r="A18" s="1372" t="s">
        <v>872</v>
      </c>
      <c r="B18" s="342">
        <v>3.3560000000000003</v>
      </c>
      <c r="C18" s="342">
        <v>2.786</v>
      </c>
      <c r="D18" s="342">
        <v>3.65</v>
      </c>
      <c r="E18" s="1299">
        <v>3.521</v>
      </c>
      <c r="F18" s="342">
        <f t="shared" si="1"/>
        <v>-0.5700000000000003</v>
      </c>
      <c r="G18" s="342">
        <f t="shared" si="2"/>
        <v>-16.984505363528015</v>
      </c>
      <c r="H18" s="342">
        <f t="shared" si="3"/>
        <v>-0.129</v>
      </c>
      <c r="I18" s="1336">
        <f t="shared" si="0"/>
        <v>-3.534246575342466</v>
      </c>
    </row>
    <row r="19" spans="1:9" s="54" customFormat="1" ht="12.75">
      <c r="A19" s="1372" t="s">
        <v>873</v>
      </c>
      <c r="B19" s="342">
        <v>506.4930671213</v>
      </c>
      <c r="C19" s="342">
        <v>290.62118727999996</v>
      </c>
      <c r="D19" s="342">
        <v>173.79593448000003</v>
      </c>
      <c r="E19" s="1299">
        <v>297.87247134999996</v>
      </c>
      <c r="F19" s="342">
        <f t="shared" si="1"/>
        <v>-215.87187984130003</v>
      </c>
      <c r="G19" s="342">
        <f t="shared" si="2"/>
        <v>-42.620895300349865</v>
      </c>
      <c r="H19" s="342">
        <f t="shared" si="3"/>
        <v>124.07653686999993</v>
      </c>
      <c r="I19" s="1336">
        <f t="shared" si="0"/>
        <v>71.39208246800406</v>
      </c>
    </row>
    <row r="20" spans="1:9" s="54" customFormat="1" ht="12.75">
      <c r="A20" s="1373" t="s">
        <v>874</v>
      </c>
      <c r="B20" s="343">
        <v>119.02600000000002</v>
      </c>
      <c r="C20" s="343">
        <v>118.07922635</v>
      </c>
      <c r="D20" s="343">
        <v>280.70194168999996</v>
      </c>
      <c r="E20" s="1299">
        <v>398.27861219999994</v>
      </c>
      <c r="F20" s="343">
        <f t="shared" si="1"/>
        <v>-0.9467736500000257</v>
      </c>
      <c r="G20" s="343">
        <f t="shared" si="2"/>
        <v>-0.7954343168719654</v>
      </c>
      <c r="H20" s="343">
        <f t="shared" si="3"/>
        <v>117.57667050999999</v>
      </c>
      <c r="I20" s="420">
        <f t="shared" si="0"/>
        <v>41.88666091944909</v>
      </c>
    </row>
    <row r="21" spans="1:9" s="191" customFormat="1" ht="12.75">
      <c r="A21" s="1369" t="s">
        <v>875</v>
      </c>
      <c r="B21" s="222">
        <v>74889.7548389199</v>
      </c>
      <c r="C21" s="222">
        <v>80427.4547843865</v>
      </c>
      <c r="D21" s="222">
        <f>SUM(D22:D45)-D24</f>
        <v>87878.03042685952</v>
      </c>
      <c r="E21" s="1301">
        <v>95111.23348104439</v>
      </c>
      <c r="F21" s="222">
        <f t="shared" si="1"/>
        <v>5537.6999454666075</v>
      </c>
      <c r="G21" s="222">
        <f t="shared" si="2"/>
        <v>7.394469320106103</v>
      </c>
      <c r="H21" s="222">
        <f t="shared" si="3"/>
        <v>7233.203054184865</v>
      </c>
      <c r="I21" s="1370">
        <f t="shared" si="0"/>
        <v>8.23095717900167</v>
      </c>
    </row>
    <row r="22" spans="1:9" s="54" customFormat="1" ht="12.75">
      <c r="A22" s="1371" t="s">
        <v>876</v>
      </c>
      <c r="B22" s="341">
        <v>15366.53409425903</v>
      </c>
      <c r="C22" s="341">
        <v>14252.952148419998</v>
      </c>
      <c r="D22" s="341">
        <v>17877.220434752508</v>
      </c>
      <c r="E22" s="1299">
        <v>16088.694027654</v>
      </c>
      <c r="F22" s="341">
        <f t="shared" si="1"/>
        <v>-1113.5819458390324</v>
      </c>
      <c r="G22" s="341">
        <f t="shared" si="2"/>
        <v>-7.246799694767013</v>
      </c>
      <c r="H22" s="341">
        <f t="shared" si="3"/>
        <v>-1788.5264070985068</v>
      </c>
      <c r="I22" s="419">
        <f t="shared" si="0"/>
        <v>-10.004499377440647</v>
      </c>
    </row>
    <row r="23" spans="1:9" s="54" customFormat="1" ht="12.75">
      <c r="A23" s="1372" t="s">
        <v>877</v>
      </c>
      <c r="B23" s="342">
        <v>1268.17308322</v>
      </c>
      <c r="C23" s="342">
        <v>948.8730832200002</v>
      </c>
      <c r="D23" s="342">
        <v>1787.68282697</v>
      </c>
      <c r="E23" s="1299">
        <v>2629.7801035300004</v>
      </c>
      <c r="F23" s="342">
        <f t="shared" si="1"/>
        <v>-319.29999999999984</v>
      </c>
      <c r="G23" s="342">
        <f t="shared" si="2"/>
        <v>-25.177951198054906</v>
      </c>
      <c r="H23" s="342">
        <f t="shared" si="3"/>
        <v>842.0972765600004</v>
      </c>
      <c r="I23" s="1336">
        <f t="shared" si="0"/>
        <v>47.10551915897171</v>
      </c>
    </row>
    <row r="24" spans="1:9" s="54" customFormat="1" ht="12.75">
      <c r="A24" s="1372" t="s">
        <v>189</v>
      </c>
      <c r="B24" s="342">
        <v>2367.0334193393414</v>
      </c>
      <c r="C24" s="342">
        <v>2290.27137471</v>
      </c>
      <c r="D24" s="345">
        <v>2357.0178607099997</v>
      </c>
      <c r="E24" s="1302">
        <v>2728.76288823</v>
      </c>
      <c r="F24" s="342">
        <f t="shared" si="1"/>
        <v>-76.76204462934129</v>
      </c>
      <c r="G24" s="342">
        <f t="shared" si="2"/>
        <v>-3.2429641255663477</v>
      </c>
      <c r="H24" s="342">
        <f t="shared" si="3"/>
        <v>371.74502752000035</v>
      </c>
      <c r="I24" s="1336">
        <f t="shared" si="0"/>
        <v>15.771837528970629</v>
      </c>
    </row>
    <row r="25" spans="1:9" s="54" customFormat="1" ht="12.75">
      <c r="A25" s="1372" t="s">
        <v>878</v>
      </c>
      <c r="B25" s="342">
        <v>1242.41473496</v>
      </c>
      <c r="C25" s="342">
        <v>1400.53731484</v>
      </c>
      <c r="D25" s="342">
        <v>1531.3638139299999</v>
      </c>
      <c r="E25" s="1299">
        <v>1892.1859418900003</v>
      </c>
      <c r="F25" s="342">
        <f t="shared" si="1"/>
        <v>158.12257987999988</v>
      </c>
      <c r="G25" s="342">
        <f t="shared" si="2"/>
        <v>12.727036747925457</v>
      </c>
      <c r="H25" s="342">
        <f t="shared" si="3"/>
        <v>360.82212796000044</v>
      </c>
      <c r="I25" s="1336">
        <f t="shared" si="0"/>
        <v>23.562142756528136</v>
      </c>
    </row>
    <row r="26" spans="1:9" s="54" customFormat="1" ht="12.75">
      <c r="A26" s="1372" t="s">
        <v>879</v>
      </c>
      <c r="B26" s="342">
        <v>1124.6186843793414</v>
      </c>
      <c r="C26" s="342">
        <v>889.73405987</v>
      </c>
      <c r="D26" s="342">
        <v>825.6540467799999</v>
      </c>
      <c r="E26" s="1299">
        <v>836.5769463399998</v>
      </c>
      <c r="F26" s="342">
        <f t="shared" si="1"/>
        <v>-234.8846245093414</v>
      </c>
      <c r="G26" s="342">
        <f t="shared" si="2"/>
        <v>-20.885712443855613</v>
      </c>
      <c r="H26" s="342">
        <f t="shared" si="3"/>
        <v>10.922899559999905</v>
      </c>
      <c r="I26" s="1336">
        <f t="shared" si="0"/>
        <v>1.3229390205980995</v>
      </c>
    </row>
    <row r="27" spans="1:9" s="54" customFormat="1" ht="12.75">
      <c r="A27" s="1372" t="s">
        <v>880</v>
      </c>
      <c r="B27" s="342">
        <v>98.133</v>
      </c>
      <c r="C27" s="342">
        <v>229.13900000000004</v>
      </c>
      <c r="D27" s="342">
        <v>259.36962176000003</v>
      </c>
      <c r="E27" s="1299">
        <v>383.4881634999999</v>
      </c>
      <c r="F27" s="342">
        <f t="shared" si="1"/>
        <v>131.00600000000003</v>
      </c>
      <c r="G27" s="342">
        <f t="shared" si="2"/>
        <v>133.49841541581327</v>
      </c>
      <c r="H27" s="342">
        <f t="shared" si="3"/>
        <v>124.1185417399999</v>
      </c>
      <c r="I27" s="1336">
        <f t="shared" si="0"/>
        <v>47.85392402462973</v>
      </c>
    </row>
    <row r="28" spans="1:9" s="54" customFormat="1" ht="12.75">
      <c r="A28" s="1372" t="s">
        <v>889</v>
      </c>
      <c r="B28" s="342">
        <v>1079.4154555421314</v>
      </c>
      <c r="C28" s="342">
        <v>1406.3990468140003</v>
      </c>
      <c r="D28" s="342">
        <v>2017.1857115299997</v>
      </c>
      <c r="E28" s="1299">
        <v>2176.2477076033997</v>
      </c>
      <c r="F28" s="342">
        <f t="shared" si="1"/>
        <v>326.9835912718688</v>
      </c>
      <c r="G28" s="342">
        <f t="shared" si="2"/>
        <v>30.292654194731984</v>
      </c>
      <c r="H28" s="342">
        <f t="shared" si="3"/>
        <v>159.0619960734</v>
      </c>
      <c r="I28" s="1336">
        <f t="shared" si="0"/>
        <v>7.885342195526176</v>
      </c>
    </row>
    <row r="29" spans="1:9" s="54" customFormat="1" ht="12.75">
      <c r="A29" s="1372" t="s">
        <v>890</v>
      </c>
      <c r="B29" s="342">
        <v>541.9159999999999</v>
      </c>
      <c r="C29" s="342">
        <v>546.06</v>
      </c>
      <c r="D29" s="342">
        <v>505.04867823000006</v>
      </c>
      <c r="E29" s="1299">
        <v>544.531</v>
      </c>
      <c r="F29" s="342">
        <f t="shared" si="1"/>
        <v>4.1440000000000055</v>
      </c>
      <c r="G29" s="342">
        <f t="shared" si="2"/>
        <v>0.7646941592423929</v>
      </c>
      <c r="H29" s="342">
        <f t="shared" si="3"/>
        <v>39.482321769999885</v>
      </c>
      <c r="I29" s="1336">
        <f t="shared" si="0"/>
        <v>7.81752798727642</v>
      </c>
    </row>
    <row r="30" spans="1:9" s="54" customFormat="1" ht="12.75">
      <c r="A30" s="1372" t="s">
        <v>891</v>
      </c>
      <c r="B30" s="342">
        <v>8771.498050776334</v>
      </c>
      <c r="C30" s="342">
        <v>9165.110652272495</v>
      </c>
      <c r="D30" s="342">
        <v>8282.195720503998</v>
      </c>
      <c r="E30" s="1299">
        <v>7569.928235638002</v>
      </c>
      <c r="F30" s="342">
        <f t="shared" si="1"/>
        <v>393.612601496161</v>
      </c>
      <c r="G30" s="342">
        <f t="shared" si="2"/>
        <v>4.487404537031434</v>
      </c>
      <c r="H30" s="342">
        <f t="shared" si="3"/>
        <v>-712.2674848659963</v>
      </c>
      <c r="I30" s="1336">
        <f t="shared" si="0"/>
        <v>-8.599983735021569</v>
      </c>
    </row>
    <row r="31" spans="1:9" s="54" customFormat="1" ht="12.75">
      <c r="A31" s="1372" t="s">
        <v>892</v>
      </c>
      <c r="B31" s="342">
        <v>1570.9189805267793</v>
      </c>
      <c r="C31" s="342">
        <v>1609.2349551199995</v>
      </c>
      <c r="D31" s="342">
        <v>1827.0541819300001</v>
      </c>
      <c r="E31" s="1299">
        <v>1574.2406119799998</v>
      </c>
      <c r="F31" s="342">
        <f t="shared" si="1"/>
        <v>38.31597459322029</v>
      </c>
      <c r="G31" s="342">
        <f t="shared" si="2"/>
        <v>2.4390802497256554</v>
      </c>
      <c r="H31" s="342">
        <f t="shared" si="3"/>
        <v>-252.81356995000033</v>
      </c>
      <c r="I31" s="1336">
        <f t="shared" si="0"/>
        <v>-13.837223463342607</v>
      </c>
    </row>
    <row r="32" spans="1:9" s="54" customFormat="1" ht="12.75">
      <c r="A32" s="1372" t="s">
        <v>893</v>
      </c>
      <c r="B32" s="342">
        <v>2002.1529823666322</v>
      </c>
      <c r="C32" s="342">
        <v>1941.9192768500002</v>
      </c>
      <c r="D32" s="342">
        <v>1976.6225991</v>
      </c>
      <c r="E32" s="1299">
        <v>2093.59925511</v>
      </c>
      <c r="F32" s="342">
        <f t="shared" si="1"/>
        <v>-60.23370551663197</v>
      </c>
      <c r="G32" s="342">
        <f t="shared" si="2"/>
        <v>-3.008446709473374</v>
      </c>
      <c r="H32" s="342">
        <f t="shared" si="3"/>
        <v>116.97665600999994</v>
      </c>
      <c r="I32" s="1336">
        <f t="shared" si="0"/>
        <v>5.918006606990227</v>
      </c>
    </row>
    <row r="33" spans="1:9" s="54" customFormat="1" ht="12.75">
      <c r="A33" s="1372" t="s">
        <v>894</v>
      </c>
      <c r="B33" s="342">
        <v>1251.1935542101369</v>
      </c>
      <c r="C33" s="342">
        <v>2021.3265971999997</v>
      </c>
      <c r="D33" s="342">
        <v>2258.92904337</v>
      </c>
      <c r="E33" s="1299">
        <v>2768.1414538899994</v>
      </c>
      <c r="F33" s="342">
        <f t="shared" si="1"/>
        <v>770.1330429898628</v>
      </c>
      <c r="G33" s="342">
        <f t="shared" si="2"/>
        <v>61.551871043328575</v>
      </c>
      <c r="H33" s="342">
        <f t="shared" si="3"/>
        <v>509.2124105199996</v>
      </c>
      <c r="I33" s="1336">
        <f t="shared" si="0"/>
        <v>22.542204767987194</v>
      </c>
    </row>
    <row r="34" spans="1:9" s="54" customFormat="1" ht="12.75">
      <c r="A34" s="1372" t="s">
        <v>895</v>
      </c>
      <c r="B34" s="342">
        <v>2706.42973294</v>
      </c>
      <c r="C34" s="342">
        <v>2644.727240540001</v>
      </c>
      <c r="D34" s="342">
        <v>3501.2012874600005</v>
      </c>
      <c r="E34" s="1299">
        <v>3391.78960709</v>
      </c>
      <c r="F34" s="342">
        <f t="shared" si="1"/>
        <v>-61.7024923999993</v>
      </c>
      <c r="G34" s="342">
        <f t="shared" si="2"/>
        <v>-2.2798483052789904</v>
      </c>
      <c r="H34" s="342">
        <f t="shared" si="3"/>
        <v>-109.41168037000034</v>
      </c>
      <c r="I34" s="1336">
        <f t="shared" si="0"/>
        <v>-3.124975440911445</v>
      </c>
    </row>
    <row r="35" spans="1:9" s="54" customFormat="1" ht="12.75">
      <c r="A35" s="1372" t="s">
        <v>896</v>
      </c>
      <c r="B35" s="342">
        <v>3036.5274569827534</v>
      </c>
      <c r="C35" s="342">
        <v>3005.0684902400003</v>
      </c>
      <c r="D35" s="342">
        <v>3630.0483770600013</v>
      </c>
      <c r="E35" s="1299">
        <v>3919.0251188999996</v>
      </c>
      <c r="F35" s="342">
        <f t="shared" si="1"/>
        <v>-31.45896674275309</v>
      </c>
      <c r="G35" s="342">
        <f t="shared" si="2"/>
        <v>-1.0360178588344564</v>
      </c>
      <c r="H35" s="342">
        <f t="shared" si="3"/>
        <v>288.97674183999834</v>
      </c>
      <c r="I35" s="1336">
        <f t="shared" si="0"/>
        <v>7.9606856940579505</v>
      </c>
    </row>
    <row r="36" spans="1:9" s="54" customFormat="1" ht="12.75">
      <c r="A36" s="1372" t="s">
        <v>897</v>
      </c>
      <c r="B36" s="342">
        <v>2000.31896652</v>
      </c>
      <c r="C36" s="342">
        <v>1718.2390000000003</v>
      </c>
      <c r="D36" s="342">
        <v>2218.45882742</v>
      </c>
      <c r="E36" s="1299">
        <v>1838.9197758899998</v>
      </c>
      <c r="F36" s="342">
        <f t="shared" si="1"/>
        <v>-282.07996651999974</v>
      </c>
      <c r="G36" s="342">
        <f t="shared" si="2"/>
        <v>-14.10174933304465</v>
      </c>
      <c r="H36" s="342">
        <f t="shared" si="3"/>
        <v>-379.5390515300003</v>
      </c>
      <c r="I36" s="1336">
        <f t="shared" si="0"/>
        <v>-17.10823058056897</v>
      </c>
    </row>
    <row r="37" spans="1:9" s="54" customFormat="1" ht="12.75">
      <c r="A37" s="1372" t="s">
        <v>898</v>
      </c>
      <c r="B37" s="342">
        <v>124.51688103696831</v>
      </c>
      <c r="C37" s="342">
        <v>101.27989405</v>
      </c>
      <c r="D37" s="342">
        <v>112.70854968999997</v>
      </c>
      <c r="E37" s="1299">
        <v>277.4447692</v>
      </c>
      <c r="F37" s="342">
        <f t="shared" si="1"/>
        <v>-23.23698698696832</v>
      </c>
      <c r="G37" s="342">
        <f t="shared" si="2"/>
        <v>-18.661716221489193</v>
      </c>
      <c r="H37" s="342">
        <f t="shared" si="3"/>
        <v>164.73621951</v>
      </c>
      <c r="I37" s="1336">
        <f t="shared" si="0"/>
        <v>146.16124505470074</v>
      </c>
    </row>
    <row r="38" spans="1:9" s="54" customFormat="1" ht="12.75">
      <c r="A38" s="1372" t="s">
        <v>899</v>
      </c>
      <c r="B38" s="342">
        <v>214.42506577999998</v>
      </c>
      <c r="C38" s="342">
        <v>222.22524416000002</v>
      </c>
      <c r="D38" s="342">
        <v>235.91422570999998</v>
      </c>
      <c r="E38" s="1299">
        <v>369.10078444999994</v>
      </c>
      <c r="F38" s="342">
        <f t="shared" si="1"/>
        <v>7.800178380000034</v>
      </c>
      <c r="G38" s="342">
        <f t="shared" si="2"/>
        <v>3.637717610870649</v>
      </c>
      <c r="H38" s="342">
        <f t="shared" si="3"/>
        <v>133.18655873999995</v>
      </c>
      <c r="I38" s="1336">
        <f t="shared" si="0"/>
        <v>56.45550129042278</v>
      </c>
    </row>
    <row r="39" spans="1:9" s="54" customFormat="1" ht="12.75">
      <c r="A39" s="1372" t="s">
        <v>900</v>
      </c>
      <c r="B39" s="342">
        <v>928.7791322647988</v>
      </c>
      <c r="C39" s="342">
        <v>859.2626839299999</v>
      </c>
      <c r="D39" s="342">
        <v>1016.6356673030001</v>
      </c>
      <c r="E39" s="1299">
        <v>932.6383356619999</v>
      </c>
      <c r="F39" s="342">
        <f t="shared" si="1"/>
        <v>-69.51644833479895</v>
      </c>
      <c r="G39" s="342">
        <f t="shared" si="2"/>
        <v>-7.484712556502564</v>
      </c>
      <c r="H39" s="342">
        <f t="shared" si="3"/>
        <v>-83.99733164100019</v>
      </c>
      <c r="I39" s="1336">
        <f t="shared" si="0"/>
        <v>-8.262284547209916</v>
      </c>
    </row>
    <row r="40" spans="1:9" s="54" customFormat="1" ht="12.75">
      <c r="A40" s="1372" t="s">
        <v>901</v>
      </c>
      <c r="B40" s="342">
        <v>3979.969987561807</v>
      </c>
      <c r="C40" s="342">
        <v>4632.26101875</v>
      </c>
      <c r="D40" s="342">
        <v>4709.74194534</v>
      </c>
      <c r="E40" s="1299">
        <v>5482.48758379</v>
      </c>
      <c r="F40" s="342">
        <f t="shared" si="1"/>
        <v>652.2910311881933</v>
      </c>
      <c r="G40" s="342">
        <f t="shared" si="2"/>
        <v>16.38934547815013</v>
      </c>
      <c r="H40" s="342">
        <f t="shared" si="3"/>
        <v>772.7456384500001</v>
      </c>
      <c r="I40" s="1336">
        <f t="shared" si="0"/>
        <v>16.407388078121443</v>
      </c>
    </row>
    <row r="41" spans="1:9" s="54" customFormat="1" ht="12.75">
      <c r="A41" s="1372" t="s">
        <v>902</v>
      </c>
      <c r="B41" s="342">
        <v>3073.61240973133</v>
      </c>
      <c r="C41" s="342">
        <v>3703.7737179700002</v>
      </c>
      <c r="D41" s="342">
        <v>4163.5023644</v>
      </c>
      <c r="E41" s="1299">
        <v>5033.17427637</v>
      </c>
      <c r="F41" s="342">
        <f t="shared" si="1"/>
        <v>630.1613082386702</v>
      </c>
      <c r="G41" s="342">
        <f t="shared" si="2"/>
        <v>20.502302315136532</v>
      </c>
      <c r="H41" s="342">
        <f t="shared" si="3"/>
        <v>869.6719119700001</v>
      </c>
      <c r="I41" s="1336">
        <f t="shared" si="0"/>
        <v>20.8879889058338</v>
      </c>
    </row>
    <row r="42" spans="1:9" s="54" customFormat="1" ht="12.75">
      <c r="A42" s="1372" t="s">
        <v>903</v>
      </c>
      <c r="B42" s="342">
        <v>1749.1390926299998</v>
      </c>
      <c r="C42" s="342">
        <v>2099.2772595399997</v>
      </c>
      <c r="D42" s="342">
        <v>1892.57232176</v>
      </c>
      <c r="E42" s="1299">
        <v>2286.723421660001</v>
      </c>
      <c r="F42" s="342">
        <f t="shared" si="1"/>
        <v>350.1381669099999</v>
      </c>
      <c r="G42" s="342">
        <f t="shared" si="2"/>
        <v>20.017742921949868</v>
      </c>
      <c r="H42" s="342">
        <f t="shared" si="3"/>
        <v>394.1510999000009</v>
      </c>
      <c r="I42" s="1336">
        <f t="shared" si="0"/>
        <v>20.82621072749598</v>
      </c>
    </row>
    <row r="43" spans="1:9" s="54" customFormat="1" ht="12.75">
      <c r="A43" s="1372" t="s">
        <v>904</v>
      </c>
      <c r="B43" s="342">
        <v>11543.526753882647</v>
      </c>
      <c r="C43" s="342">
        <v>14724.63177605</v>
      </c>
      <c r="D43" s="342">
        <v>13388.331586659999</v>
      </c>
      <c r="E43" s="1299">
        <v>18170.65883902</v>
      </c>
      <c r="F43" s="342">
        <f t="shared" si="1"/>
        <v>3181.105022167354</v>
      </c>
      <c r="G43" s="342">
        <f t="shared" si="2"/>
        <v>27.557479529359558</v>
      </c>
      <c r="H43" s="342">
        <f t="shared" si="3"/>
        <v>4782.327252360003</v>
      </c>
      <c r="I43" s="1336">
        <f t="shared" si="0"/>
        <v>35.72011360343858</v>
      </c>
    </row>
    <row r="44" spans="1:9" s="54" customFormat="1" ht="12.75">
      <c r="A44" s="1372" t="s">
        <v>905</v>
      </c>
      <c r="B44" s="342">
        <v>2025.36724817</v>
      </c>
      <c r="C44" s="342">
        <v>2375.71784041</v>
      </c>
      <c r="D44" s="342">
        <v>2724.75703844</v>
      </c>
      <c r="E44" s="1299">
        <v>3283.8546946200004</v>
      </c>
      <c r="F44" s="342">
        <f t="shared" si="1"/>
        <v>350.35059223999997</v>
      </c>
      <c r="G44" s="342">
        <f t="shared" si="2"/>
        <v>17.29812667586857</v>
      </c>
      <c r="H44" s="342">
        <f t="shared" si="3"/>
        <v>559.0976561800003</v>
      </c>
      <c r="I44" s="1336">
        <f t="shared" si="0"/>
        <v>20.519174674748225</v>
      </c>
    </row>
    <row r="45" spans="1:9" s="54" customFormat="1" ht="12.75">
      <c r="A45" s="1373" t="s">
        <v>906</v>
      </c>
      <c r="B45" s="343">
        <v>9190.173491179186</v>
      </c>
      <c r="C45" s="343">
        <v>9929.704484139997</v>
      </c>
      <c r="D45" s="343">
        <v>11135.831556759998</v>
      </c>
      <c r="E45" s="1299">
        <v>11568.002827257</v>
      </c>
      <c r="F45" s="343">
        <f t="shared" si="1"/>
        <v>739.5309929608102</v>
      </c>
      <c r="G45" s="343">
        <f t="shared" si="2"/>
        <v>8.046975322833882</v>
      </c>
      <c r="H45" s="343">
        <f t="shared" si="3"/>
        <v>432.1712704970014</v>
      </c>
      <c r="I45" s="420">
        <f t="shared" si="0"/>
        <v>3.8809070368404788</v>
      </c>
    </row>
    <row r="46" spans="1:9" s="191" customFormat="1" ht="12.75">
      <c r="A46" s="1369" t="s">
        <v>907</v>
      </c>
      <c r="B46" s="222">
        <v>32368.793902086887</v>
      </c>
      <c r="C46" s="222">
        <v>36333.833309738504</v>
      </c>
      <c r="D46" s="222">
        <f>SUM(D47:D49)</f>
        <v>44867.00765243001</v>
      </c>
      <c r="E46" s="1300">
        <v>47541.24740404</v>
      </c>
      <c r="F46" s="222">
        <f t="shared" si="1"/>
        <v>3965.039407651617</v>
      </c>
      <c r="G46" s="222">
        <f t="shared" si="2"/>
        <v>12.249574141210068</v>
      </c>
      <c r="H46" s="222">
        <f t="shared" si="3"/>
        <v>2674.239751609988</v>
      </c>
      <c r="I46" s="1370">
        <f t="shared" si="0"/>
        <v>5.960370195236656</v>
      </c>
    </row>
    <row r="47" spans="1:9" s="54" customFormat="1" ht="12.75">
      <c r="A47" s="1371" t="s">
        <v>908</v>
      </c>
      <c r="B47" s="341">
        <v>26411.145290736888</v>
      </c>
      <c r="C47" s="341">
        <v>28856.47930595</v>
      </c>
      <c r="D47" s="341">
        <v>34958.00638651001</v>
      </c>
      <c r="E47" s="1299">
        <v>36230.939938389994</v>
      </c>
      <c r="F47" s="341">
        <f t="shared" si="1"/>
        <v>2445.334015213113</v>
      </c>
      <c r="G47" s="341">
        <f t="shared" si="2"/>
        <v>9.258720090683681</v>
      </c>
      <c r="H47" s="341">
        <f t="shared" si="3"/>
        <v>1272.9335518799853</v>
      </c>
      <c r="I47" s="419">
        <f t="shared" si="0"/>
        <v>3.641321927245826</v>
      </c>
    </row>
    <row r="48" spans="1:9" s="54" customFormat="1" ht="12.75">
      <c r="A48" s="1372" t="s">
        <v>909</v>
      </c>
      <c r="B48" s="342">
        <v>4010.9837967500002</v>
      </c>
      <c r="C48" s="342">
        <v>5167.412519588499</v>
      </c>
      <c r="D48" s="342">
        <v>6908.745741940002</v>
      </c>
      <c r="E48" s="1299">
        <v>5924.99108658</v>
      </c>
      <c r="F48" s="342">
        <f t="shared" si="1"/>
        <v>1156.4287228384987</v>
      </c>
      <c r="G48" s="342">
        <f t="shared" si="2"/>
        <v>28.83154810486953</v>
      </c>
      <c r="H48" s="342">
        <f t="shared" si="3"/>
        <v>-983.7546553600014</v>
      </c>
      <c r="I48" s="1336">
        <f t="shared" si="0"/>
        <v>-14.239265593290733</v>
      </c>
    </row>
    <row r="49" spans="1:9" s="54" customFormat="1" ht="12.75">
      <c r="A49" s="1373" t="s">
        <v>910</v>
      </c>
      <c r="B49" s="343">
        <v>1946.6648146</v>
      </c>
      <c r="C49" s="343">
        <v>2309.9414842000006</v>
      </c>
      <c r="D49" s="343">
        <v>3000.25552398</v>
      </c>
      <c r="E49" s="1299">
        <v>5385.31637907</v>
      </c>
      <c r="F49" s="343">
        <f t="shared" si="1"/>
        <v>363.27666960000056</v>
      </c>
      <c r="G49" s="343">
        <f t="shared" si="2"/>
        <v>18.661490508043446</v>
      </c>
      <c r="H49" s="343">
        <f t="shared" si="3"/>
        <v>2385.06085509</v>
      </c>
      <c r="I49" s="420">
        <f t="shared" si="0"/>
        <v>79.495257521469</v>
      </c>
    </row>
    <row r="50" spans="1:9" s="191" customFormat="1" ht="12.75">
      <c r="A50" s="1369" t="s">
        <v>911</v>
      </c>
      <c r="B50" s="222">
        <v>5069.395343439016</v>
      </c>
      <c r="C50" s="222">
        <v>6039.841492649999</v>
      </c>
      <c r="D50" s="222">
        <f>SUM(D51:D63)</f>
        <v>6534.6430712</v>
      </c>
      <c r="E50" s="1301">
        <v>6924.8150983979995</v>
      </c>
      <c r="F50" s="222">
        <f t="shared" si="1"/>
        <v>970.4461492109831</v>
      </c>
      <c r="G50" s="222">
        <f t="shared" si="2"/>
        <v>19.143232742085655</v>
      </c>
      <c r="H50" s="222">
        <f t="shared" si="3"/>
        <v>390.17202719799934</v>
      </c>
      <c r="I50" s="1370">
        <f t="shared" si="0"/>
        <v>5.970823852913966</v>
      </c>
    </row>
    <row r="51" spans="1:9" s="54" customFormat="1" ht="12.75">
      <c r="A51" s="1371" t="s">
        <v>912</v>
      </c>
      <c r="B51" s="341">
        <v>1673.3292856100002</v>
      </c>
      <c r="C51" s="341">
        <v>2150.8754399100003</v>
      </c>
      <c r="D51" s="341">
        <v>1117.31516109</v>
      </c>
      <c r="E51" s="1299">
        <v>1029.1740122300002</v>
      </c>
      <c r="F51" s="341">
        <f t="shared" si="1"/>
        <v>477.5461543000001</v>
      </c>
      <c r="G51" s="341">
        <f t="shared" si="2"/>
        <v>28.538683832687127</v>
      </c>
      <c r="H51" s="341">
        <f t="shared" si="3"/>
        <v>-88.1411488599997</v>
      </c>
      <c r="I51" s="419">
        <f t="shared" si="0"/>
        <v>-7.8886559432356895</v>
      </c>
    </row>
    <row r="52" spans="1:9" s="54" customFormat="1" ht="12.75">
      <c r="A52" s="1372" t="s">
        <v>913</v>
      </c>
      <c r="B52" s="342">
        <v>194.64100000000002</v>
      </c>
      <c r="C52" s="342">
        <v>247.71300000000002</v>
      </c>
      <c r="D52" s="342">
        <v>270.64702853999995</v>
      </c>
      <c r="E52" s="1299">
        <v>257.76223066</v>
      </c>
      <c r="F52" s="342">
        <f t="shared" si="1"/>
        <v>53.072</v>
      </c>
      <c r="G52" s="342">
        <f t="shared" si="2"/>
        <v>27.266608782322326</v>
      </c>
      <c r="H52" s="342">
        <f t="shared" si="3"/>
        <v>-12.884797879999951</v>
      </c>
      <c r="I52" s="1336">
        <f t="shared" si="0"/>
        <v>-4.760738719174838</v>
      </c>
    </row>
    <row r="53" spans="1:9" s="54" customFormat="1" ht="12.75">
      <c r="A53" s="1372" t="s">
        <v>914</v>
      </c>
      <c r="B53" s="342">
        <v>65.626</v>
      </c>
      <c r="C53" s="342">
        <v>48.887</v>
      </c>
      <c r="D53" s="342">
        <v>311.22598600999993</v>
      </c>
      <c r="E53" s="1299">
        <v>67.91304148999998</v>
      </c>
      <c r="F53" s="342">
        <f t="shared" si="1"/>
        <v>-16.739000000000004</v>
      </c>
      <c r="G53" s="342">
        <f t="shared" si="2"/>
        <v>-25.506658946149397</v>
      </c>
      <c r="H53" s="342">
        <f t="shared" si="3"/>
        <v>-243.31294451999995</v>
      </c>
      <c r="I53" s="1336">
        <f t="shared" si="0"/>
        <v>-78.1788653445481</v>
      </c>
    </row>
    <row r="54" spans="1:9" s="54" customFormat="1" ht="12.75">
      <c r="A54" s="1372" t="s">
        <v>915</v>
      </c>
      <c r="B54" s="342">
        <v>26.433</v>
      </c>
      <c r="C54" s="342">
        <v>174.78699999999998</v>
      </c>
      <c r="D54" s="342">
        <v>408.5692285</v>
      </c>
      <c r="E54" s="1299">
        <v>884.0811692899999</v>
      </c>
      <c r="F54" s="342">
        <f t="shared" si="1"/>
        <v>148.35399999999998</v>
      </c>
      <c r="G54" s="342">
        <f t="shared" si="2"/>
        <v>561.2454129308062</v>
      </c>
      <c r="H54" s="342">
        <f t="shared" si="3"/>
        <v>475.5119407899999</v>
      </c>
      <c r="I54" s="1336">
        <f t="shared" si="0"/>
        <v>116.38466815911957</v>
      </c>
    </row>
    <row r="55" spans="1:9" s="54" customFormat="1" ht="12.75">
      <c r="A55" s="1372" t="s">
        <v>916</v>
      </c>
      <c r="B55" s="342">
        <v>143.94849483</v>
      </c>
      <c r="C55" s="342">
        <v>143.80749483</v>
      </c>
      <c r="D55" s="342">
        <v>149.06417343999996</v>
      </c>
      <c r="E55" s="1299">
        <v>316.83128016</v>
      </c>
      <c r="F55" s="342">
        <f t="shared" si="1"/>
        <v>-0.14099999999999113</v>
      </c>
      <c r="G55" s="342">
        <f t="shared" si="2"/>
        <v>-0.09795170152109547</v>
      </c>
      <c r="H55" s="342">
        <f t="shared" si="3"/>
        <v>167.76710672000004</v>
      </c>
      <c r="I55" s="1336">
        <f t="shared" si="0"/>
        <v>112.54690033720827</v>
      </c>
    </row>
    <row r="56" spans="1:9" s="54" customFormat="1" ht="12.75">
      <c r="A56" s="1372" t="s">
        <v>917</v>
      </c>
      <c r="B56" s="342">
        <v>106.249</v>
      </c>
      <c r="C56" s="342">
        <v>184.241</v>
      </c>
      <c r="D56" s="342">
        <v>398.67196204</v>
      </c>
      <c r="E56" s="1299">
        <v>405.55016624999996</v>
      </c>
      <c r="F56" s="342">
        <f t="shared" si="1"/>
        <v>77.99200000000002</v>
      </c>
      <c r="G56" s="342">
        <f t="shared" si="2"/>
        <v>73.40492616401097</v>
      </c>
      <c r="H56" s="342">
        <f t="shared" si="3"/>
        <v>6.8782042099999785</v>
      </c>
      <c r="I56" s="1336">
        <f t="shared" si="0"/>
        <v>1.7252791429836913</v>
      </c>
    </row>
    <row r="57" spans="1:9" s="54" customFormat="1" ht="12.75">
      <c r="A57" s="1372" t="s">
        <v>918</v>
      </c>
      <c r="B57" s="342">
        <v>1062.0868706798599</v>
      </c>
      <c r="C57" s="342">
        <v>1120.2478577099998</v>
      </c>
      <c r="D57" s="342">
        <v>1409.4163430199999</v>
      </c>
      <c r="E57" s="1299">
        <v>1472.9842244279998</v>
      </c>
      <c r="F57" s="342">
        <f t="shared" si="1"/>
        <v>58.16098703013995</v>
      </c>
      <c r="G57" s="342">
        <f t="shared" si="2"/>
        <v>5.476104510444622</v>
      </c>
      <c r="H57" s="342">
        <f t="shared" si="3"/>
        <v>63.56788140799995</v>
      </c>
      <c r="I57" s="1336">
        <f t="shared" si="0"/>
        <v>4.510227352110243</v>
      </c>
    </row>
    <row r="58" spans="1:9" s="54" customFormat="1" ht="12.75">
      <c r="A58" s="1372" t="s">
        <v>923</v>
      </c>
      <c r="B58" s="342">
        <v>755.4979343654288</v>
      </c>
      <c r="C58" s="342">
        <v>757.8026901100001</v>
      </c>
      <c r="D58" s="342">
        <v>851.7472434600002</v>
      </c>
      <c r="E58" s="1299">
        <v>708.7996223799998</v>
      </c>
      <c r="F58" s="342">
        <f t="shared" si="1"/>
        <v>2.3047557445712528</v>
      </c>
      <c r="G58" s="342">
        <f t="shared" si="2"/>
        <v>0.3050644667224807</v>
      </c>
      <c r="H58" s="342">
        <f t="shared" si="3"/>
        <v>-142.94762108000032</v>
      </c>
      <c r="I58" s="1336">
        <f t="shared" si="0"/>
        <v>-16.782868647665126</v>
      </c>
    </row>
    <row r="59" spans="1:9" s="54" customFormat="1" ht="12.75">
      <c r="A59" s="1372" t="s">
        <v>924</v>
      </c>
      <c r="B59" s="342">
        <v>50.58902820776959</v>
      </c>
      <c r="C59" s="342">
        <v>104.31402808</v>
      </c>
      <c r="D59" s="342">
        <v>153.45610692000002</v>
      </c>
      <c r="E59" s="1299">
        <v>156.42531287</v>
      </c>
      <c r="F59" s="342">
        <f t="shared" si="1"/>
        <v>53.72499987223041</v>
      </c>
      <c r="G59" s="342">
        <f t="shared" si="2"/>
        <v>106.1989165942887</v>
      </c>
      <c r="H59" s="342">
        <f t="shared" si="3"/>
        <v>2.9692059499999743</v>
      </c>
      <c r="I59" s="1336">
        <f t="shared" si="0"/>
        <v>1.9348894023148167</v>
      </c>
    </row>
    <row r="60" spans="1:9" s="54" customFormat="1" ht="12.75">
      <c r="A60" s="1372" t="s">
        <v>925</v>
      </c>
      <c r="B60" s="342">
        <v>246.79818546595766</v>
      </c>
      <c r="C60" s="342">
        <v>200.45824381999995</v>
      </c>
      <c r="D60" s="342">
        <v>389.05624842</v>
      </c>
      <c r="E60" s="1299">
        <v>476.9479285400001</v>
      </c>
      <c r="F60" s="342">
        <f t="shared" si="1"/>
        <v>-46.33994164595771</v>
      </c>
      <c r="G60" s="342">
        <f t="shared" si="2"/>
        <v>-18.77645151987945</v>
      </c>
      <c r="H60" s="342">
        <f t="shared" si="3"/>
        <v>87.8916801200001</v>
      </c>
      <c r="I60" s="1336">
        <f t="shared" si="0"/>
        <v>22.59099564058869</v>
      </c>
    </row>
    <row r="61" spans="1:9" s="54" customFormat="1" ht="12.75">
      <c r="A61" s="1372" t="s">
        <v>926</v>
      </c>
      <c r="B61" s="342">
        <v>178.93354428</v>
      </c>
      <c r="C61" s="342">
        <v>212.13073818999996</v>
      </c>
      <c r="D61" s="342">
        <v>264.07265253</v>
      </c>
      <c r="E61" s="1299">
        <v>365.26422600999996</v>
      </c>
      <c r="F61" s="342">
        <f t="shared" si="1"/>
        <v>33.19719390999995</v>
      </c>
      <c r="G61" s="342">
        <f t="shared" si="2"/>
        <v>18.55280631900528</v>
      </c>
      <c r="H61" s="342">
        <f t="shared" si="3"/>
        <v>101.19157347999993</v>
      </c>
      <c r="I61" s="1336">
        <f t="shared" si="0"/>
        <v>38.31959595608032</v>
      </c>
    </row>
    <row r="62" spans="1:9" s="54" customFormat="1" ht="12.75" hidden="1">
      <c r="A62" s="1372" t="s">
        <v>927</v>
      </c>
      <c r="B62" s="342">
        <v>0</v>
      </c>
      <c r="C62" s="342">
        <v>0</v>
      </c>
      <c r="D62" s="342">
        <v>10.895</v>
      </c>
      <c r="E62" s="1299">
        <v>33.957470980000004</v>
      </c>
      <c r="F62" s="342">
        <f t="shared" si="1"/>
        <v>0</v>
      </c>
      <c r="G62" s="342" t="e">
        <f t="shared" si="2"/>
        <v>#DIV/0!</v>
      </c>
      <c r="H62" s="342">
        <f t="shared" si="3"/>
        <v>23.062470980000004</v>
      </c>
      <c r="I62" s="1336">
        <f t="shared" si="0"/>
        <v>211.6794032124828</v>
      </c>
    </row>
    <row r="63" spans="1:9" s="54" customFormat="1" ht="12.75">
      <c r="A63" s="1373" t="s">
        <v>928</v>
      </c>
      <c r="B63" s="343">
        <v>565.2629999999999</v>
      </c>
      <c r="C63" s="343">
        <v>694.577</v>
      </c>
      <c r="D63" s="343">
        <v>800.50593723</v>
      </c>
      <c r="E63" s="1299">
        <v>749.12441311</v>
      </c>
      <c r="F63" s="343">
        <f t="shared" si="1"/>
        <v>129.31400000000008</v>
      </c>
      <c r="G63" s="343">
        <f t="shared" si="2"/>
        <v>22.876784788673607</v>
      </c>
      <c r="H63" s="343">
        <f t="shared" si="3"/>
        <v>-51.381524119999995</v>
      </c>
      <c r="I63" s="420">
        <f t="shared" si="0"/>
        <v>-6.418631234366116</v>
      </c>
    </row>
    <row r="64" spans="1:9" s="191" customFormat="1" ht="12.75">
      <c r="A64" s="1369" t="s">
        <v>929</v>
      </c>
      <c r="B64" s="222">
        <v>4340.192464191185</v>
      </c>
      <c r="C64" s="222">
        <v>5685.661478120001</v>
      </c>
      <c r="D64" s="222">
        <f>SUM(D65:D68)</f>
        <v>6977.660469810001</v>
      </c>
      <c r="E64" s="1303">
        <v>8482.28916966</v>
      </c>
      <c r="F64" s="222">
        <f t="shared" si="1"/>
        <v>1345.4690139288168</v>
      </c>
      <c r="G64" s="222">
        <f t="shared" si="2"/>
        <v>31.000215428915347</v>
      </c>
      <c r="H64" s="222">
        <f t="shared" si="3"/>
        <v>1504.628699849999</v>
      </c>
      <c r="I64" s="1370">
        <f t="shared" si="0"/>
        <v>21.563512675344743</v>
      </c>
    </row>
    <row r="65" spans="1:9" s="54" customFormat="1" ht="12.75">
      <c r="A65" s="1371" t="s">
        <v>930</v>
      </c>
      <c r="B65" s="341">
        <v>3809.7062118811846</v>
      </c>
      <c r="C65" s="341">
        <v>5084.9841876400005</v>
      </c>
      <c r="D65" s="341">
        <v>6234.48889921</v>
      </c>
      <c r="E65" s="1299">
        <v>6668.890541640001</v>
      </c>
      <c r="F65" s="341">
        <f t="shared" si="1"/>
        <v>1275.277975758816</v>
      </c>
      <c r="G65" s="341">
        <f t="shared" si="2"/>
        <v>33.4744440865717</v>
      </c>
      <c r="H65" s="341">
        <f t="shared" si="3"/>
        <v>434.4016424300007</v>
      </c>
      <c r="I65" s="419">
        <f t="shared" si="0"/>
        <v>6.967718596548399</v>
      </c>
    </row>
    <row r="66" spans="1:9" s="54" customFormat="1" ht="12.75">
      <c r="A66" s="1372" t="s">
        <v>931</v>
      </c>
      <c r="B66" s="342">
        <v>4.1</v>
      </c>
      <c r="C66" s="342">
        <v>5.397</v>
      </c>
      <c r="D66" s="342">
        <v>0</v>
      </c>
      <c r="E66" s="1299">
        <v>2.8432500000000003</v>
      </c>
      <c r="F66" s="342">
        <f t="shared" si="1"/>
        <v>1.2970000000000006</v>
      </c>
      <c r="G66" s="342">
        <f t="shared" si="2"/>
        <v>31.63414634146343</v>
      </c>
      <c r="H66" s="342">
        <f t="shared" si="3"/>
        <v>2.8432500000000003</v>
      </c>
      <c r="I66" s="1337" t="s">
        <v>171</v>
      </c>
    </row>
    <row r="67" spans="1:9" s="54" customFormat="1" ht="12.75">
      <c r="A67" s="1372" t="s">
        <v>936</v>
      </c>
      <c r="B67" s="342">
        <v>361.65</v>
      </c>
      <c r="C67" s="342">
        <v>383.565</v>
      </c>
      <c r="D67" s="342">
        <v>451.44644139</v>
      </c>
      <c r="E67" s="1299">
        <v>568.81500578</v>
      </c>
      <c r="F67" s="342">
        <f t="shared" si="1"/>
        <v>21.91500000000002</v>
      </c>
      <c r="G67" s="342">
        <f t="shared" si="2"/>
        <v>6.05972625466612</v>
      </c>
      <c r="H67" s="342">
        <f t="shared" si="3"/>
        <v>117.36856438999996</v>
      </c>
      <c r="I67" s="1336">
        <f t="shared" si="0"/>
        <v>25.998336375988053</v>
      </c>
    </row>
    <row r="68" spans="1:9" s="54" customFormat="1" ht="12.75">
      <c r="A68" s="1372" t="s">
        <v>937</v>
      </c>
      <c r="B68" s="342">
        <v>164.73625231</v>
      </c>
      <c r="C68" s="342">
        <v>211.71529048000002</v>
      </c>
      <c r="D68" s="342">
        <v>291.72512921</v>
      </c>
      <c r="E68" s="1299">
        <v>1241.7403722399997</v>
      </c>
      <c r="F68" s="343">
        <f t="shared" si="1"/>
        <v>46.979038170000024</v>
      </c>
      <c r="G68" s="343">
        <f t="shared" si="2"/>
        <v>28.51772910409244</v>
      </c>
      <c r="H68" s="343">
        <f t="shared" si="3"/>
        <v>950.0152430299997</v>
      </c>
      <c r="I68" s="420">
        <f t="shared" si="0"/>
        <v>325.6542367819558</v>
      </c>
    </row>
    <row r="69" spans="1:9" s="237" customFormat="1" ht="12.75">
      <c r="A69" s="1369" t="s">
        <v>938</v>
      </c>
      <c r="B69" s="222">
        <v>16129.34871267768</v>
      </c>
      <c r="C69" s="222">
        <v>16723.13754097</v>
      </c>
      <c r="D69" s="222">
        <f>SUM(D70:D77)</f>
        <v>18432.814599690002</v>
      </c>
      <c r="E69" s="1303">
        <v>20163.1108702</v>
      </c>
      <c r="F69" s="222">
        <f t="shared" si="1"/>
        <v>593.7888282923213</v>
      </c>
      <c r="G69" s="222">
        <f t="shared" si="2"/>
        <v>3.681418505296515</v>
      </c>
      <c r="H69" s="222">
        <f t="shared" si="3"/>
        <v>1730.2962705099962</v>
      </c>
      <c r="I69" s="1370">
        <f t="shared" si="0"/>
        <v>9.387043205757063</v>
      </c>
    </row>
    <row r="70" spans="1:9" s="54" customFormat="1" ht="12.75">
      <c r="A70" s="1372" t="s">
        <v>939</v>
      </c>
      <c r="B70" s="342">
        <v>2893.53669541</v>
      </c>
      <c r="C70" s="342">
        <v>3111.8670641400004</v>
      </c>
      <c r="D70" s="342">
        <v>3818.9523247999996</v>
      </c>
      <c r="E70" s="1299">
        <v>4594.63918936</v>
      </c>
      <c r="F70" s="341">
        <f t="shared" si="1"/>
        <v>218.33036873000037</v>
      </c>
      <c r="G70" s="341">
        <f t="shared" si="2"/>
        <v>7.545450143291306</v>
      </c>
      <c r="H70" s="341">
        <f t="shared" si="3"/>
        <v>775.6868645600007</v>
      </c>
      <c r="I70" s="419">
        <f t="shared" si="0"/>
        <v>20.311509508059224</v>
      </c>
    </row>
    <row r="71" spans="1:9" s="54" customFormat="1" ht="12.75">
      <c r="A71" s="1372" t="s">
        <v>940</v>
      </c>
      <c r="B71" s="342">
        <v>1722.9098166200001</v>
      </c>
      <c r="C71" s="342">
        <v>1931.2606093400004</v>
      </c>
      <c r="D71" s="342">
        <v>2504.6424484299996</v>
      </c>
      <c r="E71" s="1299">
        <v>3037.3605292799994</v>
      </c>
      <c r="F71" s="342">
        <f t="shared" si="1"/>
        <v>208.3507927200003</v>
      </c>
      <c r="G71" s="342">
        <f t="shared" si="2"/>
        <v>12.092959869991473</v>
      </c>
      <c r="H71" s="342">
        <f t="shared" si="3"/>
        <v>532.7180808499998</v>
      </c>
      <c r="I71" s="1336">
        <f aca="true" t="shared" si="4" ref="I71:I114">H71/D71*100</f>
        <v>21.26922671872493</v>
      </c>
    </row>
    <row r="72" spans="1:9" s="54" customFormat="1" ht="12.75">
      <c r="A72" s="1372" t="s">
        <v>941</v>
      </c>
      <c r="B72" s="342">
        <v>16.084</v>
      </c>
      <c r="C72" s="342">
        <v>41.79</v>
      </c>
      <c r="D72" s="342">
        <v>90.63437810999999</v>
      </c>
      <c r="E72" s="1299">
        <v>8.82885854</v>
      </c>
      <c r="F72" s="342">
        <f aca="true" t="shared" si="5" ref="F72:F116">C72-B72</f>
        <v>25.706</v>
      </c>
      <c r="G72" s="342">
        <f aca="true" t="shared" si="6" ref="G72:G116">F72/B72*100</f>
        <v>159.82342700820692</v>
      </c>
      <c r="H72" s="342">
        <f aca="true" t="shared" si="7" ref="H72:H116">E72-D72</f>
        <v>-81.80551956999999</v>
      </c>
      <c r="I72" s="1336">
        <f t="shared" si="4"/>
        <v>-90.2588193088447</v>
      </c>
    </row>
    <row r="73" spans="1:9" s="54" customFormat="1" ht="12.75">
      <c r="A73" s="1372" t="s">
        <v>942</v>
      </c>
      <c r="B73" s="342">
        <v>29.862000000000002</v>
      </c>
      <c r="C73" s="342">
        <v>7.6659999999999995</v>
      </c>
      <c r="D73" s="342">
        <v>0</v>
      </c>
      <c r="E73" s="1299">
        <v>0</v>
      </c>
      <c r="F73" s="342">
        <f t="shared" si="5"/>
        <v>-22.196</v>
      </c>
      <c r="G73" s="342">
        <f t="shared" si="6"/>
        <v>-74.32857812604648</v>
      </c>
      <c r="H73" s="342">
        <f t="shared" si="7"/>
        <v>0</v>
      </c>
      <c r="I73" s="1337" t="s">
        <v>171</v>
      </c>
    </row>
    <row r="74" spans="1:9" s="54" customFormat="1" ht="12.75">
      <c r="A74" s="1372" t="s">
        <v>943</v>
      </c>
      <c r="B74" s="342">
        <v>2506.1857490499997</v>
      </c>
      <c r="C74" s="342">
        <v>2347.0284447599997</v>
      </c>
      <c r="D74" s="342">
        <v>1527.2861295600003</v>
      </c>
      <c r="E74" s="1299">
        <v>855.52916969</v>
      </c>
      <c r="F74" s="342">
        <f t="shared" si="5"/>
        <v>-159.15730428999996</v>
      </c>
      <c r="G74" s="342">
        <f t="shared" si="6"/>
        <v>-6.350578936550512</v>
      </c>
      <c r="H74" s="342">
        <f t="shared" si="7"/>
        <v>-671.7569598700003</v>
      </c>
      <c r="I74" s="1336">
        <f t="shared" si="4"/>
        <v>-43.983700687671956</v>
      </c>
    </row>
    <row r="75" spans="1:9" s="54" customFormat="1" ht="12.75">
      <c r="A75" s="1372" t="s">
        <v>944</v>
      </c>
      <c r="B75" s="342">
        <v>2670.30788064</v>
      </c>
      <c r="C75" s="342">
        <v>2233.2638331</v>
      </c>
      <c r="D75" s="342">
        <v>2765.70155271</v>
      </c>
      <c r="E75" s="1299">
        <v>2974.2862624699997</v>
      </c>
      <c r="F75" s="342">
        <f t="shared" si="5"/>
        <v>-437.04404754000007</v>
      </c>
      <c r="G75" s="342">
        <f t="shared" si="6"/>
        <v>-16.366803644950952</v>
      </c>
      <c r="H75" s="342">
        <f t="shared" si="7"/>
        <v>208.58470975999944</v>
      </c>
      <c r="I75" s="1336">
        <f t="shared" si="4"/>
        <v>7.541837243993867</v>
      </c>
    </row>
    <row r="76" spans="1:9" s="54" customFormat="1" ht="12.75">
      <c r="A76" s="1372" t="s">
        <v>945</v>
      </c>
      <c r="B76" s="342">
        <v>406.00771534768216</v>
      </c>
      <c r="C76" s="342">
        <v>814.58596609</v>
      </c>
      <c r="D76" s="342">
        <v>762.0771883</v>
      </c>
      <c r="E76" s="1299">
        <v>975.31335886</v>
      </c>
      <c r="F76" s="342">
        <f t="shared" si="5"/>
        <v>408.5782507423179</v>
      </c>
      <c r="G76" s="342">
        <f t="shared" si="6"/>
        <v>100.63312476523616</v>
      </c>
      <c r="H76" s="342">
        <f t="shared" si="7"/>
        <v>213.23617056</v>
      </c>
      <c r="I76" s="1336">
        <f t="shared" si="4"/>
        <v>27.98091503508661</v>
      </c>
    </row>
    <row r="77" spans="1:9" s="54" customFormat="1" ht="12.75">
      <c r="A77" s="1373" t="s">
        <v>946</v>
      </c>
      <c r="B77" s="343">
        <v>5884.45485561</v>
      </c>
      <c r="C77" s="343">
        <v>6235.675623540001</v>
      </c>
      <c r="D77" s="343">
        <v>6963.520577780002</v>
      </c>
      <c r="E77" s="1299">
        <v>7717.153501999999</v>
      </c>
      <c r="F77" s="343">
        <f t="shared" si="5"/>
        <v>351.2207679300009</v>
      </c>
      <c r="G77" s="343">
        <f t="shared" si="6"/>
        <v>5.9686203148480494</v>
      </c>
      <c r="H77" s="343">
        <f t="shared" si="7"/>
        <v>753.6329242199972</v>
      </c>
      <c r="I77" s="420">
        <f t="shared" si="4"/>
        <v>10.822584866407595</v>
      </c>
    </row>
    <row r="78" spans="1:9" s="191" customFormat="1" ht="12.75">
      <c r="A78" s="1369" t="s">
        <v>947</v>
      </c>
      <c r="B78" s="222">
        <v>55732.86741249084</v>
      </c>
      <c r="C78" s="222">
        <v>57045.507421250004</v>
      </c>
      <c r="D78" s="222">
        <f>SUM(D79:D84)</f>
        <v>68808.33648494998</v>
      </c>
      <c r="E78" s="1304">
        <v>82272.80471046</v>
      </c>
      <c r="F78" s="222">
        <f t="shared" si="5"/>
        <v>1312.640008759161</v>
      </c>
      <c r="G78" s="222">
        <f t="shared" si="6"/>
        <v>2.355235016070557</v>
      </c>
      <c r="H78" s="222">
        <f t="shared" si="7"/>
        <v>13464.46822551002</v>
      </c>
      <c r="I78" s="1370">
        <f t="shared" si="4"/>
        <v>19.568076941454642</v>
      </c>
    </row>
    <row r="79" spans="1:9" s="54" customFormat="1" ht="12.75">
      <c r="A79" s="1371" t="s">
        <v>948</v>
      </c>
      <c r="B79" s="341">
        <v>23730.705280114453</v>
      </c>
      <c r="C79" s="341">
        <v>23463.638961220007</v>
      </c>
      <c r="D79" s="341">
        <v>28104.00931019999</v>
      </c>
      <c r="E79" s="1299">
        <v>32732.261010609996</v>
      </c>
      <c r="F79" s="341">
        <f t="shared" si="5"/>
        <v>-267.06631889444543</v>
      </c>
      <c r="G79" s="341">
        <f t="shared" si="6"/>
        <v>-1.1254040524376583</v>
      </c>
      <c r="H79" s="341">
        <f t="shared" si="7"/>
        <v>4628.251700410008</v>
      </c>
      <c r="I79" s="419">
        <f t="shared" si="4"/>
        <v>16.468296922781917</v>
      </c>
    </row>
    <row r="80" spans="1:9" s="54" customFormat="1" ht="12.75">
      <c r="A80" s="1372" t="s">
        <v>949</v>
      </c>
      <c r="B80" s="342">
        <v>8661.743186884862</v>
      </c>
      <c r="C80" s="342">
        <v>8949.63392934</v>
      </c>
      <c r="D80" s="342">
        <v>10744.23880417</v>
      </c>
      <c r="E80" s="1299">
        <v>12043.92812429</v>
      </c>
      <c r="F80" s="342">
        <f t="shared" si="5"/>
        <v>287.890742455138</v>
      </c>
      <c r="G80" s="342">
        <f t="shared" si="6"/>
        <v>3.323704435050054</v>
      </c>
      <c r="H80" s="342">
        <f t="shared" si="7"/>
        <v>1299.68932012</v>
      </c>
      <c r="I80" s="1336">
        <f t="shared" si="4"/>
        <v>12.096616091738124</v>
      </c>
    </row>
    <row r="81" spans="1:9" s="54" customFormat="1" ht="12.75">
      <c r="A81" s="1372" t="s">
        <v>950</v>
      </c>
      <c r="B81" s="342">
        <v>5063.510119625611</v>
      </c>
      <c r="C81" s="342">
        <v>5766.053085009999</v>
      </c>
      <c r="D81" s="342">
        <v>6574.487359270002</v>
      </c>
      <c r="E81" s="1299">
        <v>9516.185996150001</v>
      </c>
      <c r="F81" s="342">
        <f t="shared" si="5"/>
        <v>702.5429653843885</v>
      </c>
      <c r="G81" s="342">
        <f t="shared" si="6"/>
        <v>13.87462350793788</v>
      </c>
      <c r="H81" s="342">
        <f t="shared" si="7"/>
        <v>2941.698636879999</v>
      </c>
      <c r="I81" s="1336">
        <f t="shared" si="4"/>
        <v>44.74415229853952</v>
      </c>
    </row>
    <row r="82" spans="1:9" s="54" customFormat="1" ht="12.75">
      <c r="A82" s="1372" t="s">
        <v>951</v>
      </c>
      <c r="B82" s="342">
        <v>9926.695243915414</v>
      </c>
      <c r="C82" s="342">
        <v>9885.28629471</v>
      </c>
      <c r="D82" s="342">
        <v>12539.17360432</v>
      </c>
      <c r="E82" s="1299">
        <v>16264.268191360004</v>
      </c>
      <c r="F82" s="342">
        <f t="shared" si="5"/>
        <v>-41.40894920541359</v>
      </c>
      <c r="G82" s="342">
        <f t="shared" si="6"/>
        <v>-0.4171473807538847</v>
      </c>
      <c r="H82" s="342">
        <f t="shared" si="7"/>
        <v>3725.0945870400046</v>
      </c>
      <c r="I82" s="1336">
        <f t="shared" si="4"/>
        <v>29.707656218721095</v>
      </c>
    </row>
    <row r="83" spans="1:9" s="54" customFormat="1" ht="12.75">
      <c r="A83" s="1372" t="s">
        <v>952</v>
      </c>
      <c r="B83" s="342">
        <v>7266.930245140509</v>
      </c>
      <c r="C83" s="342">
        <v>8091.04198187</v>
      </c>
      <c r="D83" s="342">
        <v>9859.666706989998</v>
      </c>
      <c r="E83" s="1299">
        <v>10735.719926880001</v>
      </c>
      <c r="F83" s="342">
        <f t="shared" si="5"/>
        <v>824.111736729491</v>
      </c>
      <c r="G83" s="342">
        <f t="shared" si="6"/>
        <v>11.340575854303614</v>
      </c>
      <c r="H83" s="342">
        <f t="shared" si="7"/>
        <v>876.0532198900037</v>
      </c>
      <c r="I83" s="1336">
        <f t="shared" si="4"/>
        <v>8.88522143724115</v>
      </c>
    </row>
    <row r="84" spans="1:9" s="54" customFormat="1" ht="12.75">
      <c r="A84" s="1373" t="s">
        <v>953</v>
      </c>
      <c r="B84" s="343">
        <v>1083.28333681</v>
      </c>
      <c r="C84" s="343">
        <v>889.8531690999998</v>
      </c>
      <c r="D84" s="343">
        <v>986.7607</v>
      </c>
      <c r="E84" s="1299">
        <v>980.4414611699998</v>
      </c>
      <c r="F84" s="343">
        <f t="shared" si="5"/>
        <v>-193.4301677100002</v>
      </c>
      <c r="G84" s="343">
        <f t="shared" si="6"/>
        <v>-17.855916465917765</v>
      </c>
      <c r="H84" s="343">
        <f t="shared" si="7"/>
        <v>-6.319238830000245</v>
      </c>
      <c r="I84" s="420">
        <f t="shared" si="4"/>
        <v>-0.6404023619911337</v>
      </c>
    </row>
    <row r="85" spans="1:9" s="191" customFormat="1" ht="12.75">
      <c r="A85" s="1369" t="s">
        <v>954</v>
      </c>
      <c r="B85" s="222">
        <v>24913.45078997188</v>
      </c>
      <c r="C85" s="222">
        <v>30514.32341625</v>
      </c>
      <c r="D85" s="222">
        <f>SUM(D86:D97)</f>
        <v>38882.66007349</v>
      </c>
      <c r="E85" s="1305">
        <v>51824.55160965001</v>
      </c>
      <c r="F85" s="222">
        <f t="shared" si="5"/>
        <v>5600.87262627812</v>
      </c>
      <c r="G85" s="222">
        <f t="shared" si="6"/>
        <v>22.481320125000803</v>
      </c>
      <c r="H85" s="222">
        <f t="shared" si="7"/>
        <v>12941.891536160008</v>
      </c>
      <c r="I85" s="1370">
        <f t="shared" si="4"/>
        <v>33.28448082435524</v>
      </c>
    </row>
    <row r="86" spans="1:9" s="54" customFormat="1" ht="12.75">
      <c r="A86" s="1371" t="s">
        <v>956</v>
      </c>
      <c r="B86" s="341">
        <v>531.827</v>
      </c>
      <c r="C86" s="341">
        <v>349.5875</v>
      </c>
      <c r="D86" s="341">
        <v>63.39849415</v>
      </c>
      <c r="E86" s="1299">
        <v>208.77977803000005</v>
      </c>
      <c r="F86" s="341">
        <f t="shared" si="5"/>
        <v>-182.23950000000002</v>
      </c>
      <c r="G86" s="341">
        <f t="shared" si="6"/>
        <v>-34.266688227562724</v>
      </c>
      <c r="H86" s="341">
        <f t="shared" si="7"/>
        <v>145.38128388000004</v>
      </c>
      <c r="I86" s="419">
        <f t="shared" si="4"/>
        <v>229.31346529466433</v>
      </c>
    </row>
    <row r="87" spans="1:9" s="54" customFormat="1" ht="12.75">
      <c r="A87" s="1372" t="s">
        <v>957</v>
      </c>
      <c r="B87" s="342">
        <v>1555.8763528018796</v>
      </c>
      <c r="C87" s="342">
        <v>1639.0605247600001</v>
      </c>
      <c r="D87" s="342">
        <v>1320.1005597099997</v>
      </c>
      <c r="E87" s="1299">
        <v>1154.8203044799998</v>
      </c>
      <c r="F87" s="342">
        <f t="shared" si="5"/>
        <v>83.18417195812049</v>
      </c>
      <c r="G87" s="342">
        <f t="shared" si="6"/>
        <v>5.34645133003785</v>
      </c>
      <c r="H87" s="342">
        <f t="shared" si="7"/>
        <v>-165.28025522999997</v>
      </c>
      <c r="I87" s="1336">
        <f t="shared" si="4"/>
        <v>-12.520277642053937</v>
      </c>
    </row>
    <row r="88" spans="1:9" s="54" customFormat="1" ht="12.75">
      <c r="A88" s="1372" t="s">
        <v>958</v>
      </c>
      <c r="B88" s="342">
        <v>1925.3011749799996</v>
      </c>
      <c r="C88" s="342">
        <v>1452.9736850900001</v>
      </c>
      <c r="D88" s="342">
        <v>788.69054661</v>
      </c>
      <c r="E88" s="1299">
        <v>545.2416671599999</v>
      </c>
      <c r="F88" s="342">
        <f t="shared" si="5"/>
        <v>-472.32748988999947</v>
      </c>
      <c r="G88" s="342">
        <f t="shared" si="6"/>
        <v>-24.532654736208016</v>
      </c>
      <c r="H88" s="342">
        <f t="shared" si="7"/>
        <v>-243.44887945000005</v>
      </c>
      <c r="I88" s="1336">
        <f t="shared" si="4"/>
        <v>-30.867477808173</v>
      </c>
    </row>
    <row r="89" spans="1:9" s="54" customFormat="1" ht="12.75">
      <c r="A89" s="1372" t="s">
        <v>959</v>
      </c>
      <c r="B89" s="342">
        <v>2790.6950000000006</v>
      </c>
      <c r="C89" s="342">
        <v>2784.0507965300003</v>
      </c>
      <c r="D89" s="342">
        <v>3656.8801750899993</v>
      </c>
      <c r="E89" s="1299">
        <v>3962.3703689100003</v>
      </c>
      <c r="F89" s="342">
        <f t="shared" si="5"/>
        <v>-6.6442034700003205</v>
      </c>
      <c r="G89" s="342">
        <f t="shared" si="6"/>
        <v>-0.23808418583902285</v>
      </c>
      <c r="H89" s="342">
        <f t="shared" si="7"/>
        <v>305.49019382000097</v>
      </c>
      <c r="I89" s="1336">
        <f t="shared" si="4"/>
        <v>8.353847520105921</v>
      </c>
    </row>
    <row r="90" spans="1:9" s="54" customFormat="1" ht="12.75">
      <c r="A90" s="1372" t="s">
        <v>960</v>
      </c>
      <c r="B90" s="342">
        <v>366.05780522</v>
      </c>
      <c r="C90" s="342">
        <v>289.08362939999995</v>
      </c>
      <c r="D90" s="342">
        <v>572.7901449999999</v>
      </c>
      <c r="E90" s="1299">
        <v>4289.6801217899965</v>
      </c>
      <c r="F90" s="342">
        <f t="shared" si="5"/>
        <v>-76.97417582000003</v>
      </c>
      <c r="G90" s="342">
        <f t="shared" si="6"/>
        <v>-21.027874483850635</v>
      </c>
      <c r="H90" s="342">
        <f t="shared" si="7"/>
        <v>3716.8899767899966</v>
      </c>
      <c r="I90" s="1336">
        <f t="shared" si="4"/>
        <v>648.9095542644151</v>
      </c>
    </row>
    <row r="91" spans="1:9" s="54" customFormat="1" ht="12.75">
      <c r="A91" s="1372" t="s">
        <v>962</v>
      </c>
      <c r="B91" s="342">
        <v>73.95599999999999</v>
      </c>
      <c r="C91" s="342">
        <v>97.0845</v>
      </c>
      <c r="D91" s="342">
        <v>921.7154259499999</v>
      </c>
      <c r="E91" s="1299">
        <v>1183.82793767</v>
      </c>
      <c r="F91" s="342">
        <f t="shared" si="5"/>
        <v>23.128500000000017</v>
      </c>
      <c r="G91" s="342">
        <f t="shared" si="6"/>
        <v>31.27332467953921</v>
      </c>
      <c r="H91" s="342">
        <f t="shared" si="7"/>
        <v>262.11251172000004</v>
      </c>
      <c r="I91" s="1336">
        <f t="shared" si="4"/>
        <v>28.437466092079788</v>
      </c>
    </row>
    <row r="92" spans="1:9" s="54" customFormat="1" ht="12.75">
      <c r="A92" s="1372" t="s">
        <v>963</v>
      </c>
      <c r="B92" s="342">
        <v>2069.8173357799997</v>
      </c>
      <c r="C92" s="342">
        <v>2116.65085515</v>
      </c>
      <c r="D92" s="342">
        <v>2208.19037949</v>
      </c>
      <c r="E92" s="1299">
        <v>1831.7279655799998</v>
      </c>
      <c r="F92" s="342">
        <f t="shared" si="5"/>
        <v>46.83351937000043</v>
      </c>
      <c r="G92" s="342">
        <f t="shared" si="6"/>
        <v>2.262688526200379</v>
      </c>
      <c r="H92" s="342">
        <f t="shared" si="7"/>
        <v>-376.4624139100001</v>
      </c>
      <c r="I92" s="1336">
        <f t="shared" si="4"/>
        <v>-17.048458203904833</v>
      </c>
    </row>
    <row r="93" spans="1:9" s="54" customFormat="1" ht="12.75">
      <c r="A93" s="1372" t="s">
        <v>991</v>
      </c>
      <c r="B93" s="342">
        <v>22.372999999999998</v>
      </c>
      <c r="C93" s="342">
        <v>24.86</v>
      </c>
      <c r="D93" s="342">
        <v>0</v>
      </c>
      <c r="E93" s="1299">
        <v>0</v>
      </c>
      <c r="F93" s="342">
        <f t="shared" si="5"/>
        <v>2.487000000000002</v>
      </c>
      <c r="G93" s="342">
        <f t="shared" si="6"/>
        <v>11.116077414740992</v>
      </c>
      <c r="H93" s="342">
        <f t="shared" si="7"/>
        <v>0</v>
      </c>
      <c r="I93" s="1337" t="s">
        <v>171</v>
      </c>
    </row>
    <row r="94" spans="1:9" s="54" customFormat="1" ht="12.75">
      <c r="A94" s="1372" t="s">
        <v>992</v>
      </c>
      <c r="B94" s="342">
        <v>1674.297</v>
      </c>
      <c r="C94" s="342">
        <v>1472.409</v>
      </c>
      <c r="D94" s="342">
        <v>1355.2884616800002</v>
      </c>
      <c r="E94" s="1299">
        <v>1004.8633279900001</v>
      </c>
      <c r="F94" s="342">
        <f t="shared" si="5"/>
        <v>-201.88799999999992</v>
      </c>
      <c r="G94" s="342">
        <f t="shared" si="6"/>
        <v>-12.058075717748997</v>
      </c>
      <c r="H94" s="342">
        <f t="shared" si="7"/>
        <v>-350.42513369000005</v>
      </c>
      <c r="I94" s="1336">
        <f t="shared" si="4"/>
        <v>-25.856129052822972</v>
      </c>
    </row>
    <row r="95" spans="1:9" s="54" customFormat="1" ht="12.75">
      <c r="A95" s="1372" t="s">
        <v>993</v>
      </c>
      <c r="B95" s="342">
        <v>680.4795568500001</v>
      </c>
      <c r="C95" s="342">
        <v>869.4558552300001</v>
      </c>
      <c r="D95" s="342">
        <v>1277.1295563299998</v>
      </c>
      <c r="E95" s="1299">
        <v>1342.0366426500002</v>
      </c>
      <c r="F95" s="342">
        <f t="shared" si="5"/>
        <v>188.97629838</v>
      </c>
      <c r="G95" s="342">
        <f t="shared" si="6"/>
        <v>27.771047120767</v>
      </c>
      <c r="H95" s="342">
        <f t="shared" si="7"/>
        <v>64.90708632000042</v>
      </c>
      <c r="I95" s="1336">
        <f t="shared" si="4"/>
        <v>5.082263267519975</v>
      </c>
    </row>
    <row r="96" spans="1:9" s="54" customFormat="1" ht="12.75">
      <c r="A96" s="1372" t="s">
        <v>1080</v>
      </c>
      <c r="B96" s="342">
        <v>10734.14756434</v>
      </c>
      <c r="C96" s="342">
        <v>16940.26839423</v>
      </c>
      <c r="D96" s="342">
        <v>24765.953267979996</v>
      </c>
      <c r="E96" s="1299">
        <v>32760.96599236001</v>
      </c>
      <c r="F96" s="342">
        <f t="shared" si="5"/>
        <v>6206.120829889998</v>
      </c>
      <c r="G96" s="342">
        <f t="shared" si="6"/>
        <v>57.81661555042715</v>
      </c>
      <c r="H96" s="342">
        <f t="shared" si="7"/>
        <v>7995.0127243800125</v>
      </c>
      <c r="I96" s="1336">
        <f t="shared" si="4"/>
        <v>32.282273320433006</v>
      </c>
    </row>
    <row r="97" spans="1:9" s="54" customFormat="1" ht="12.75">
      <c r="A97" s="1373" t="s">
        <v>994</v>
      </c>
      <c r="B97" s="343">
        <v>2488.623</v>
      </c>
      <c r="C97" s="343">
        <v>2478.83867586</v>
      </c>
      <c r="D97" s="343">
        <v>1952.5230615</v>
      </c>
      <c r="E97" s="1299">
        <v>3540.23750303</v>
      </c>
      <c r="F97" s="343">
        <f t="shared" si="5"/>
        <v>-9.78432414000008</v>
      </c>
      <c r="G97" s="343">
        <f t="shared" si="6"/>
        <v>-0.39316216799411086</v>
      </c>
      <c r="H97" s="343">
        <f t="shared" si="7"/>
        <v>1587.71444153</v>
      </c>
      <c r="I97" s="420">
        <f t="shared" si="4"/>
        <v>81.3160404010931</v>
      </c>
    </row>
    <row r="98" spans="1:9" s="191" customFormat="1" ht="12.75">
      <c r="A98" s="1369" t="s">
        <v>1013</v>
      </c>
      <c r="B98" s="222">
        <v>21163.27120273377</v>
      </c>
      <c r="C98" s="222">
        <v>23091.401951099997</v>
      </c>
      <c r="D98" s="222">
        <f>SUM(D99:D107)</f>
        <v>23357.8263304585</v>
      </c>
      <c r="E98" s="1305">
        <v>26629.1442909345</v>
      </c>
      <c r="F98" s="222">
        <f t="shared" si="5"/>
        <v>1928.1307483662276</v>
      </c>
      <c r="G98" s="222">
        <f t="shared" si="6"/>
        <v>9.110740631236446</v>
      </c>
      <c r="H98" s="222">
        <f t="shared" si="7"/>
        <v>3271.317960475997</v>
      </c>
      <c r="I98" s="1370">
        <f t="shared" si="4"/>
        <v>14.005232825154682</v>
      </c>
    </row>
    <row r="99" spans="1:9" s="54" customFormat="1" ht="12.75">
      <c r="A99" s="1371" t="s">
        <v>1014</v>
      </c>
      <c r="B99" s="341">
        <v>3434.2695160300837</v>
      </c>
      <c r="C99" s="341">
        <v>3326.7299711699998</v>
      </c>
      <c r="D99" s="341">
        <v>1473.4603948685</v>
      </c>
      <c r="E99" s="1299">
        <v>1730.3835958445004</v>
      </c>
      <c r="F99" s="341">
        <f t="shared" si="5"/>
        <v>-107.53954486008388</v>
      </c>
      <c r="G99" s="341">
        <f t="shared" si="6"/>
        <v>-3.13136590934763</v>
      </c>
      <c r="H99" s="341">
        <f t="shared" si="7"/>
        <v>256.9232009760003</v>
      </c>
      <c r="I99" s="419">
        <f t="shared" si="4"/>
        <v>17.436722552622772</v>
      </c>
    </row>
    <row r="100" spans="1:9" s="54" customFormat="1" ht="12.75">
      <c r="A100" s="1372" t="s">
        <v>1015</v>
      </c>
      <c r="B100" s="342">
        <v>4339.924406777917</v>
      </c>
      <c r="C100" s="342">
        <v>4883.75674019</v>
      </c>
      <c r="D100" s="342">
        <v>4858.598995699998</v>
      </c>
      <c r="E100" s="1299">
        <v>5364.233579089998</v>
      </c>
      <c r="F100" s="342">
        <f t="shared" si="5"/>
        <v>543.8323334120823</v>
      </c>
      <c r="G100" s="342">
        <f t="shared" si="6"/>
        <v>12.530917187468685</v>
      </c>
      <c r="H100" s="342">
        <f t="shared" si="7"/>
        <v>505.63458338999953</v>
      </c>
      <c r="I100" s="1336">
        <f t="shared" si="4"/>
        <v>10.407003826360251</v>
      </c>
    </row>
    <row r="101" spans="1:9" s="54" customFormat="1" ht="12.75">
      <c r="A101" s="1372" t="s">
        <v>1016</v>
      </c>
      <c r="B101" s="342">
        <v>149.36279966</v>
      </c>
      <c r="C101" s="342">
        <v>110.93992110000002</v>
      </c>
      <c r="D101" s="342">
        <v>155.41312671</v>
      </c>
      <c r="E101" s="1299">
        <v>304.0401610999999</v>
      </c>
      <c r="F101" s="342">
        <f t="shared" si="5"/>
        <v>-38.42287855999999</v>
      </c>
      <c r="G101" s="342">
        <f t="shared" si="6"/>
        <v>-25.724530236085148</v>
      </c>
      <c r="H101" s="342">
        <f t="shared" si="7"/>
        <v>148.62703438999992</v>
      </c>
      <c r="I101" s="1336">
        <f t="shared" si="4"/>
        <v>95.63351406431524</v>
      </c>
    </row>
    <row r="102" spans="1:9" s="54" customFormat="1" ht="12.75">
      <c r="A102" s="1372" t="s">
        <v>1017</v>
      </c>
      <c r="B102" s="342">
        <v>250.19324400940545</v>
      </c>
      <c r="C102" s="342">
        <v>224.55042363999996</v>
      </c>
      <c r="D102" s="342">
        <v>272.91209993</v>
      </c>
      <c r="E102" s="1299">
        <v>248.07083230000003</v>
      </c>
      <c r="F102" s="342">
        <f t="shared" si="5"/>
        <v>-25.642820369405484</v>
      </c>
      <c r="G102" s="342">
        <f t="shared" si="6"/>
        <v>-10.249205757307141</v>
      </c>
      <c r="H102" s="342">
        <f t="shared" si="7"/>
        <v>-24.841267629999976</v>
      </c>
      <c r="I102" s="1336">
        <f t="shared" si="4"/>
        <v>-9.102296173885872</v>
      </c>
    </row>
    <row r="103" spans="1:9" s="54" customFormat="1" ht="12.75">
      <c r="A103" s="1372" t="s">
        <v>1018</v>
      </c>
      <c r="B103" s="342">
        <v>252.78980562417513</v>
      </c>
      <c r="C103" s="342">
        <v>187.19778325</v>
      </c>
      <c r="D103" s="342">
        <v>422.86583887000006</v>
      </c>
      <c r="E103" s="1299">
        <v>407.54706503999995</v>
      </c>
      <c r="F103" s="342">
        <f t="shared" si="5"/>
        <v>-65.59202237417514</v>
      </c>
      <c r="G103" s="342">
        <f t="shared" si="6"/>
        <v>-25.947257727509548</v>
      </c>
      <c r="H103" s="342">
        <f t="shared" si="7"/>
        <v>-15.318773830000112</v>
      </c>
      <c r="I103" s="1336">
        <f t="shared" si="4"/>
        <v>-3.6226085017734193</v>
      </c>
    </row>
    <row r="104" spans="1:9" s="54" customFormat="1" ht="12.75">
      <c r="A104" s="1372" t="s">
        <v>1027</v>
      </c>
      <c r="B104" s="342">
        <v>2727.369907411553</v>
      </c>
      <c r="C104" s="342">
        <v>3000.79287248</v>
      </c>
      <c r="D104" s="342">
        <v>3338.2653842</v>
      </c>
      <c r="E104" s="1299">
        <v>3090.16661628</v>
      </c>
      <c r="F104" s="342">
        <f t="shared" si="5"/>
        <v>273.42296506844696</v>
      </c>
      <c r="G104" s="342">
        <f t="shared" si="6"/>
        <v>10.025151495784549</v>
      </c>
      <c r="H104" s="342">
        <f t="shared" si="7"/>
        <v>-248.09876791999977</v>
      </c>
      <c r="I104" s="1336">
        <f t="shared" si="4"/>
        <v>-7.431966586426905</v>
      </c>
    </row>
    <row r="105" spans="1:9" s="54" customFormat="1" ht="12.75">
      <c r="A105" s="1372" t="s">
        <v>1028</v>
      </c>
      <c r="B105" s="342">
        <v>4661.854223847507</v>
      </c>
      <c r="C105" s="342">
        <v>4892.04844941</v>
      </c>
      <c r="D105" s="342">
        <v>5640.151447850001</v>
      </c>
      <c r="E105" s="1299">
        <v>6724.655628349999</v>
      </c>
      <c r="F105" s="342">
        <f t="shared" si="5"/>
        <v>230.19422556249356</v>
      </c>
      <c r="G105" s="342">
        <f t="shared" si="6"/>
        <v>4.937825476930302</v>
      </c>
      <c r="H105" s="342">
        <f t="shared" si="7"/>
        <v>1084.5041804999973</v>
      </c>
      <c r="I105" s="1336">
        <f t="shared" si="4"/>
        <v>19.228281200027087</v>
      </c>
    </row>
    <row r="106" spans="1:9" s="54" customFormat="1" ht="12.75">
      <c r="A106" s="1372" t="s">
        <v>1029</v>
      </c>
      <c r="B106" s="342">
        <v>914.234880265971</v>
      </c>
      <c r="C106" s="342">
        <v>912.9515592599998</v>
      </c>
      <c r="D106" s="342">
        <v>920.9407672499999</v>
      </c>
      <c r="E106" s="1299">
        <v>1498.7788090099996</v>
      </c>
      <c r="F106" s="342">
        <f t="shared" si="5"/>
        <v>-1.2833210059711746</v>
      </c>
      <c r="G106" s="342">
        <f t="shared" si="6"/>
        <v>-0.14037103961706518</v>
      </c>
      <c r="H106" s="342">
        <f t="shared" si="7"/>
        <v>577.8380417599997</v>
      </c>
      <c r="I106" s="1336">
        <f t="shared" si="4"/>
        <v>62.744322144134046</v>
      </c>
    </row>
    <row r="107" spans="1:9" s="54" customFormat="1" ht="12.75">
      <c r="A107" s="1373" t="s">
        <v>1030</v>
      </c>
      <c r="B107" s="343">
        <v>4433.272419107158</v>
      </c>
      <c r="C107" s="343">
        <v>5552.434230600001</v>
      </c>
      <c r="D107" s="343">
        <v>6275.218275080001</v>
      </c>
      <c r="E107" s="1299">
        <v>7261.26800392</v>
      </c>
      <c r="F107" s="343">
        <f t="shared" si="5"/>
        <v>1119.1618114928424</v>
      </c>
      <c r="G107" s="343">
        <f t="shared" si="6"/>
        <v>25.24459824912444</v>
      </c>
      <c r="H107" s="343">
        <f t="shared" si="7"/>
        <v>986.0497288399993</v>
      </c>
      <c r="I107" s="420">
        <f t="shared" si="4"/>
        <v>15.713393313437027</v>
      </c>
    </row>
    <row r="108" spans="1:9" s="191" customFormat="1" ht="12.75">
      <c r="A108" s="1369" t="s">
        <v>1031</v>
      </c>
      <c r="B108" s="222">
        <v>9437.14624445023</v>
      </c>
      <c r="C108" s="222">
        <v>10994.863556516742</v>
      </c>
      <c r="D108" s="222">
        <f>SUM(D109:D112)</f>
        <v>14716.202701978002</v>
      </c>
      <c r="E108" s="1305">
        <v>19668.745038090994</v>
      </c>
      <c r="F108" s="222">
        <f t="shared" si="5"/>
        <v>1557.717312066512</v>
      </c>
      <c r="G108" s="222">
        <f t="shared" si="6"/>
        <v>16.506232622839452</v>
      </c>
      <c r="H108" s="222">
        <f t="shared" si="7"/>
        <v>4952.542336112992</v>
      </c>
      <c r="I108" s="1370">
        <f t="shared" si="4"/>
        <v>33.653670287154455</v>
      </c>
    </row>
    <row r="109" spans="1:9" s="54" customFormat="1" ht="12.75">
      <c r="A109" s="1371" t="s">
        <v>1032</v>
      </c>
      <c r="B109" s="341">
        <v>5326.415646149304</v>
      </c>
      <c r="C109" s="341">
        <v>6713.279714959999</v>
      </c>
      <c r="D109" s="341">
        <v>7973.11099666</v>
      </c>
      <c r="E109" s="1299">
        <v>8774.240743679997</v>
      </c>
      <c r="F109" s="341">
        <f t="shared" si="5"/>
        <v>1386.8640688106952</v>
      </c>
      <c r="G109" s="341">
        <f t="shared" si="6"/>
        <v>26.03747362099537</v>
      </c>
      <c r="H109" s="341">
        <f t="shared" si="7"/>
        <v>801.129747019997</v>
      </c>
      <c r="I109" s="419">
        <f t="shared" si="4"/>
        <v>10.047894069900654</v>
      </c>
    </row>
    <row r="110" spans="1:9" s="54" customFormat="1" ht="12.75">
      <c r="A110" s="1372" t="s">
        <v>1033</v>
      </c>
      <c r="B110" s="342">
        <v>1057.134716634392</v>
      </c>
      <c r="C110" s="342">
        <v>1133.5280314299998</v>
      </c>
      <c r="D110" s="342">
        <v>1465.00579744</v>
      </c>
      <c r="E110" s="1299">
        <v>3039.3197340800016</v>
      </c>
      <c r="F110" s="342">
        <f t="shared" si="5"/>
        <v>76.39331479560792</v>
      </c>
      <c r="G110" s="342">
        <f t="shared" si="6"/>
        <v>7.226450289970791</v>
      </c>
      <c r="H110" s="342">
        <f t="shared" si="7"/>
        <v>1574.3139366400017</v>
      </c>
      <c r="I110" s="1336">
        <f t="shared" si="4"/>
        <v>107.46127690354608</v>
      </c>
    </row>
    <row r="111" spans="1:9" s="54" customFormat="1" ht="12.75">
      <c r="A111" s="1372" t="s">
        <v>1034</v>
      </c>
      <c r="B111" s="342">
        <v>2809.995881666534</v>
      </c>
      <c r="C111" s="342">
        <v>2875.51605091</v>
      </c>
      <c r="D111" s="342">
        <v>4977.118807600003</v>
      </c>
      <c r="E111" s="1299">
        <v>7572.080493426998</v>
      </c>
      <c r="F111" s="342">
        <f t="shared" si="5"/>
        <v>65.52016924346617</v>
      </c>
      <c r="G111" s="342">
        <f t="shared" si="6"/>
        <v>2.331682038075013</v>
      </c>
      <c r="H111" s="342">
        <f t="shared" si="7"/>
        <v>2594.9616858269956</v>
      </c>
      <c r="I111" s="1336">
        <f t="shared" si="4"/>
        <v>52.137828855210756</v>
      </c>
    </row>
    <row r="112" spans="1:9" s="54" customFormat="1" ht="12" customHeight="1">
      <c r="A112" s="1373" t="s">
        <v>1035</v>
      </c>
      <c r="B112" s="343">
        <v>243.6</v>
      </c>
      <c r="C112" s="343">
        <v>272.5397592167408</v>
      </c>
      <c r="D112" s="343">
        <v>300.967100278</v>
      </c>
      <c r="E112" s="1299">
        <v>283.104066904</v>
      </c>
      <c r="F112" s="342">
        <f t="shared" si="5"/>
        <v>28.939759216740782</v>
      </c>
      <c r="G112" s="342">
        <f t="shared" si="6"/>
        <v>11.880032519187514</v>
      </c>
      <c r="H112" s="342">
        <f t="shared" si="7"/>
        <v>-17.863033373999997</v>
      </c>
      <c r="I112" s="1336">
        <f t="shared" si="4"/>
        <v>-5.935211309641523</v>
      </c>
    </row>
    <row r="113" spans="1:9" s="191" customFormat="1" ht="12.75">
      <c r="A113" s="1369" t="s">
        <v>1036</v>
      </c>
      <c r="B113" s="222">
        <v>0</v>
      </c>
      <c r="C113" s="222">
        <v>0</v>
      </c>
      <c r="D113" s="222">
        <v>1972.3592722500002</v>
      </c>
      <c r="E113" s="1304">
        <v>2664.27879057</v>
      </c>
      <c r="F113" s="222">
        <f t="shared" si="5"/>
        <v>0</v>
      </c>
      <c r="G113" s="1431" t="s">
        <v>171</v>
      </c>
      <c r="H113" s="222">
        <f t="shared" si="7"/>
        <v>691.91951832</v>
      </c>
      <c r="I113" s="1370">
        <f t="shared" si="4"/>
        <v>35.080805411819405</v>
      </c>
    </row>
    <row r="114" spans="1:9" s="191" customFormat="1" ht="12.75">
      <c r="A114" s="1369" t="s">
        <v>1037</v>
      </c>
      <c r="B114" s="222">
        <v>46656.28661592417</v>
      </c>
      <c r="C114" s="222">
        <v>53265.810578965</v>
      </c>
      <c r="D114" s="222">
        <v>74264.80526497138</v>
      </c>
      <c r="E114" s="1304">
        <v>79518.66230342169</v>
      </c>
      <c r="F114" s="222">
        <f t="shared" si="5"/>
        <v>6609.523963040832</v>
      </c>
      <c r="G114" s="222">
        <f t="shared" si="6"/>
        <v>14.166416666312548</v>
      </c>
      <c r="H114" s="222">
        <f t="shared" si="7"/>
        <v>5253.857038450311</v>
      </c>
      <c r="I114" s="1370">
        <f t="shared" si="4"/>
        <v>7.074491099390801</v>
      </c>
    </row>
    <row r="115" spans="1:9" s="191" customFormat="1" ht="12.75" hidden="1">
      <c r="A115" s="1369"/>
      <c r="B115" s="222"/>
      <c r="C115" s="222">
        <v>336666.2112903267</v>
      </c>
      <c r="D115" s="222">
        <v>0</v>
      </c>
      <c r="E115" s="1304">
        <v>0</v>
      </c>
      <c r="F115" s="222"/>
      <c r="G115" s="222"/>
      <c r="H115" s="222"/>
      <c r="I115" s="1370"/>
    </row>
    <row r="116" spans="1:9" ht="13.5" thickBot="1">
      <c r="A116" s="1374" t="s">
        <v>997</v>
      </c>
      <c r="B116" s="1375">
        <f>B7+B13+B21+B46+B50+B64+B69+B78+B85+B98+B108+B113+B114</f>
        <v>306535.72639873094</v>
      </c>
      <c r="C116" s="1375">
        <f>C7+C13+C21+C46+C50+C64+C69+C78+C85+C98+C108+C113+C114</f>
        <v>336666.2112903267</v>
      </c>
      <c r="D116" s="1375">
        <f>D7+D13+D21+D46+D50+D64+D69+D78+D85+D98+D108+D113+D114</f>
        <v>401777.96774301736</v>
      </c>
      <c r="E116" s="1295">
        <f>E7+E13+E21+E46+E50+E64+E69+E78+E85+E98+E108+E113+E114</f>
        <v>456859.86699749954</v>
      </c>
      <c r="F116" s="1322">
        <f t="shared" si="5"/>
        <v>30130.484891595785</v>
      </c>
      <c r="G116" s="1322">
        <f t="shared" si="6"/>
        <v>9.829355046335808</v>
      </c>
      <c r="H116" s="1322">
        <f t="shared" si="7"/>
        <v>55081.89925448218</v>
      </c>
      <c r="I116" s="1376">
        <f>H116/D116*100</f>
        <v>13.709537027105807</v>
      </c>
    </row>
    <row r="117" spans="3:5" ht="12.75">
      <c r="C117" s="62"/>
      <c r="D117" s="1368"/>
      <c r="E117" s="54"/>
    </row>
    <row r="118" ht="12.75">
      <c r="E118" s="148"/>
    </row>
    <row r="119" ht="12.75">
      <c r="H119" s="148"/>
    </row>
  </sheetData>
  <mergeCells count="5">
    <mergeCell ref="A1:I1"/>
    <mergeCell ref="A2:I2"/>
    <mergeCell ref="F4:I4"/>
    <mergeCell ref="F5:G5"/>
    <mergeCell ref="H5:I5"/>
  </mergeCells>
  <printOptions horizontalCentered="1"/>
  <pageMargins left="0.75" right="0.75" top="1" bottom="1" header="0.5" footer="0.5"/>
  <pageSetup horizontalDpi="600" verticalDpi="600" orientation="portrait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workbookViewId="0" topLeftCell="A1">
      <selection activeCell="A1" sqref="A1:I1"/>
    </sheetView>
  </sheetViews>
  <sheetFormatPr defaultColWidth="9.140625" defaultRowHeight="12.75"/>
  <cols>
    <col min="1" max="1" width="28.57421875" style="66" customWidth="1"/>
    <col min="2" max="4" width="8.421875" style="66" bestFit="1" customWidth="1"/>
    <col min="5" max="5" width="10.28125" style="66" customWidth="1"/>
    <col min="6" max="6" width="9.140625" style="66" customWidth="1"/>
    <col min="7" max="7" width="7.00390625" style="66" customWidth="1"/>
    <col min="8" max="8" width="9.00390625" style="66" customWidth="1"/>
    <col min="9" max="9" width="7.7109375" style="66" customWidth="1"/>
    <col min="10" max="16384" width="9.140625" style="66" customWidth="1"/>
  </cols>
  <sheetData>
    <row r="1" spans="1:9" ht="12.75">
      <c r="A1" s="1530" t="s">
        <v>1235</v>
      </c>
      <c r="B1" s="1530"/>
      <c r="C1" s="1530"/>
      <c r="D1" s="1530"/>
      <c r="E1" s="1530"/>
      <c r="F1" s="1530"/>
      <c r="G1" s="1530"/>
      <c r="H1" s="1530"/>
      <c r="I1" s="1530"/>
    </row>
    <row r="2" spans="1:9" s="235" customFormat="1" ht="15.75">
      <c r="A2" s="1531" t="s">
        <v>1201</v>
      </c>
      <c r="B2" s="1531"/>
      <c r="C2" s="1531"/>
      <c r="D2" s="1531"/>
      <c r="E2" s="1531"/>
      <c r="F2" s="1531"/>
      <c r="G2" s="1531"/>
      <c r="H2" s="1531"/>
      <c r="I2" s="1531"/>
    </row>
    <row r="3" spans="1:9" ht="13.5" thickBot="1">
      <c r="A3" s="191"/>
      <c r="B3" s="191"/>
      <c r="C3" s="191"/>
      <c r="D3" s="191"/>
      <c r="E3" s="191"/>
      <c r="F3" s="191"/>
      <c r="G3" s="191"/>
      <c r="H3" s="1306"/>
      <c r="I3" s="1298" t="s">
        <v>456</v>
      </c>
    </row>
    <row r="4" spans="1:9" ht="12.75">
      <c r="A4" s="1307"/>
      <c r="B4" s="1308">
        <f>'[2]MS'!B5</f>
        <v>2008</v>
      </c>
      <c r="C4" s="1308">
        <f>'[2]MS'!C5</f>
        <v>2008</v>
      </c>
      <c r="D4" s="1308">
        <f>'[2]MS'!D5</f>
        <v>2009</v>
      </c>
      <c r="E4" s="1308">
        <f>'[2]MS'!E5</f>
        <v>2009</v>
      </c>
      <c r="F4" s="1544" t="s">
        <v>13</v>
      </c>
      <c r="G4" s="1545"/>
      <c r="H4" s="1545"/>
      <c r="I4" s="1546"/>
    </row>
    <row r="5" spans="1:9" ht="12.75">
      <c r="A5" s="1309" t="s">
        <v>860</v>
      </c>
      <c r="B5" s="1161" t="s">
        <v>69</v>
      </c>
      <c r="C5" s="1161" t="str">
        <f>'[2]Sec.loan'!C5</f>
        <v>Dec</v>
      </c>
      <c r="D5" s="1161" t="s">
        <v>69</v>
      </c>
      <c r="E5" s="1161" t="str">
        <f>C5</f>
        <v>Dec</v>
      </c>
      <c r="F5" s="1532" t="s">
        <v>762</v>
      </c>
      <c r="G5" s="1533"/>
      <c r="H5" s="1532" t="s">
        <v>203</v>
      </c>
      <c r="I5" s="1534"/>
    </row>
    <row r="6" spans="1:9" ht="12.75">
      <c r="A6" s="1310"/>
      <c r="B6" s="1163"/>
      <c r="C6" s="1163"/>
      <c r="D6" s="1163"/>
      <c r="E6" s="1163"/>
      <c r="F6" s="1094" t="s">
        <v>1049</v>
      </c>
      <c r="G6" s="1094" t="s">
        <v>1143</v>
      </c>
      <c r="H6" s="1094" t="s">
        <v>1049</v>
      </c>
      <c r="I6" s="1311" t="s">
        <v>1143</v>
      </c>
    </row>
    <row r="7" spans="1:9" s="191" customFormat="1" ht="12.75">
      <c r="A7" s="1312" t="s">
        <v>810</v>
      </c>
      <c r="B7" s="1165">
        <v>4069.544000000001</v>
      </c>
      <c r="C7" s="1165">
        <v>4479.345599999999</v>
      </c>
      <c r="D7" s="1165">
        <v>6395.9844963</v>
      </c>
      <c r="E7" s="1165">
        <v>8031.207462490001</v>
      </c>
      <c r="F7" s="1165">
        <f>C7-B7</f>
        <v>409.80159999999796</v>
      </c>
      <c r="G7" s="1165">
        <f>F7/B7*100</f>
        <v>10.06996361263075</v>
      </c>
      <c r="H7" s="1165">
        <f>E7-D7</f>
        <v>1635.222966190001</v>
      </c>
      <c r="I7" s="1313">
        <f aca="true" t="shared" si="0" ref="I7:I48">H7/D7*100</f>
        <v>25.5663997799863</v>
      </c>
    </row>
    <row r="8" spans="1:9" s="191" customFormat="1" ht="12.75">
      <c r="A8" s="1312" t="s">
        <v>811</v>
      </c>
      <c r="B8" s="1165">
        <v>2857.1297272891434</v>
      </c>
      <c r="C8" s="1165">
        <v>2377.97491203</v>
      </c>
      <c r="D8" s="1165">
        <v>2949.3090839099996</v>
      </c>
      <c r="E8" s="1165">
        <v>3519.2122651499994</v>
      </c>
      <c r="F8" s="1165">
        <f aca="true" t="shared" si="1" ref="F8:F47">C8-B8</f>
        <v>-479.15481525914356</v>
      </c>
      <c r="G8" s="1165">
        <f aca="true" t="shared" si="2" ref="G8:G48">F8/B8*100</f>
        <v>-16.77049560202391</v>
      </c>
      <c r="H8" s="1165">
        <f aca="true" t="shared" si="3" ref="H8:H48">E8-D8</f>
        <v>569.9031812399999</v>
      </c>
      <c r="I8" s="1313">
        <f t="shared" si="0"/>
        <v>19.323277588948386</v>
      </c>
    </row>
    <row r="9" spans="1:9" s="191" customFormat="1" ht="12.75">
      <c r="A9" s="1312" t="s">
        <v>812</v>
      </c>
      <c r="B9" s="1165">
        <v>5017.719020489999</v>
      </c>
      <c r="C9" s="1165">
        <v>5463.62502505</v>
      </c>
      <c r="D9" s="1165">
        <v>5420.54169937</v>
      </c>
      <c r="E9" s="1165">
        <v>6773.254749779999</v>
      </c>
      <c r="F9" s="1165">
        <f t="shared" si="1"/>
        <v>445.90600456000084</v>
      </c>
      <c r="G9" s="1165">
        <f t="shared" si="2"/>
        <v>8.886627623809364</v>
      </c>
      <c r="H9" s="1165">
        <f t="shared" si="3"/>
        <v>1352.7130504099987</v>
      </c>
      <c r="I9" s="1313">
        <f t="shared" si="0"/>
        <v>24.955311211187936</v>
      </c>
    </row>
    <row r="10" spans="1:9" s="191" customFormat="1" ht="12.75">
      <c r="A10" s="1312" t="s">
        <v>813</v>
      </c>
      <c r="B10" s="1165">
        <v>5750.786699707944</v>
      </c>
      <c r="C10" s="1165">
        <v>5455.86434671</v>
      </c>
      <c r="D10" s="1165">
        <v>5295.71267718</v>
      </c>
      <c r="E10" s="1166">
        <v>7460.218188680001</v>
      </c>
      <c r="F10" s="1165">
        <f t="shared" si="1"/>
        <v>-294.92235299794356</v>
      </c>
      <c r="G10" s="1165">
        <f t="shared" si="2"/>
        <v>-5.12838274827549</v>
      </c>
      <c r="H10" s="1165">
        <f t="shared" si="3"/>
        <v>2164.5055115000005</v>
      </c>
      <c r="I10" s="1313">
        <f t="shared" si="0"/>
        <v>40.87278981027749</v>
      </c>
    </row>
    <row r="11" spans="1:9" ht="12.75">
      <c r="A11" s="1314" t="s">
        <v>814</v>
      </c>
      <c r="B11" s="848">
        <v>2459.5750514580286</v>
      </c>
      <c r="C11" s="848">
        <v>2300.1149534499996</v>
      </c>
      <c r="D11" s="849">
        <v>3296.03483345</v>
      </c>
      <c r="E11" s="848">
        <v>5990.486898670001</v>
      </c>
      <c r="F11" s="850">
        <f t="shared" si="1"/>
        <v>-159.46009800802904</v>
      </c>
      <c r="G11" s="848">
        <f t="shared" si="2"/>
        <v>-6.483237741149699</v>
      </c>
      <c r="H11" s="848">
        <f t="shared" si="3"/>
        <v>2694.4520652200013</v>
      </c>
      <c r="I11" s="1315">
        <f t="shared" si="0"/>
        <v>81.74828851549744</v>
      </c>
    </row>
    <row r="12" spans="1:9" ht="12.75">
      <c r="A12" s="1316" t="s">
        <v>815</v>
      </c>
      <c r="B12" s="851">
        <v>3291.211648249915</v>
      </c>
      <c r="C12" s="851">
        <v>3155.749393260001</v>
      </c>
      <c r="D12" s="852">
        <v>1999.67784373</v>
      </c>
      <c r="E12" s="851">
        <v>1469.7312900100003</v>
      </c>
      <c r="F12" s="853">
        <f t="shared" si="1"/>
        <v>-135.46225498991407</v>
      </c>
      <c r="G12" s="851">
        <f t="shared" si="2"/>
        <v>-4.11587796433406</v>
      </c>
      <c r="H12" s="851">
        <f t="shared" si="3"/>
        <v>-529.9465537199997</v>
      </c>
      <c r="I12" s="1317">
        <f t="shared" si="0"/>
        <v>-26.50159651374094</v>
      </c>
    </row>
    <row r="13" spans="1:9" s="191" customFormat="1" ht="12.75">
      <c r="A13" s="1312" t="s">
        <v>816</v>
      </c>
      <c r="B13" s="1165">
        <v>259845.73482188574</v>
      </c>
      <c r="C13" s="1165">
        <v>287987.66696767247</v>
      </c>
      <c r="D13" s="1165">
        <v>344977.1988048469</v>
      </c>
      <c r="E13" s="1167">
        <v>386873.6094366078</v>
      </c>
      <c r="F13" s="1165">
        <f t="shared" si="1"/>
        <v>28141.932145786734</v>
      </c>
      <c r="G13" s="1165">
        <f t="shared" si="2"/>
        <v>10.830245939990874</v>
      </c>
      <c r="H13" s="1165">
        <f t="shared" si="3"/>
        <v>41896.4106317609</v>
      </c>
      <c r="I13" s="1313">
        <f t="shared" si="0"/>
        <v>12.144689787298562</v>
      </c>
    </row>
    <row r="14" spans="1:9" ht="12.75">
      <c r="A14" s="1314" t="s">
        <v>817</v>
      </c>
      <c r="B14" s="848">
        <v>215808.1122151944</v>
      </c>
      <c r="C14" s="848">
        <v>241471.085973264</v>
      </c>
      <c r="D14" s="849">
        <v>291792.3465126249</v>
      </c>
      <c r="E14" s="848">
        <v>323710.96948005084</v>
      </c>
      <c r="F14" s="850">
        <f t="shared" si="1"/>
        <v>25662.973758069624</v>
      </c>
      <c r="G14" s="848">
        <f t="shared" si="2"/>
        <v>11.89157047649795</v>
      </c>
      <c r="H14" s="848">
        <f t="shared" si="3"/>
        <v>31918.622967425967</v>
      </c>
      <c r="I14" s="1315">
        <f t="shared" si="0"/>
        <v>10.938814313981657</v>
      </c>
    </row>
    <row r="15" spans="1:9" ht="12.75">
      <c r="A15" s="1318" t="s">
        <v>818</v>
      </c>
      <c r="B15" s="854">
        <v>184555.74449781823</v>
      </c>
      <c r="C15" s="854">
        <v>204919.36589421402</v>
      </c>
      <c r="D15" s="855">
        <v>246825.16376175088</v>
      </c>
      <c r="E15" s="854">
        <v>271054.3820267839</v>
      </c>
      <c r="F15" s="856">
        <f t="shared" si="1"/>
        <v>20363.621396395785</v>
      </c>
      <c r="G15" s="854">
        <f t="shared" si="2"/>
        <v>11.033859418359377</v>
      </c>
      <c r="H15" s="854">
        <f t="shared" si="3"/>
        <v>24229.218265033007</v>
      </c>
      <c r="I15" s="1319">
        <f t="shared" si="0"/>
        <v>9.816348501816602</v>
      </c>
    </row>
    <row r="16" spans="1:9" ht="12.75">
      <c r="A16" s="1318" t="s">
        <v>819</v>
      </c>
      <c r="B16" s="854">
        <v>5169.553853480002</v>
      </c>
      <c r="C16" s="854">
        <v>6053.4160403900005</v>
      </c>
      <c r="D16" s="855">
        <v>7933.034052960002</v>
      </c>
      <c r="E16" s="854">
        <v>9225.45984487</v>
      </c>
      <c r="F16" s="856">
        <f t="shared" si="1"/>
        <v>883.8621869099989</v>
      </c>
      <c r="G16" s="854">
        <f t="shared" si="2"/>
        <v>17.097455833930564</v>
      </c>
      <c r="H16" s="854">
        <f t="shared" si="3"/>
        <v>1292.4257919099982</v>
      </c>
      <c r="I16" s="1319">
        <f t="shared" si="0"/>
        <v>16.29169600536082</v>
      </c>
    </row>
    <row r="17" spans="1:9" ht="12.75">
      <c r="A17" s="1318" t="s">
        <v>820</v>
      </c>
      <c r="B17" s="854">
        <v>353.93045397000003</v>
      </c>
      <c r="C17" s="854">
        <v>343.8903</v>
      </c>
      <c r="D17" s="855">
        <v>303.1464003</v>
      </c>
      <c r="E17" s="854">
        <v>1048.24556927</v>
      </c>
      <c r="F17" s="856">
        <f t="shared" si="1"/>
        <v>-10.040153970000006</v>
      </c>
      <c r="G17" s="854">
        <f t="shared" si="2"/>
        <v>-2.836758989620891</v>
      </c>
      <c r="H17" s="854">
        <f t="shared" si="3"/>
        <v>745.09916897</v>
      </c>
      <c r="I17" s="1319">
        <f t="shared" si="0"/>
        <v>245.78855900404375</v>
      </c>
    </row>
    <row r="18" spans="1:9" ht="12.75">
      <c r="A18" s="1318" t="s">
        <v>821</v>
      </c>
      <c r="B18" s="854">
        <v>20423.15005926614</v>
      </c>
      <c r="C18" s="854">
        <v>23926.501153620007</v>
      </c>
      <c r="D18" s="855">
        <v>29048.735030223994</v>
      </c>
      <c r="E18" s="854">
        <v>33677.073317127</v>
      </c>
      <c r="F18" s="856">
        <f t="shared" si="1"/>
        <v>3503.3510943538677</v>
      </c>
      <c r="G18" s="854">
        <f t="shared" si="2"/>
        <v>17.15382340230307</v>
      </c>
      <c r="H18" s="854">
        <f t="shared" si="3"/>
        <v>4628.338286903003</v>
      </c>
      <c r="I18" s="1319">
        <f t="shared" si="0"/>
        <v>15.933011479114015</v>
      </c>
    </row>
    <row r="19" spans="1:9" ht="12.75">
      <c r="A19" s="1318" t="s">
        <v>822</v>
      </c>
      <c r="B19" s="854">
        <v>5305.733350659999</v>
      </c>
      <c r="C19" s="854">
        <v>6227.9125850400005</v>
      </c>
      <c r="D19" s="855">
        <v>7682.26726739</v>
      </c>
      <c r="E19" s="854">
        <v>8705.808722000002</v>
      </c>
      <c r="F19" s="856">
        <f t="shared" si="1"/>
        <v>922.1792343800016</v>
      </c>
      <c r="G19" s="854">
        <f t="shared" si="2"/>
        <v>17.380806260557524</v>
      </c>
      <c r="H19" s="854">
        <f t="shared" si="3"/>
        <v>1023.5414546100019</v>
      </c>
      <c r="I19" s="1319">
        <f t="shared" si="0"/>
        <v>13.323429385941468</v>
      </c>
    </row>
    <row r="20" spans="1:9" ht="12.75">
      <c r="A20" s="1318" t="s">
        <v>826</v>
      </c>
      <c r="B20" s="854">
        <v>44037.622606691344</v>
      </c>
      <c r="C20" s="854">
        <v>46516.580994408505</v>
      </c>
      <c r="D20" s="855">
        <v>53184.85229222201</v>
      </c>
      <c r="E20" s="854">
        <v>63162.63995655698</v>
      </c>
      <c r="F20" s="856">
        <f t="shared" si="1"/>
        <v>2478.958387717161</v>
      </c>
      <c r="G20" s="854">
        <f t="shared" si="2"/>
        <v>5.629183050722844</v>
      </c>
      <c r="H20" s="854">
        <f t="shared" si="3"/>
        <v>9977.787664334974</v>
      </c>
      <c r="I20" s="1319">
        <f t="shared" si="0"/>
        <v>18.760581696292817</v>
      </c>
    </row>
    <row r="21" spans="1:9" ht="12.75">
      <c r="A21" s="1318" t="s">
        <v>827</v>
      </c>
      <c r="B21" s="854">
        <v>3190.1913969999996</v>
      </c>
      <c r="C21" s="854">
        <v>2947.556397</v>
      </c>
      <c r="D21" s="855">
        <v>3684.044555220001</v>
      </c>
      <c r="E21" s="854">
        <v>4265.115266260002</v>
      </c>
      <c r="F21" s="856">
        <f t="shared" si="1"/>
        <v>-242.63499999999976</v>
      </c>
      <c r="G21" s="854">
        <f t="shared" si="2"/>
        <v>-7.605656520426001</v>
      </c>
      <c r="H21" s="854">
        <f t="shared" si="3"/>
        <v>581.0707110400008</v>
      </c>
      <c r="I21" s="1319">
        <f t="shared" si="0"/>
        <v>15.772629845550304</v>
      </c>
    </row>
    <row r="22" spans="1:9" ht="12.75">
      <c r="A22" s="1318" t="s">
        <v>828</v>
      </c>
      <c r="B22" s="854">
        <v>1341.463226</v>
      </c>
      <c r="C22" s="854">
        <v>1005.7632260000003</v>
      </c>
      <c r="D22" s="855">
        <v>1637.6389720000002</v>
      </c>
      <c r="E22" s="854">
        <v>1615.5673732300004</v>
      </c>
      <c r="F22" s="856">
        <f t="shared" si="1"/>
        <v>-335.6999999999998</v>
      </c>
      <c r="G22" s="854">
        <f t="shared" si="2"/>
        <v>-25.02491260986679</v>
      </c>
      <c r="H22" s="854">
        <f t="shared" si="3"/>
        <v>-22.07159876999981</v>
      </c>
      <c r="I22" s="1319">
        <f t="shared" si="0"/>
        <v>-1.3477695113132546</v>
      </c>
    </row>
    <row r="23" spans="1:9" ht="12.75">
      <c r="A23" s="1318" t="s">
        <v>829</v>
      </c>
      <c r="B23" s="854">
        <v>118.526</v>
      </c>
      <c r="C23" s="854">
        <v>152.08800000000002</v>
      </c>
      <c r="D23" s="855">
        <v>204.26</v>
      </c>
      <c r="E23" s="854">
        <v>172.61700000000002</v>
      </c>
      <c r="F23" s="856">
        <f t="shared" si="1"/>
        <v>33.562000000000026</v>
      </c>
      <c r="G23" s="854">
        <f t="shared" si="2"/>
        <v>28.316150043028554</v>
      </c>
      <c r="H23" s="854">
        <f t="shared" si="3"/>
        <v>-31.642999999999972</v>
      </c>
      <c r="I23" s="1319">
        <f t="shared" si="0"/>
        <v>-15.491530402428264</v>
      </c>
    </row>
    <row r="24" spans="1:9" ht="12.75">
      <c r="A24" s="1318" t="s">
        <v>830</v>
      </c>
      <c r="B24" s="854">
        <v>1730.2021709999997</v>
      </c>
      <c r="C24" s="854">
        <v>1789.7051709999996</v>
      </c>
      <c r="D24" s="855">
        <v>1842.1455832200002</v>
      </c>
      <c r="E24" s="854">
        <v>2476.9308930300003</v>
      </c>
      <c r="F24" s="856">
        <f t="shared" si="1"/>
        <v>59.50299999999993</v>
      </c>
      <c r="G24" s="854">
        <f t="shared" si="2"/>
        <v>3.4390778717847272</v>
      </c>
      <c r="H24" s="854">
        <f t="shared" si="3"/>
        <v>634.7853098100002</v>
      </c>
      <c r="I24" s="1319">
        <f t="shared" si="0"/>
        <v>34.45901972092888</v>
      </c>
    </row>
    <row r="25" spans="1:9" ht="12.75">
      <c r="A25" s="1318" t="s">
        <v>831</v>
      </c>
      <c r="B25" s="854">
        <v>40847.43120969135</v>
      </c>
      <c r="C25" s="854">
        <v>43569.0245974085</v>
      </c>
      <c r="D25" s="855">
        <v>49500.807737002004</v>
      </c>
      <c r="E25" s="854">
        <v>58897.52469029698</v>
      </c>
      <c r="F25" s="856">
        <f t="shared" si="1"/>
        <v>2721.5933877171483</v>
      </c>
      <c r="G25" s="854">
        <f t="shared" si="2"/>
        <v>6.662826295601743</v>
      </c>
      <c r="H25" s="854">
        <f t="shared" si="3"/>
        <v>9396.716953294977</v>
      </c>
      <c r="I25" s="1319">
        <f t="shared" si="0"/>
        <v>18.98295680995707</v>
      </c>
    </row>
    <row r="26" spans="1:9" ht="12.75">
      <c r="A26" s="1318" t="s">
        <v>832</v>
      </c>
      <c r="B26" s="854">
        <v>7921.597765006835</v>
      </c>
      <c r="C26" s="854">
        <v>9158.3827055</v>
      </c>
      <c r="D26" s="855">
        <v>8356.077862500002</v>
      </c>
      <c r="E26" s="854">
        <v>11228.597613432</v>
      </c>
      <c r="F26" s="856">
        <f t="shared" si="1"/>
        <v>1236.7849404931649</v>
      </c>
      <c r="G26" s="854">
        <f t="shared" si="2"/>
        <v>15.612821771342459</v>
      </c>
      <c r="H26" s="854">
        <f t="shared" si="3"/>
        <v>2872.5197509319987</v>
      </c>
      <c r="I26" s="1319">
        <f t="shared" si="0"/>
        <v>34.376411974607755</v>
      </c>
    </row>
    <row r="27" spans="1:9" ht="12.75">
      <c r="A27" s="1318" t="s">
        <v>833</v>
      </c>
      <c r="B27" s="854">
        <v>1624.863</v>
      </c>
      <c r="C27" s="854">
        <v>1658.658</v>
      </c>
      <c r="D27" s="855">
        <v>1442.41926884</v>
      </c>
      <c r="E27" s="854">
        <v>1852.4707690999996</v>
      </c>
      <c r="F27" s="856">
        <f t="shared" si="1"/>
        <v>33.794999999999845</v>
      </c>
      <c r="G27" s="854">
        <f t="shared" si="2"/>
        <v>2.0798676565347263</v>
      </c>
      <c r="H27" s="854">
        <f t="shared" si="3"/>
        <v>410.05150025999956</v>
      </c>
      <c r="I27" s="1319">
        <f t="shared" si="0"/>
        <v>28.428038166029545</v>
      </c>
    </row>
    <row r="28" spans="1:9" ht="12.75">
      <c r="A28" s="1318" t="s">
        <v>834</v>
      </c>
      <c r="B28" s="854">
        <v>31300.97044468451</v>
      </c>
      <c r="C28" s="854">
        <v>32751.983891908498</v>
      </c>
      <c r="D28" s="855">
        <v>39702.310605662</v>
      </c>
      <c r="E28" s="854">
        <v>45816.45630776498</v>
      </c>
      <c r="F28" s="856">
        <f t="shared" si="1"/>
        <v>1451.013447223988</v>
      </c>
      <c r="G28" s="854">
        <f t="shared" si="2"/>
        <v>4.635681982410858</v>
      </c>
      <c r="H28" s="854">
        <f t="shared" si="3"/>
        <v>6114.145702102978</v>
      </c>
      <c r="I28" s="1319">
        <f t="shared" si="0"/>
        <v>15.399974482167874</v>
      </c>
    </row>
    <row r="29" spans="1:9" ht="12.75">
      <c r="A29" s="1318" t="s">
        <v>835</v>
      </c>
      <c r="B29" s="854">
        <v>3035.840446714509</v>
      </c>
      <c r="C29" s="854">
        <v>2881.7510254199997</v>
      </c>
      <c r="D29" s="855">
        <v>3465.4554372600005</v>
      </c>
      <c r="E29" s="854">
        <v>2832.8396462499995</v>
      </c>
      <c r="F29" s="856">
        <f t="shared" si="1"/>
        <v>-154.08942129450952</v>
      </c>
      <c r="G29" s="854">
        <f t="shared" si="2"/>
        <v>-5.075675879517001</v>
      </c>
      <c r="H29" s="854">
        <f t="shared" si="3"/>
        <v>-632.615791010001</v>
      </c>
      <c r="I29" s="1319">
        <f t="shared" si="0"/>
        <v>-18.254910572740922</v>
      </c>
    </row>
    <row r="30" spans="1:9" ht="12.75">
      <c r="A30" s="1318" t="s">
        <v>836</v>
      </c>
      <c r="B30" s="854">
        <v>1590.682934</v>
      </c>
      <c r="C30" s="854">
        <v>1546.2139340000006</v>
      </c>
      <c r="D30" s="855">
        <v>1357.9503642899997</v>
      </c>
      <c r="E30" s="854">
        <v>1464.57574344</v>
      </c>
      <c r="F30" s="856">
        <f t="shared" si="1"/>
        <v>-44.46899999999937</v>
      </c>
      <c r="G30" s="854">
        <f t="shared" si="2"/>
        <v>-2.795591695208278</v>
      </c>
      <c r="H30" s="854">
        <f t="shared" si="3"/>
        <v>106.6253791500003</v>
      </c>
      <c r="I30" s="1319">
        <f t="shared" si="0"/>
        <v>7.851934942095549</v>
      </c>
    </row>
    <row r="31" spans="1:9" ht="12.75">
      <c r="A31" s="1318" t="s">
        <v>837</v>
      </c>
      <c r="B31" s="854">
        <v>26674.44706397</v>
      </c>
      <c r="C31" s="854">
        <v>28324.018932488496</v>
      </c>
      <c r="D31" s="855">
        <v>34878.904804112</v>
      </c>
      <c r="E31" s="851">
        <v>41519.04091807498</v>
      </c>
      <c r="F31" s="853">
        <f t="shared" si="1"/>
        <v>1649.5718685184947</v>
      </c>
      <c r="G31" s="851">
        <f t="shared" si="2"/>
        <v>6.184090206490624</v>
      </c>
      <c r="H31" s="851">
        <f t="shared" si="3"/>
        <v>6640.136113962981</v>
      </c>
      <c r="I31" s="1317">
        <f t="shared" si="0"/>
        <v>19.03768524629865</v>
      </c>
    </row>
    <row r="32" spans="1:9" s="191" customFormat="1" ht="12.75">
      <c r="A32" s="1320" t="s">
        <v>838</v>
      </c>
      <c r="B32" s="1165">
        <v>7183.8811536476005</v>
      </c>
      <c r="C32" s="1165">
        <v>7310.6432244365005</v>
      </c>
      <c r="D32" s="1165">
        <v>7394.394141689199</v>
      </c>
      <c r="E32" s="1167">
        <v>8066.8947593876</v>
      </c>
      <c r="F32" s="1165">
        <f t="shared" si="1"/>
        <v>126.76207078890002</v>
      </c>
      <c r="G32" s="1165">
        <f t="shared" si="2"/>
        <v>1.7645346307620478</v>
      </c>
      <c r="H32" s="1165">
        <f t="shared" si="3"/>
        <v>672.5006176984007</v>
      </c>
      <c r="I32" s="1313">
        <f t="shared" si="0"/>
        <v>9.094735887919175</v>
      </c>
    </row>
    <row r="33" spans="1:9" ht="12.75">
      <c r="A33" s="1314" t="s">
        <v>839</v>
      </c>
      <c r="B33" s="848">
        <v>506.04758000000004</v>
      </c>
      <c r="C33" s="848">
        <v>363.92952711</v>
      </c>
      <c r="D33" s="849">
        <v>716.9701162921999</v>
      </c>
      <c r="E33" s="848">
        <v>1209.1222050222</v>
      </c>
      <c r="F33" s="850">
        <f t="shared" si="1"/>
        <v>-142.11805289000006</v>
      </c>
      <c r="G33" s="848">
        <f t="shared" si="2"/>
        <v>-28.08393093985353</v>
      </c>
      <c r="H33" s="848">
        <f t="shared" si="3"/>
        <v>492.15208873000006</v>
      </c>
      <c r="I33" s="1315">
        <f t="shared" si="0"/>
        <v>68.6433196511951</v>
      </c>
    </row>
    <row r="34" spans="1:9" ht="12.75">
      <c r="A34" s="1318" t="s">
        <v>840</v>
      </c>
      <c r="B34" s="854">
        <v>6677.8335736476</v>
      </c>
      <c r="C34" s="854">
        <v>6946.713697326501</v>
      </c>
      <c r="D34" s="855">
        <v>6677.424025397</v>
      </c>
      <c r="E34" s="854">
        <v>6857.7725543654</v>
      </c>
      <c r="F34" s="856">
        <f t="shared" si="1"/>
        <v>268.8801236789004</v>
      </c>
      <c r="G34" s="854">
        <f t="shared" si="2"/>
        <v>4.02645739390644</v>
      </c>
      <c r="H34" s="854">
        <f t="shared" si="3"/>
        <v>180.34852896839948</v>
      </c>
      <c r="I34" s="1319">
        <f t="shared" si="0"/>
        <v>2.700869800726441</v>
      </c>
    </row>
    <row r="35" spans="1:9" ht="12.75">
      <c r="A35" s="1318" t="s">
        <v>841</v>
      </c>
      <c r="B35" s="854">
        <v>5206.660266339999</v>
      </c>
      <c r="C35" s="854">
        <v>5579.736688160001</v>
      </c>
      <c r="D35" s="855">
        <v>4859.757447005</v>
      </c>
      <c r="E35" s="854">
        <v>5457.57621511</v>
      </c>
      <c r="F35" s="856">
        <f t="shared" si="1"/>
        <v>373.076421820002</v>
      </c>
      <c r="G35" s="854">
        <f t="shared" si="2"/>
        <v>7.165369022286037</v>
      </c>
      <c r="H35" s="854">
        <f t="shared" si="3"/>
        <v>597.8187681049994</v>
      </c>
      <c r="I35" s="1319">
        <f t="shared" si="0"/>
        <v>12.301411636776784</v>
      </c>
    </row>
    <row r="36" spans="1:9" ht="12.75">
      <c r="A36" s="1318" t="s">
        <v>842</v>
      </c>
      <c r="B36" s="854">
        <v>1018.2606730375999</v>
      </c>
      <c r="C36" s="854">
        <v>872.2850996364999</v>
      </c>
      <c r="D36" s="855">
        <v>784.526690592</v>
      </c>
      <c r="E36" s="854">
        <v>606.4137225133999</v>
      </c>
      <c r="F36" s="856">
        <f t="shared" si="1"/>
        <v>-145.97557340109995</v>
      </c>
      <c r="G36" s="854">
        <f t="shared" si="2"/>
        <v>-14.335776414268894</v>
      </c>
      <c r="H36" s="854">
        <f t="shared" si="3"/>
        <v>-178.11296807860015</v>
      </c>
      <c r="I36" s="1319">
        <f t="shared" si="0"/>
        <v>-22.703238808127352</v>
      </c>
    </row>
    <row r="37" spans="1:9" ht="12.75">
      <c r="A37" s="1318" t="s">
        <v>843</v>
      </c>
      <c r="B37" s="854">
        <v>244.53371533</v>
      </c>
      <c r="C37" s="854">
        <v>338.04772384</v>
      </c>
      <c r="D37" s="855">
        <v>402.65964442200004</v>
      </c>
      <c r="E37" s="854">
        <v>376.092648853</v>
      </c>
      <c r="F37" s="856">
        <f t="shared" si="1"/>
        <v>93.51400851</v>
      </c>
      <c r="G37" s="854">
        <f t="shared" si="2"/>
        <v>38.241764896837296</v>
      </c>
      <c r="H37" s="854">
        <f t="shared" si="3"/>
        <v>-26.566995569000028</v>
      </c>
      <c r="I37" s="1319">
        <f t="shared" si="0"/>
        <v>-6.59787886296273</v>
      </c>
    </row>
    <row r="38" spans="1:9" ht="12.75">
      <c r="A38" s="1318" t="s">
        <v>844</v>
      </c>
      <c r="B38" s="854">
        <v>208.37891894</v>
      </c>
      <c r="C38" s="854">
        <v>156.64418569000003</v>
      </c>
      <c r="D38" s="855">
        <v>630.480243378</v>
      </c>
      <c r="E38" s="851">
        <v>417.68996788899994</v>
      </c>
      <c r="F38" s="853">
        <f t="shared" si="1"/>
        <v>-51.73473324999998</v>
      </c>
      <c r="G38" s="851">
        <f t="shared" si="2"/>
        <v>-24.82723948908494</v>
      </c>
      <c r="H38" s="851">
        <f t="shared" si="3"/>
        <v>-212.790275489</v>
      </c>
      <c r="I38" s="1317">
        <f t="shared" si="0"/>
        <v>-33.750506494685375</v>
      </c>
    </row>
    <row r="39" spans="1:9" s="191" customFormat="1" ht="12.75">
      <c r="A39" s="1320" t="s">
        <v>845</v>
      </c>
      <c r="B39" s="1165">
        <v>8959.85923186451</v>
      </c>
      <c r="C39" s="1165">
        <v>8459.237893720001</v>
      </c>
      <c r="D39" s="1165">
        <v>7648.671940099999</v>
      </c>
      <c r="E39" s="1168">
        <v>8096.32548164</v>
      </c>
      <c r="F39" s="1165">
        <f t="shared" si="1"/>
        <v>-500.6213381445086</v>
      </c>
      <c r="G39" s="1165">
        <f t="shared" si="2"/>
        <v>-5.587379502170275</v>
      </c>
      <c r="H39" s="1165">
        <f t="shared" si="3"/>
        <v>447.65354154000124</v>
      </c>
      <c r="I39" s="1313">
        <f t="shared" si="0"/>
        <v>5.852696324875304</v>
      </c>
    </row>
    <row r="40" spans="1:9" ht="12.75">
      <c r="A40" s="1314" t="s">
        <v>846</v>
      </c>
      <c r="B40" s="848">
        <v>403.633</v>
      </c>
      <c r="C40" s="848">
        <v>648.7280000000001</v>
      </c>
      <c r="D40" s="849">
        <v>1286.11185332</v>
      </c>
      <c r="E40" s="848">
        <v>1836.1480944999998</v>
      </c>
      <c r="F40" s="850">
        <f t="shared" si="1"/>
        <v>245.09500000000008</v>
      </c>
      <c r="G40" s="848">
        <f t="shared" si="2"/>
        <v>60.722240252903035</v>
      </c>
      <c r="H40" s="848">
        <f t="shared" si="3"/>
        <v>550.0362411799999</v>
      </c>
      <c r="I40" s="1315">
        <f t="shared" si="0"/>
        <v>42.76737204156258</v>
      </c>
    </row>
    <row r="41" spans="1:9" ht="12.75">
      <c r="A41" s="1318" t="s">
        <v>853</v>
      </c>
      <c r="B41" s="854">
        <v>4802.199331215651</v>
      </c>
      <c r="C41" s="854">
        <v>3880.1542616700003</v>
      </c>
      <c r="D41" s="855">
        <v>3811.6031515299996</v>
      </c>
      <c r="E41" s="854">
        <v>3519.00474169</v>
      </c>
      <c r="F41" s="856">
        <f t="shared" si="1"/>
        <v>-922.0450695456507</v>
      </c>
      <c r="G41" s="854">
        <f t="shared" si="2"/>
        <v>-19.200474739815515</v>
      </c>
      <c r="H41" s="854">
        <f t="shared" si="3"/>
        <v>-292.5984098399995</v>
      </c>
      <c r="I41" s="1319">
        <f t="shared" si="0"/>
        <v>-7.676518205274039</v>
      </c>
    </row>
    <row r="42" spans="1:9" ht="12.75">
      <c r="A42" s="1318" t="s">
        <v>854</v>
      </c>
      <c r="B42" s="854">
        <v>1477.6387771599998</v>
      </c>
      <c r="C42" s="854">
        <v>1594.41502792</v>
      </c>
      <c r="D42" s="855">
        <v>511.19493863000014</v>
      </c>
      <c r="E42" s="854">
        <v>705.1196757700002</v>
      </c>
      <c r="F42" s="856">
        <f t="shared" si="1"/>
        <v>116.77625076000027</v>
      </c>
      <c r="G42" s="854">
        <f t="shared" si="2"/>
        <v>7.902895657925445</v>
      </c>
      <c r="H42" s="854">
        <f t="shared" si="3"/>
        <v>193.92473714000005</v>
      </c>
      <c r="I42" s="1319">
        <f t="shared" si="0"/>
        <v>37.9355745695991</v>
      </c>
    </row>
    <row r="43" spans="1:9" ht="12.75">
      <c r="A43" s="1318" t="s">
        <v>855</v>
      </c>
      <c r="B43" s="854">
        <v>146.41464445999995</v>
      </c>
      <c r="C43" s="854">
        <v>168.39657823</v>
      </c>
      <c r="D43" s="855">
        <v>19.123</v>
      </c>
      <c r="E43" s="854">
        <v>17.95640736</v>
      </c>
      <c r="F43" s="856">
        <f t="shared" si="1"/>
        <v>21.98193377000004</v>
      </c>
      <c r="G43" s="854">
        <f t="shared" si="2"/>
        <v>15.013480277927691</v>
      </c>
      <c r="H43" s="854">
        <f t="shared" si="3"/>
        <v>-1.166592640000001</v>
      </c>
      <c r="I43" s="1319">
        <f t="shared" si="0"/>
        <v>-6.1004687549024785</v>
      </c>
    </row>
    <row r="44" spans="1:9" ht="12.75">
      <c r="A44" s="1316" t="s">
        <v>856</v>
      </c>
      <c r="B44" s="851">
        <v>2129.9734790288576</v>
      </c>
      <c r="C44" s="851">
        <v>2167.5440259</v>
      </c>
      <c r="D44" s="852">
        <v>2020.6389966199993</v>
      </c>
      <c r="E44" s="851">
        <v>2018.0965623200002</v>
      </c>
      <c r="F44" s="853">
        <f t="shared" si="1"/>
        <v>37.5705468711426</v>
      </c>
      <c r="G44" s="851">
        <f t="shared" si="2"/>
        <v>1.7638974025288123</v>
      </c>
      <c r="H44" s="851">
        <f t="shared" si="3"/>
        <v>-2.5424342999990586</v>
      </c>
      <c r="I44" s="1317">
        <f t="shared" si="0"/>
        <v>-0.12582328185548664</v>
      </c>
    </row>
    <row r="45" spans="1:9" s="191" customFormat="1" ht="12.75">
      <c r="A45" s="1312" t="s">
        <v>857</v>
      </c>
      <c r="B45" s="1165">
        <v>239.8</v>
      </c>
      <c r="C45" s="1165">
        <v>273.93975921674075</v>
      </c>
      <c r="D45" s="1165">
        <v>299.667100278</v>
      </c>
      <c r="E45" s="1169">
        <v>300.94606690399996</v>
      </c>
      <c r="F45" s="1165">
        <f t="shared" si="1"/>
        <v>34.13975921674074</v>
      </c>
      <c r="G45" s="1165">
        <f t="shared" si="2"/>
        <v>14.236763643344762</v>
      </c>
      <c r="H45" s="1165">
        <f t="shared" si="3"/>
        <v>1.2789666259999422</v>
      </c>
      <c r="I45" s="1313">
        <f t="shared" si="0"/>
        <v>0.4267958093542633</v>
      </c>
    </row>
    <row r="46" spans="1:9" s="191" customFormat="1" ht="12.75">
      <c r="A46" s="1312" t="s">
        <v>858</v>
      </c>
      <c r="B46" s="1165">
        <v>34.1</v>
      </c>
      <c r="C46" s="1165">
        <v>32.2</v>
      </c>
      <c r="D46" s="1165">
        <v>18.4</v>
      </c>
      <c r="E46" s="1165">
        <v>0</v>
      </c>
      <c r="F46" s="1165">
        <f t="shared" si="1"/>
        <v>-1.8999999999999986</v>
      </c>
      <c r="G46" s="1165">
        <f t="shared" si="2"/>
        <v>-5.571847507331374</v>
      </c>
      <c r="H46" s="1165">
        <f t="shared" si="3"/>
        <v>-18.4</v>
      </c>
      <c r="I46" s="1313">
        <f t="shared" si="0"/>
        <v>-100</v>
      </c>
    </row>
    <row r="47" spans="1:9" s="191" customFormat="1" ht="12.75">
      <c r="A47" s="1312" t="s">
        <v>859</v>
      </c>
      <c r="B47" s="1165">
        <v>12577.172123</v>
      </c>
      <c r="C47" s="1165">
        <v>14825.712965435</v>
      </c>
      <c r="D47" s="1165">
        <v>21377.638438842398</v>
      </c>
      <c r="E47" s="1165">
        <v>27738.146932367712</v>
      </c>
      <c r="F47" s="1165">
        <f t="shared" si="1"/>
        <v>2248.540842434999</v>
      </c>
      <c r="G47" s="1165">
        <f t="shared" si="2"/>
        <v>17.877952376298246</v>
      </c>
      <c r="H47" s="1165">
        <f t="shared" si="3"/>
        <v>6360.508493525314</v>
      </c>
      <c r="I47" s="1313">
        <f t="shared" si="0"/>
        <v>29.753092287165362</v>
      </c>
    </row>
    <row r="48" spans="1:9" ht="13.5" thickBot="1">
      <c r="A48" s="1321" t="s">
        <v>1473</v>
      </c>
      <c r="B48" s="1322">
        <f>B7+B8+B9+B10+B13+B32+B39+B45+B46+B47</f>
        <v>306535.72677788493</v>
      </c>
      <c r="C48" s="1322">
        <f>C7+C8+C9+C10+C13+C32+C39+C45+C46+C47</f>
        <v>336666.2106942707</v>
      </c>
      <c r="D48" s="1322">
        <f>D7+D8+D9+D10+D13+D32+D39+D45+D46+D47</f>
        <v>401777.51838251646</v>
      </c>
      <c r="E48" s="1322">
        <f>E7+E8+E9+E10+E13+E32+E39+E45+E46+E47</f>
        <v>456859.8153430071</v>
      </c>
      <c r="F48" s="1322">
        <f>SUM(F7:F10,F13,F32,F39,F45:F47)</f>
        <v>30130.483916385776</v>
      </c>
      <c r="G48" s="1323">
        <f t="shared" si="2"/>
        <v>9.829354716038779</v>
      </c>
      <c r="H48" s="1323">
        <f t="shared" si="3"/>
        <v>55082.29696049064</v>
      </c>
      <c r="I48" s="1324">
        <f t="shared" si="0"/>
        <v>13.709651346905122</v>
      </c>
    </row>
    <row r="49" spans="2:5" ht="12.75">
      <c r="B49" s="148"/>
      <c r="C49" s="148"/>
      <c r="D49" s="148"/>
      <c r="E49" s="148"/>
    </row>
    <row r="50" ht="12.75">
      <c r="E50" s="148"/>
    </row>
    <row r="51" ht="12.75">
      <c r="E51" s="148"/>
    </row>
  </sheetData>
  <mergeCells count="5">
    <mergeCell ref="A1:I1"/>
    <mergeCell ref="A2:I2"/>
    <mergeCell ref="F4:I4"/>
    <mergeCell ref="F5:G5"/>
    <mergeCell ref="H5:I5"/>
  </mergeCells>
  <printOptions horizontalCentered="1"/>
  <pageMargins left="0.75" right="0.75" top="1" bottom="1" header="0.5" footer="0.5"/>
  <pageSetup fitToHeight="1" fitToWidth="1" horizontalDpi="600" verticalDpi="600" orientation="portrait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workbookViewId="0" topLeftCell="B1">
      <selection activeCell="H3" sqref="H3:I3"/>
    </sheetView>
  </sheetViews>
  <sheetFormatPr defaultColWidth="9.140625" defaultRowHeight="12.75"/>
  <cols>
    <col min="1" max="1" width="39.421875" style="224" customWidth="1"/>
    <col min="2" max="2" width="11.28125" style="224" customWidth="1"/>
    <col min="3" max="3" width="11.7109375" style="225" customWidth="1"/>
    <col min="4" max="4" width="10.421875" style="224" customWidth="1"/>
    <col min="5" max="5" width="11.421875" style="224" customWidth="1"/>
    <col min="6" max="6" width="8.421875" style="224" bestFit="1" customWidth="1"/>
    <col min="7" max="9" width="8.28125" style="224" bestFit="1" customWidth="1"/>
    <col min="10" max="16384" width="9.140625" style="224" customWidth="1"/>
  </cols>
  <sheetData>
    <row r="1" spans="1:9" ht="12.75">
      <c r="A1" s="1523" t="s">
        <v>1309</v>
      </c>
      <c r="B1" s="1523"/>
      <c r="C1" s="1523"/>
      <c r="D1" s="1523"/>
      <c r="E1" s="1523"/>
      <c r="F1" s="1523"/>
      <c r="G1" s="1523"/>
      <c r="H1" s="1523"/>
      <c r="I1" s="1523"/>
    </row>
    <row r="2" spans="1:9" s="238" customFormat="1" ht="15.75" customHeight="1">
      <c r="A2" s="1524" t="s">
        <v>172</v>
      </c>
      <c r="B2" s="1524"/>
      <c r="C2" s="1524"/>
      <c r="D2" s="1524"/>
      <c r="E2" s="1524"/>
      <c r="F2" s="1524"/>
      <c r="G2" s="1524"/>
      <c r="H2" s="1524"/>
      <c r="I2" s="1524"/>
    </row>
    <row r="3" spans="8:9" ht="12.75" thickBot="1">
      <c r="H3" s="1525" t="s">
        <v>1050</v>
      </c>
      <c r="I3" s="1525"/>
    </row>
    <row r="4" spans="1:9" s="239" customFormat="1" ht="12.75">
      <c r="A4" s="1325"/>
      <c r="B4" s="1326"/>
      <c r="C4" s="1327"/>
      <c r="D4" s="1327"/>
      <c r="E4" s="1327"/>
      <c r="F4" s="1544" t="s">
        <v>13</v>
      </c>
      <c r="G4" s="1545"/>
      <c r="H4" s="1545"/>
      <c r="I4" s="1546"/>
    </row>
    <row r="5" spans="1:9" s="239" customFormat="1" ht="14.25" customHeight="1">
      <c r="A5" s="1329" t="s">
        <v>173</v>
      </c>
      <c r="B5" s="1170">
        <f>'[2]MS'!B5</f>
        <v>2008</v>
      </c>
      <c r="C5" s="1170">
        <f>'[2]MS'!C5</f>
        <v>2008</v>
      </c>
      <c r="D5" s="1170">
        <f>'[2]MS'!D5</f>
        <v>2009</v>
      </c>
      <c r="E5" s="1170">
        <f>'[2]MS'!E5</f>
        <v>2009</v>
      </c>
      <c r="F5" s="1535" t="s">
        <v>762</v>
      </c>
      <c r="G5" s="1536"/>
      <c r="H5" s="1521" t="s">
        <v>203</v>
      </c>
      <c r="I5" s="1522"/>
    </row>
    <row r="6" spans="1:9" s="240" customFormat="1" ht="12.75">
      <c r="A6" s="1330"/>
      <c r="B6" s="1171" t="s">
        <v>69</v>
      </c>
      <c r="C6" s="1172" t="str">
        <f>'[2]Sec loan'!C5</f>
        <v>Dec</v>
      </c>
      <c r="D6" s="1172" t="s">
        <v>69</v>
      </c>
      <c r="E6" s="1172" t="str">
        <f>C6</f>
        <v>Dec</v>
      </c>
      <c r="F6" s="1331" t="s">
        <v>1049</v>
      </c>
      <c r="G6" s="1331" t="s">
        <v>1026</v>
      </c>
      <c r="H6" s="1331" t="s">
        <v>1049</v>
      </c>
      <c r="I6" s="1332" t="s">
        <v>1026</v>
      </c>
    </row>
    <row r="7" spans="1:9" s="241" customFormat="1" ht="14.25">
      <c r="A7" s="1333" t="s">
        <v>174</v>
      </c>
      <c r="B7" s="222">
        <v>374.65</v>
      </c>
      <c r="C7" s="222">
        <v>541.1020000000001</v>
      </c>
      <c r="D7" s="222">
        <v>506.50399999999996</v>
      </c>
      <c r="E7" s="222">
        <v>409.76399999999995</v>
      </c>
      <c r="F7" s="1334">
        <f aca="true" t="shared" si="0" ref="F7:F61">C7-B7</f>
        <v>166.4520000000001</v>
      </c>
      <c r="G7" s="1334">
        <f>F7/B7*100</f>
        <v>44.42866675563863</v>
      </c>
      <c r="H7" s="1334">
        <f aca="true" t="shared" si="1" ref="H7:H68">E7-D7</f>
        <v>-96.74000000000001</v>
      </c>
      <c r="I7" s="1335">
        <f>H7/D7*100</f>
        <v>-19.099553014388835</v>
      </c>
    </row>
    <row r="8" spans="1:9" ht="12.75" hidden="1">
      <c r="A8" s="1328" t="s">
        <v>175</v>
      </c>
      <c r="B8" s="342">
        <v>0</v>
      </c>
      <c r="C8" s="342">
        <v>0</v>
      </c>
      <c r="D8" s="342">
        <v>0</v>
      </c>
      <c r="E8" s="342">
        <v>0.6769999999999999</v>
      </c>
      <c r="F8" s="341">
        <f t="shared" si="0"/>
        <v>0</v>
      </c>
      <c r="G8" s="341">
        <v>0</v>
      </c>
      <c r="H8" s="341">
        <f t="shared" si="1"/>
        <v>0.6769999999999999</v>
      </c>
      <c r="I8" s="419">
        <v>0</v>
      </c>
    </row>
    <row r="9" spans="1:9" ht="12.75" hidden="1">
      <c r="A9" s="1328" t="s">
        <v>176</v>
      </c>
      <c r="B9" s="342"/>
      <c r="C9" s="342">
        <v>0</v>
      </c>
      <c r="D9" s="342">
        <v>0</v>
      </c>
      <c r="E9" s="342">
        <v>0</v>
      </c>
      <c r="F9" s="342">
        <f t="shared" si="0"/>
        <v>0</v>
      </c>
      <c r="G9" s="342">
        <v>0</v>
      </c>
      <c r="H9" s="342">
        <f t="shared" si="1"/>
        <v>0</v>
      </c>
      <c r="I9" s="1336">
        <v>0</v>
      </c>
    </row>
    <row r="10" spans="1:9" ht="12.75" hidden="1">
      <c r="A10" s="1328" t="s">
        <v>177</v>
      </c>
      <c r="B10" s="342"/>
      <c r="C10" s="342">
        <v>0</v>
      </c>
      <c r="D10" s="342">
        <v>0</v>
      </c>
      <c r="E10" s="342">
        <v>0</v>
      </c>
      <c r="F10" s="342">
        <f t="shared" si="0"/>
        <v>0</v>
      </c>
      <c r="G10" s="342">
        <v>0</v>
      </c>
      <c r="H10" s="342">
        <f t="shared" si="1"/>
        <v>0</v>
      </c>
      <c r="I10" s="1336">
        <v>0</v>
      </c>
    </row>
    <row r="11" spans="1:9" ht="12.75" hidden="1">
      <c r="A11" s="1328" t="s">
        <v>178</v>
      </c>
      <c r="B11" s="342"/>
      <c r="C11" s="342">
        <v>0</v>
      </c>
      <c r="D11" s="342">
        <v>0</v>
      </c>
      <c r="E11" s="342">
        <v>0</v>
      </c>
      <c r="F11" s="342">
        <f t="shared" si="0"/>
        <v>0</v>
      </c>
      <c r="G11" s="342">
        <v>0</v>
      </c>
      <c r="H11" s="342">
        <f t="shared" si="1"/>
        <v>0</v>
      </c>
      <c r="I11" s="1336">
        <v>0</v>
      </c>
    </row>
    <row r="12" spans="1:9" ht="12.75" hidden="1">
      <c r="A12" s="1328" t="s">
        <v>179</v>
      </c>
      <c r="B12" s="342"/>
      <c r="C12" s="342">
        <v>0</v>
      </c>
      <c r="D12" s="342">
        <v>0</v>
      </c>
      <c r="E12" s="342">
        <v>0</v>
      </c>
      <c r="F12" s="342">
        <f t="shared" si="0"/>
        <v>0</v>
      </c>
      <c r="G12" s="342">
        <v>0</v>
      </c>
      <c r="H12" s="342">
        <f t="shared" si="1"/>
        <v>0</v>
      </c>
      <c r="I12" s="1336">
        <v>0</v>
      </c>
    </row>
    <row r="13" spans="1:9" ht="12.75">
      <c r="A13" s="1328" t="s">
        <v>851</v>
      </c>
      <c r="B13" s="342">
        <v>27.6</v>
      </c>
      <c r="C13" s="342">
        <v>335.91700000000003</v>
      </c>
      <c r="D13" s="342">
        <v>340.205</v>
      </c>
      <c r="E13" s="342">
        <v>183.493</v>
      </c>
      <c r="F13" s="342">
        <f t="shared" si="0"/>
        <v>308.317</v>
      </c>
      <c r="G13" s="342">
        <f>F13/B13*100</f>
        <v>1117.090579710145</v>
      </c>
      <c r="H13" s="342">
        <f t="shared" si="1"/>
        <v>-156.712</v>
      </c>
      <c r="I13" s="1336">
        <f>H13/D13*100</f>
        <v>-46.06399082905895</v>
      </c>
    </row>
    <row r="14" spans="1:9" ht="12.75" hidden="1">
      <c r="A14" s="1328" t="s">
        <v>180</v>
      </c>
      <c r="B14" s="342"/>
      <c r="C14" s="342">
        <v>0</v>
      </c>
      <c r="D14" s="342">
        <v>0</v>
      </c>
      <c r="E14" s="342">
        <v>0</v>
      </c>
      <c r="F14" s="342">
        <f t="shared" si="0"/>
        <v>0</v>
      </c>
      <c r="G14" s="342">
        <v>0</v>
      </c>
      <c r="H14" s="342">
        <f t="shared" si="1"/>
        <v>0</v>
      </c>
      <c r="I14" s="1336">
        <v>0</v>
      </c>
    </row>
    <row r="15" spans="1:9" ht="12.75" hidden="1">
      <c r="A15" s="1328" t="s">
        <v>181</v>
      </c>
      <c r="B15" s="342"/>
      <c r="C15" s="342">
        <v>0</v>
      </c>
      <c r="D15" s="342">
        <v>0</v>
      </c>
      <c r="E15" s="342">
        <v>0</v>
      </c>
      <c r="F15" s="342">
        <f t="shared" si="0"/>
        <v>0</v>
      </c>
      <c r="G15" s="342">
        <v>0</v>
      </c>
      <c r="H15" s="342">
        <f t="shared" si="1"/>
        <v>0</v>
      </c>
      <c r="I15" s="1336">
        <v>0</v>
      </c>
    </row>
    <row r="16" spans="1:9" ht="12.75">
      <c r="A16" s="1328" t="s">
        <v>182</v>
      </c>
      <c r="B16" s="342">
        <v>65.1</v>
      </c>
      <c r="C16" s="342">
        <v>65.1</v>
      </c>
      <c r="D16" s="342">
        <v>69.7</v>
      </c>
      <c r="E16" s="342">
        <v>69.7</v>
      </c>
      <c r="F16" s="342">
        <f t="shared" si="0"/>
        <v>0</v>
      </c>
      <c r="G16" s="342">
        <f>F16/B16*100</f>
        <v>0</v>
      </c>
      <c r="H16" s="342">
        <f t="shared" si="1"/>
        <v>0</v>
      </c>
      <c r="I16" s="1336">
        <f>H16/D16*100</f>
        <v>0</v>
      </c>
    </row>
    <row r="17" spans="1:9" ht="12.75" hidden="1">
      <c r="A17" s="1328" t="s">
        <v>183</v>
      </c>
      <c r="B17" s="342"/>
      <c r="C17" s="342">
        <v>0</v>
      </c>
      <c r="D17" s="342">
        <v>0</v>
      </c>
      <c r="E17" s="342">
        <v>0</v>
      </c>
      <c r="F17" s="342">
        <f t="shared" si="0"/>
        <v>0</v>
      </c>
      <c r="G17" s="342">
        <v>0</v>
      </c>
      <c r="H17" s="342">
        <f t="shared" si="1"/>
        <v>0</v>
      </c>
      <c r="I17" s="1336">
        <v>0</v>
      </c>
    </row>
    <row r="18" spans="1:9" ht="12.75" hidden="1">
      <c r="A18" s="1328" t="s">
        <v>184</v>
      </c>
      <c r="B18" s="342"/>
      <c r="C18" s="342">
        <v>0</v>
      </c>
      <c r="D18" s="342">
        <v>0</v>
      </c>
      <c r="E18" s="342">
        <v>0</v>
      </c>
      <c r="F18" s="342">
        <f t="shared" si="0"/>
        <v>0</v>
      </c>
      <c r="G18" s="342">
        <v>0</v>
      </c>
      <c r="H18" s="342">
        <f t="shared" si="1"/>
        <v>0</v>
      </c>
      <c r="I18" s="1336">
        <v>0</v>
      </c>
    </row>
    <row r="19" spans="1:9" ht="12.75">
      <c r="A19" s="1328" t="s">
        <v>185</v>
      </c>
      <c r="B19" s="342">
        <v>15.625</v>
      </c>
      <c r="C19" s="342">
        <v>15.625</v>
      </c>
      <c r="D19" s="342">
        <v>15.625</v>
      </c>
      <c r="E19" s="342">
        <v>15.625</v>
      </c>
      <c r="F19" s="342">
        <f t="shared" si="0"/>
        <v>0</v>
      </c>
      <c r="G19" s="342">
        <f>F19/B19*100</f>
        <v>0</v>
      </c>
      <c r="H19" s="342">
        <f t="shared" si="1"/>
        <v>0</v>
      </c>
      <c r="I19" s="1336">
        <f>H19/D19*100</f>
        <v>0</v>
      </c>
    </row>
    <row r="20" spans="1:9" ht="12.75" hidden="1">
      <c r="A20" s="1328" t="s">
        <v>186</v>
      </c>
      <c r="B20" s="342"/>
      <c r="C20" s="342">
        <v>0</v>
      </c>
      <c r="D20" s="342">
        <v>0</v>
      </c>
      <c r="E20" s="342">
        <v>0</v>
      </c>
      <c r="F20" s="342">
        <f t="shared" si="0"/>
        <v>0</v>
      </c>
      <c r="G20" s="342">
        <v>0</v>
      </c>
      <c r="H20" s="342">
        <f t="shared" si="1"/>
        <v>0</v>
      </c>
      <c r="I20" s="1336">
        <v>0</v>
      </c>
    </row>
    <row r="21" spans="1:9" ht="12.75" hidden="1">
      <c r="A21" s="1328" t="s">
        <v>187</v>
      </c>
      <c r="B21" s="342"/>
      <c r="C21" s="342">
        <v>0</v>
      </c>
      <c r="D21" s="342">
        <v>0</v>
      </c>
      <c r="E21" s="342">
        <v>0</v>
      </c>
      <c r="F21" s="342">
        <f t="shared" si="0"/>
        <v>0</v>
      </c>
      <c r="G21" s="342">
        <v>0</v>
      </c>
      <c r="H21" s="342">
        <f t="shared" si="1"/>
        <v>0</v>
      </c>
      <c r="I21" s="1336">
        <v>0</v>
      </c>
    </row>
    <row r="22" spans="1:9" ht="12.75">
      <c r="A22" s="1328" t="s">
        <v>188</v>
      </c>
      <c r="B22" s="342">
        <v>266.325</v>
      </c>
      <c r="C22" s="342">
        <v>124.46</v>
      </c>
      <c r="D22" s="342">
        <v>80.974</v>
      </c>
      <c r="E22" s="342">
        <v>140.269</v>
      </c>
      <c r="F22" s="343">
        <f t="shared" si="0"/>
        <v>-141.865</v>
      </c>
      <c r="G22" s="343">
        <f>F22/B22*100</f>
        <v>-53.26762414343378</v>
      </c>
      <c r="H22" s="342">
        <f t="shared" si="1"/>
        <v>59.295</v>
      </c>
      <c r="I22" s="420">
        <f>H22/D22*100</f>
        <v>73.2272087336676</v>
      </c>
    </row>
    <row r="23" spans="1:9" s="240" customFormat="1" ht="12.75">
      <c r="A23" s="1333" t="s">
        <v>191</v>
      </c>
      <c r="B23" s="222">
        <v>3099.326</v>
      </c>
      <c r="C23" s="222">
        <v>5272.402</v>
      </c>
      <c r="D23" s="222">
        <v>1857.25</v>
      </c>
      <c r="E23" s="222">
        <v>1492.371</v>
      </c>
      <c r="F23" s="1334">
        <f t="shared" si="0"/>
        <v>2173.076</v>
      </c>
      <c r="G23" s="1334">
        <f>F23/B23*100</f>
        <v>70.11447004929458</v>
      </c>
      <c r="H23" s="222">
        <f t="shared" si="1"/>
        <v>-364.8789999999999</v>
      </c>
      <c r="I23" s="1335">
        <f>H23/D23*100</f>
        <v>-19.64619733476914</v>
      </c>
    </row>
    <row r="24" spans="1:9" ht="12.75" hidden="1">
      <c r="A24" s="1328" t="s">
        <v>192</v>
      </c>
      <c r="B24" s="342"/>
      <c r="C24" s="342">
        <v>0</v>
      </c>
      <c r="D24" s="342">
        <v>0</v>
      </c>
      <c r="E24" s="342">
        <v>3.3</v>
      </c>
      <c r="F24" s="342">
        <f t="shared" si="0"/>
        <v>0</v>
      </c>
      <c r="G24" s="341"/>
      <c r="H24" s="342">
        <f t="shared" si="1"/>
        <v>3.3</v>
      </c>
      <c r="I24" s="419"/>
    </row>
    <row r="25" spans="1:9" ht="12.75" hidden="1">
      <c r="A25" s="1328" t="s">
        <v>193</v>
      </c>
      <c r="B25" s="342">
        <v>0</v>
      </c>
      <c r="C25" s="342">
        <v>0</v>
      </c>
      <c r="D25" s="342">
        <v>0</v>
      </c>
      <c r="E25" s="342">
        <v>0</v>
      </c>
      <c r="F25" s="342">
        <f t="shared" si="0"/>
        <v>0</v>
      </c>
      <c r="G25" s="342" t="e">
        <f>F25/B25*100</f>
        <v>#DIV/0!</v>
      </c>
      <c r="H25" s="342">
        <f t="shared" si="1"/>
        <v>0</v>
      </c>
      <c r="I25" s="1336" t="e">
        <f>H25/D25*100</f>
        <v>#DIV/0!</v>
      </c>
    </row>
    <row r="26" spans="1:9" ht="12.75">
      <c r="A26" s="1328" t="s">
        <v>194</v>
      </c>
      <c r="B26" s="342">
        <v>747.723</v>
      </c>
      <c r="C26" s="342">
        <v>453.488</v>
      </c>
      <c r="D26" s="342">
        <v>479.34400000000005</v>
      </c>
      <c r="E26" s="342">
        <v>276.438</v>
      </c>
      <c r="F26" s="342">
        <f t="shared" si="0"/>
        <v>-294.23499999999996</v>
      </c>
      <c r="G26" s="342">
        <f>F26/B26*100</f>
        <v>-39.3508023693266</v>
      </c>
      <c r="H26" s="342">
        <f t="shared" si="1"/>
        <v>-202.90600000000006</v>
      </c>
      <c r="I26" s="1336">
        <f>H26/D26*100</f>
        <v>-42.32993424346608</v>
      </c>
    </row>
    <row r="27" spans="1:9" ht="12.75">
      <c r="A27" s="1328" t="s">
        <v>195</v>
      </c>
      <c r="B27" s="342">
        <v>387.204</v>
      </c>
      <c r="C27" s="342">
        <v>65.441</v>
      </c>
      <c r="D27" s="342">
        <v>316.835</v>
      </c>
      <c r="E27" s="342">
        <v>226.186</v>
      </c>
      <c r="F27" s="342">
        <f t="shared" si="0"/>
        <v>-321.76300000000003</v>
      </c>
      <c r="G27" s="342">
        <f>F27/B27*100</f>
        <v>-83.09908988543508</v>
      </c>
      <c r="H27" s="342">
        <f t="shared" si="1"/>
        <v>-90.64899999999997</v>
      </c>
      <c r="I27" s="1336">
        <f>H27/D27*100</f>
        <v>-28.610791105780603</v>
      </c>
    </row>
    <row r="28" spans="1:9" ht="12.75">
      <c r="A28" s="1328" t="s">
        <v>196</v>
      </c>
      <c r="B28" s="342">
        <v>1069.7</v>
      </c>
      <c r="C28" s="342">
        <v>1349.7</v>
      </c>
      <c r="D28" s="342">
        <v>0</v>
      </c>
      <c r="E28" s="342">
        <v>0</v>
      </c>
      <c r="F28" s="342">
        <f t="shared" si="0"/>
        <v>280</v>
      </c>
      <c r="G28" s="342">
        <f>F28/B28*100</f>
        <v>26.175563242030474</v>
      </c>
      <c r="H28" s="342">
        <f t="shared" si="1"/>
        <v>0</v>
      </c>
      <c r="I28" s="1337" t="s">
        <v>171</v>
      </c>
    </row>
    <row r="29" spans="1:9" ht="12.75" hidden="1">
      <c r="A29" s="1328" t="s">
        <v>197</v>
      </c>
      <c r="B29" s="342"/>
      <c r="C29" s="342">
        <v>0</v>
      </c>
      <c r="D29" s="342">
        <v>0</v>
      </c>
      <c r="E29" s="342">
        <v>0</v>
      </c>
      <c r="F29" s="342">
        <f t="shared" si="0"/>
        <v>0</v>
      </c>
      <c r="G29" s="342"/>
      <c r="H29" s="342">
        <f t="shared" si="1"/>
        <v>0</v>
      </c>
      <c r="I29" s="1336"/>
    </row>
    <row r="30" spans="1:9" ht="12.75">
      <c r="A30" s="1328" t="s">
        <v>198</v>
      </c>
      <c r="B30" s="342">
        <v>894.699</v>
      </c>
      <c r="C30" s="342">
        <v>1616.09</v>
      </c>
      <c r="D30" s="342">
        <v>1061.0710000000001</v>
      </c>
      <c r="E30" s="342">
        <v>986.4470000000001</v>
      </c>
      <c r="F30" s="342">
        <f t="shared" si="0"/>
        <v>721.391</v>
      </c>
      <c r="G30" s="343">
        <f>F30/B30*100</f>
        <v>80.62946309317435</v>
      </c>
      <c r="H30" s="342">
        <f t="shared" si="1"/>
        <v>-74.62400000000002</v>
      </c>
      <c r="I30" s="420">
        <f>H30/D30*100</f>
        <v>-7.032894123013447</v>
      </c>
    </row>
    <row r="31" spans="1:9" s="240" customFormat="1" ht="12.75">
      <c r="A31" s="1333" t="s">
        <v>199</v>
      </c>
      <c r="B31" s="222">
        <v>965.833</v>
      </c>
      <c r="C31" s="222">
        <v>1787.6829999999998</v>
      </c>
      <c r="D31" s="222">
        <v>909.031</v>
      </c>
      <c r="E31" s="222">
        <v>1058.753</v>
      </c>
      <c r="F31" s="222">
        <f t="shared" si="0"/>
        <v>821.8499999999998</v>
      </c>
      <c r="G31" s="1334">
        <f>F31/B31*100</f>
        <v>85.09235033385687</v>
      </c>
      <c r="H31" s="222">
        <f t="shared" si="1"/>
        <v>149.72199999999998</v>
      </c>
      <c r="I31" s="1335">
        <f>H31/D31*100</f>
        <v>16.470505406306273</v>
      </c>
    </row>
    <row r="32" spans="1:9" ht="12.75">
      <c r="A32" s="1328" t="s">
        <v>200</v>
      </c>
      <c r="B32" s="342">
        <v>50</v>
      </c>
      <c r="C32" s="342">
        <v>0</v>
      </c>
      <c r="D32" s="342">
        <v>0</v>
      </c>
      <c r="E32" s="342">
        <v>0</v>
      </c>
      <c r="F32" s="342">
        <f t="shared" si="0"/>
        <v>-50</v>
      </c>
      <c r="G32" s="341">
        <f>F32/B32*100</f>
        <v>-100</v>
      </c>
      <c r="H32" s="342">
        <f t="shared" si="1"/>
        <v>0</v>
      </c>
      <c r="I32" s="1337" t="s">
        <v>171</v>
      </c>
    </row>
    <row r="33" spans="1:9" ht="12.75" hidden="1">
      <c r="A33" s="1328" t="s">
        <v>201</v>
      </c>
      <c r="B33" s="342"/>
      <c r="C33" s="342">
        <v>0</v>
      </c>
      <c r="D33" s="342">
        <v>0</v>
      </c>
      <c r="E33" s="342">
        <v>0</v>
      </c>
      <c r="F33" s="342">
        <f t="shared" si="0"/>
        <v>0</v>
      </c>
      <c r="G33" s="342">
        <v>0</v>
      </c>
      <c r="H33" s="342">
        <f t="shared" si="1"/>
        <v>0</v>
      </c>
      <c r="I33" s="1336">
        <v>0</v>
      </c>
    </row>
    <row r="34" spans="1:9" ht="12.75" hidden="1">
      <c r="A34" s="1328" t="s">
        <v>204</v>
      </c>
      <c r="B34" s="342"/>
      <c r="C34" s="342">
        <v>0</v>
      </c>
      <c r="D34" s="342">
        <v>0</v>
      </c>
      <c r="E34" s="342">
        <v>0</v>
      </c>
      <c r="F34" s="342">
        <f t="shared" si="0"/>
        <v>0</v>
      </c>
      <c r="G34" s="342">
        <v>0</v>
      </c>
      <c r="H34" s="342">
        <f t="shared" si="1"/>
        <v>0</v>
      </c>
      <c r="I34" s="1336">
        <v>0</v>
      </c>
    </row>
    <row r="35" spans="1:9" ht="12.75" hidden="1">
      <c r="A35" s="1328" t="s">
        <v>205</v>
      </c>
      <c r="B35" s="342"/>
      <c r="C35" s="342">
        <v>0</v>
      </c>
      <c r="D35" s="342">
        <v>0</v>
      </c>
      <c r="E35" s="342">
        <v>0</v>
      </c>
      <c r="F35" s="342">
        <f t="shared" si="0"/>
        <v>0</v>
      </c>
      <c r="G35" s="342">
        <v>0</v>
      </c>
      <c r="H35" s="342">
        <f t="shared" si="1"/>
        <v>0</v>
      </c>
      <c r="I35" s="1336">
        <v>0</v>
      </c>
    </row>
    <row r="36" spans="1:9" ht="12.75" hidden="1">
      <c r="A36" s="1328" t="s">
        <v>206</v>
      </c>
      <c r="B36" s="342"/>
      <c r="C36" s="342">
        <v>0</v>
      </c>
      <c r="D36" s="342">
        <v>0</v>
      </c>
      <c r="E36" s="342">
        <v>275.294</v>
      </c>
      <c r="F36" s="342">
        <f t="shared" si="0"/>
        <v>0</v>
      </c>
      <c r="G36" s="342">
        <v>0</v>
      </c>
      <c r="H36" s="342">
        <f t="shared" si="1"/>
        <v>275.294</v>
      </c>
      <c r="I36" s="1336">
        <v>0</v>
      </c>
    </row>
    <row r="37" spans="1:9" ht="12.75" hidden="1">
      <c r="A37" s="1328" t="s">
        <v>207</v>
      </c>
      <c r="B37" s="342"/>
      <c r="C37" s="342">
        <v>0</v>
      </c>
      <c r="D37" s="342">
        <v>0</v>
      </c>
      <c r="E37" s="342">
        <v>0</v>
      </c>
      <c r="F37" s="342">
        <f t="shared" si="0"/>
        <v>0</v>
      </c>
      <c r="G37" s="342">
        <v>0</v>
      </c>
      <c r="H37" s="342">
        <f t="shared" si="1"/>
        <v>0</v>
      </c>
      <c r="I37" s="1336">
        <v>0</v>
      </c>
    </row>
    <row r="38" spans="1:9" ht="12.75" hidden="1">
      <c r="A38" s="1328" t="s">
        <v>208</v>
      </c>
      <c r="B38" s="342"/>
      <c r="C38" s="342">
        <v>0</v>
      </c>
      <c r="D38" s="342">
        <v>0</v>
      </c>
      <c r="E38" s="342">
        <v>0</v>
      </c>
      <c r="F38" s="342">
        <f t="shared" si="0"/>
        <v>0</v>
      </c>
      <c r="G38" s="342">
        <v>0</v>
      </c>
      <c r="H38" s="342">
        <f t="shared" si="1"/>
        <v>0</v>
      </c>
      <c r="I38" s="1336">
        <v>0</v>
      </c>
    </row>
    <row r="39" spans="1:9" ht="12.75" hidden="1">
      <c r="A39" s="1328" t="s">
        <v>209</v>
      </c>
      <c r="B39" s="342"/>
      <c r="C39" s="342">
        <v>0</v>
      </c>
      <c r="D39" s="342">
        <v>0</v>
      </c>
      <c r="E39" s="342">
        <v>0</v>
      </c>
      <c r="F39" s="342">
        <f t="shared" si="0"/>
        <v>0</v>
      </c>
      <c r="G39" s="342">
        <v>0</v>
      </c>
      <c r="H39" s="342">
        <f t="shared" si="1"/>
        <v>0</v>
      </c>
      <c r="I39" s="1336">
        <v>0</v>
      </c>
    </row>
    <row r="40" spans="1:9" ht="12.75">
      <c r="A40" s="1328" t="s">
        <v>210</v>
      </c>
      <c r="B40" s="342">
        <v>915.833</v>
      </c>
      <c r="C40" s="342">
        <v>860.973</v>
      </c>
      <c r="D40" s="342">
        <v>909.031</v>
      </c>
      <c r="E40" s="342">
        <v>783.459</v>
      </c>
      <c r="F40" s="342">
        <f t="shared" si="0"/>
        <v>-54.860000000000014</v>
      </c>
      <c r="G40" s="343">
        <f>F40/B40*100</f>
        <v>-5.9901750646679055</v>
      </c>
      <c r="H40" s="342">
        <f t="shared" si="1"/>
        <v>-125.572</v>
      </c>
      <c r="I40" s="420">
        <f>H40/D40*100</f>
        <v>-13.813830331418842</v>
      </c>
    </row>
    <row r="41" spans="1:9" s="240" customFormat="1" ht="12.75">
      <c r="A41" s="1333" t="s">
        <v>211</v>
      </c>
      <c r="B41" s="222">
        <v>232.813</v>
      </c>
      <c r="C41" s="222">
        <v>463.355</v>
      </c>
      <c r="D41" s="222">
        <v>488.03099999999995</v>
      </c>
      <c r="E41" s="222">
        <v>234.73900000000003</v>
      </c>
      <c r="F41" s="222">
        <f t="shared" si="0"/>
        <v>230.54200000000003</v>
      </c>
      <c r="G41" s="343">
        <f>F41/B41*100</f>
        <v>99.02453900770148</v>
      </c>
      <c r="H41" s="222">
        <f t="shared" si="1"/>
        <v>-253.29199999999992</v>
      </c>
      <c r="I41" s="420">
        <f>H41/D41*100</f>
        <v>-51.900801383518655</v>
      </c>
    </row>
    <row r="42" spans="1:9" ht="12.75" hidden="1">
      <c r="A42" s="1328" t="s">
        <v>212</v>
      </c>
      <c r="B42" s="342"/>
      <c r="C42" s="342">
        <v>0</v>
      </c>
      <c r="D42" s="342">
        <v>0</v>
      </c>
      <c r="E42" s="342">
        <v>0</v>
      </c>
      <c r="F42" s="342">
        <f t="shared" si="0"/>
        <v>0</v>
      </c>
      <c r="G42" s="341">
        <v>0</v>
      </c>
      <c r="H42" s="342">
        <f t="shared" si="1"/>
        <v>0</v>
      </c>
      <c r="I42" s="419">
        <v>0</v>
      </c>
    </row>
    <row r="43" spans="1:9" ht="12.75" hidden="1">
      <c r="A43" s="1328" t="s">
        <v>213</v>
      </c>
      <c r="B43" s="342"/>
      <c r="C43" s="342">
        <v>0</v>
      </c>
      <c r="D43" s="342">
        <v>0</v>
      </c>
      <c r="E43" s="342">
        <v>0</v>
      </c>
      <c r="F43" s="342">
        <f t="shared" si="0"/>
        <v>0</v>
      </c>
      <c r="G43" s="342">
        <v>0</v>
      </c>
      <c r="H43" s="342">
        <f t="shared" si="1"/>
        <v>0</v>
      </c>
      <c r="I43" s="1336">
        <v>0</v>
      </c>
    </row>
    <row r="44" spans="1:9" ht="12.75" hidden="1">
      <c r="A44" s="1328" t="s">
        <v>214</v>
      </c>
      <c r="B44" s="342"/>
      <c r="C44" s="342">
        <v>0</v>
      </c>
      <c r="D44" s="342">
        <v>0</v>
      </c>
      <c r="E44" s="342">
        <v>0</v>
      </c>
      <c r="F44" s="342">
        <f t="shared" si="0"/>
        <v>0</v>
      </c>
      <c r="G44" s="342">
        <v>0</v>
      </c>
      <c r="H44" s="342">
        <f t="shared" si="1"/>
        <v>0</v>
      </c>
      <c r="I44" s="1336">
        <v>0</v>
      </c>
    </row>
    <row r="45" spans="1:9" ht="12.75" hidden="1">
      <c r="A45" s="1328" t="s">
        <v>215</v>
      </c>
      <c r="B45" s="342"/>
      <c r="C45" s="342">
        <v>0</v>
      </c>
      <c r="D45" s="342">
        <v>0</v>
      </c>
      <c r="E45" s="342">
        <v>0</v>
      </c>
      <c r="F45" s="342">
        <f t="shared" si="0"/>
        <v>0</v>
      </c>
      <c r="G45" s="342">
        <v>0</v>
      </c>
      <c r="H45" s="342">
        <f t="shared" si="1"/>
        <v>0</v>
      </c>
      <c r="I45" s="1336">
        <v>0</v>
      </c>
    </row>
    <row r="46" spans="1:9" ht="12.75">
      <c r="A46" s="1328" t="s">
        <v>216</v>
      </c>
      <c r="B46" s="342">
        <v>232.792</v>
      </c>
      <c r="C46" s="342">
        <v>463.355</v>
      </c>
      <c r="D46" s="342">
        <v>440.03099999999995</v>
      </c>
      <c r="E46" s="342">
        <v>164.43900000000002</v>
      </c>
      <c r="F46" s="342">
        <f t="shared" si="0"/>
        <v>230.56300000000002</v>
      </c>
      <c r="G46" s="342">
        <f>F46/B46*100</f>
        <v>99.04249286917077</v>
      </c>
      <c r="H46" s="342">
        <f t="shared" si="1"/>
        <v>-275.5919999999999</v>
      </c>
      <c r="I46" s="1336">
        <f>H46/D46*100</f>
        <v>-62.63013287700184</v>
      </c>
    </row>
    <row r="47" spans="1:9" ht="12.75" hidden="1">
      <c r="A47" s="1328" t="s">
        <v>217</v>
      </c>
      <c r="B47" s="342"/>
      <c r="C47" s="342">
        <v>0</v>
      </c>
      <c r="D47" s="342">
        <v>0</v>
      </c>
      <c r="E47" s="342">
        <v>0</v>
      </c>
      <c r="F47" s="342">
        <f t="shared" si="0"/>
        <v>0</v>
      </c>
      <c r="G47" s="342">
        <v>0</v>
      </c>
      <c r="H47" s="342">
        <f t="shared" si="1"/>
        <v>0</v>
      </c>
      <c r="I47" s="1336">
        <v>0</v>
      </c>
    </row>
    <row r="48" spans="1:9" ht="12.75" hidden="1">
      <c r="A48" s="1328" t="s">
        <v>218</v>
      </c>
      <c r="B48" s="342"/>
      <c r="C48" s="342">
        <v>0</v>
      </c>
      <c r="D48" s="342">
        <v>0</v>
      </c>
      <c r="E48" s="342">
        <v>0</v>
      </c>
      <c r="F48" s="342">
        <f t="shared" si="0"/>
        <v>0</v>
      </c>
      <c r="G48" s="342">
        <v>0</v>
      </c>
      <c r="H48" s="342">
        <f t="shared" si="1"/>
        <v>0</v>
      </c>
      <c r="I48" s="1336">
        <v>0</v>
      </c>
    </row>
    <row r="49" spans="1:9" ht="12.75">
      <c r="A49" s="1328" t="s">
        <v>219</v>
      </c>
      <c r="B49" s="342">
        <v>0.020999999999999998</v>
      </c>
      <c r="C49" s="342">
        <v>0</v>
      </c>
      <c r="D49" s="342">
        <v>48</v>
      </c>
      <c r="E49" s="342">
        <v>70.3</v>
      </c>
      <c r="F49" s="342">
        <f t="shared" si="0"/>
        <v>-0.020999999999999998</v>
      </c>
      <c r="G49" s="343">
        <f>F49/B49*100</f>
        <v>-100</v>
      </c>
      <c r="H49" s="342">
        <f t="shared" si="1"/>
        <v>22.299999999999997</v>
      </c>
      <c r="I49" s="420">
        <f>H49/D49*100</f>
        <v>46.45833333333333</v>
      </c>
    </row>
    <row r="50" spans="1:9" s="240" customFormat="1" ht="12.75">
      <c r="A50" s="1333" t="s">
        <v>221</v>
      </c>
      <c r="B50" s="222">
        <v>1134.649</v>
      </c>
      <c r="C50" s="222">
        <v>659.385</v>
      </c>
      <c r="D50" s="222">
        <v>1275.876</v>
      </c>
      <c r="E50" s="222">
        <v>1847.9019999999996</v>
      </c>
      <c r="F50" s="222">
        <f t="shared" si="0"/>
        <v>-475.2639999999999</v>
      </c>
      <c r="G50" s="1334">
        <f>F50/B50*100</f>
        <v>-41.886433601933284</v>
      </c>
      <c r="H50" s="222">
        <f t="shared" si="1"/>
        <v>572.0259999999996</v>
      </c>
      <c r="I50" s="1335">
        <f>H50/D50*100</f>
        <v>44.83398073166982</v>
      </c>
    </row>
    <row r="51" spans="1:9" ht="12.75" hidden="1">
      <c r="A51" s="1328" t="s">
        <v>222</v>
      </c>
      <c r="B51" s="342">
        <v>0</v>
      </c>
      <c r="C51" s="342">
        <v>0</v>
      </c>
      <c r="D51" s="342">
        <v>0</v>
      </c>
      <c r="E51" s="342">
        <v>0</v>
      </c>
      <c r="F51" s="342">
        <f t="shared" si="0"/>
        <v>0</v>
      </c>
      <c r="G51" s="341">
        <v>0</v>
      </c>
      <c r="H51" s="342">
        <f t="shared" si="1"/>
        <v>0</v>
      </c>
      <c r="I51" s="419">
        <v>0</v>
      </c>
    </row>
    <row r="52" spans="1:9" ht="12.75">
      <c r="A52" s="1328" t="s">
        <v>223</v>
      </c>
      <c r="B52" s="342">
        <v>4.0409999999999995</v>
      </c>
      <c r="C52" s="342">
        <v>12.628</v>
      </c>
      <c r="D52" s="342">
        <v>5.949</v>
      </c>
      <c r="E52" s="342">
        <v>504.049</v>
      </c>
      <c r="F52" s="342">
        <f t="shared" si="0"/>
        <v>8.587</v>
      </c>
      <c r="G52" s="342">
        <f aca="true" t="shared" si="2" ref="G52:G57">F52/B52*100</f>
        <v>212.49690670626086</v>
      </c>
      <c r="H52" s="342">
        <f t="shared" si="1"/>
        <v>498.09999999999997</v>
      </c>
      <c r="I52" s="1336">
        <f aca="true" t="shared" si="3" ref="I52:I57">H52/D52*100</f>
        <v>8372.835770717767</v>
      </c>
    </row>
    <row r="53" spans="1:9" ht="12.75">
      <c r="A53" s="1328" t="s">
        <v>852</v>
      </c>
      <c r="B53" s="342">
        <v>154.244</v>
      </c>
      <c r="C53" s="342">
        <v>289.171</v>
      </c>
      <c r="D53" s="342">
        <v>658.858</v>
      </c>
      <c r="E53" s="342">
        <v>212.781</v>
      </c>
      <c r="F53" s="342">
        <f t="shared" si="0"/>
        <v>134.927</v>
      </c>
      <c r="G53" s="342">
        <f t="shared" si="2"/>
        <v>87.47633619460076</v>
      </c>
      <c r="H53" s="342">
        <f t="shared" si="1"/>
        <v>-446.07699999999994</v>
      </c>
      <c r="I53" s="1336">
        <f t="shared" si="3"/>
        <v>-67.70457367141326</v>
      </c>
    </row>
    <row r="54" spans="1:9" ht="12.75" hidden="1">
      <c r="A54" s="1328" t="s">
        <v>224</v>
      </c>
      <c r="B54" s="342"/>
      <c r="C54" s="342">
        <v>0</v>
      </c>
      <c r="D54" s="342">
        <v>0</v>
      </c>
      <c r="E54" s="342">
        <v>0</v>
      </c>
      <c r="F54" s="342">
        <f t="shared" si="0"/>
        <v>0</v>
      </c>
      <c r="G54" s="342" t="e">
        <f t="shared" si="2"/>
        <v>#DIV/0!</v>
      </c>
      <c r="H54" s="342">
        <f t="shared" si="1"/>
        <v>0</v>
      </c>
      <c r="I54" s="1336" t="e">
        <f t="shared" si="3"/>
        <v>#DIV/0!</v>
      </c>
    </row>
    <row r="55" spans="1:9" ht="12.75" hidden="1">
      <c r="A55" s="1328" t="s">
        <v>225</v>
      </c>
      <c r="B55" s="342"/>
      <c r="C55" s="342">
        <v>0</v>
      </c>
      <c r="D55" s="342">
        <v>0</v>
      </c>
      <c r="E55" s="342">
        <v>0</v>
      </c>
      <c r="F55" s="342">
        <f t="shared" si="0"/>
        <v>0</v>
      </c>
      <c r="G55" s="342" t="e">
        <f t="shared" si="2"/>
        <v>#DIV/0!</v>
      </c>
      <c r="H55" s="342">
        <f t="shared" si="1"/>
        <v>0</v>
      </c>
      <c r="I55" s="1336" t="e">
        <f t="shared" si="3"/>
        <v>#DIV/0!</v>
      </c>
    </row>
    <row r="56" spans="1:9" ht="12.75" hidden="1">
      <c r="A56" s="1328" t="s">
        <v>226</v>
      </c>
      <c r="B56" s="342"/>
      <c r="C56" s="342">
        <v>0</v>
      </c>
      <c r="D56" s="342">
        <v>0</v>
      </c>
      <c r="E56" s="342">
        <v>0</v>
      </c>
      <c r="F56" s="342">
        <f t="shared" si="0"/>
        <v>0</v>
      </c>
      <c r="G56" s="342" t="e">
        <f t="shared" si="2"/>
        <v>#DIV/0!</v>
      </c>
      <c r="H56" s="342">
        <f t="shared" si="1"/>
        <v>0</v>
      </c>
      <c r="I56" s="1336" t="e">
        <f t="shared" si="3"/>
        <v>#DIV/0!</v>
      </c>
    </row>
    <row r="57" spans="1:9" ht="12.75">
      <c r="A57" s="1328" t="s">
        <v>227</v>
      </c>
      <c r="B57" s="342">
        <v>690</v>
      </c>
      <c r="C57" s="342">
        <v>300</v>
      </c>
      <c r="D57" s="342">
        <v>320</v>
      </c>
      <c r="E57" s="342">
        <v>700</v>
      </c>
      <c r="F57" s="342">
        <f t="shared" si="0"/>
        <v>-390</v>
      </c>
      <c r="G57" s="342">
        <f t="shared" si="2"/>
        <v>-56.52173913043478</v>
      </c>
      <c r="H57" s="342">
        <f t="shared" si="1"/>
        <v>380</v>
      </c>
      <c r="I57" s="1336">
        <f t="shared" si="3"/>
        <v>118.75</v>
      </c>
    </row>
    <row r="58" spans="1:9" ht="12.75" hidden="1">
      <c r="A58" s="1328" t="s">
        <v>228</v>
      </c>
      <c r="B58" s="342"/>
      <c r="C58" s="342">
        <v>0</v>
      </c>
      <c r="D58" s="342">
        <v>0</v>
      </c>
      <c r="E58" s="342">
        <v>0</v>
      </c>
      <c r="F58" s="342">
        <f t="shared" si="0"/>
        <v>0</v>
      </c>
      <c r="G58" s="342">
        <v>0</v>
      </c>
      <c r="H58" s="342">
        <f t="shared" si="1"/>
        <v>0</v>
      </c>
      <c r="I58" s="1336">
        <v>0</v>
      </c>
    </row>
    <row r="59" spans="1:9" ht="12.75" hidden="1">
      <c r="A59" s="1328" t="s">
        <v>751</v>
      </c>
      <c r="B59" s="342"/>
      <c r="C59" s="342">
        <v>0</v>
      </c>
      <c r="D59" s="342">
        <v>0</v>
      </c>
      <c r="E59" s="342">
        <v>0</v>
      </c>
      <c r="F59" s="342">
        <f t="shared" si="0"/>
        <v>0</v>
      </c>
      <c r="G59" s="342">
        <v>0</v>
      </c>
      <c r="H59" s="342">
        <f t="shared" si="1"/>
        <v>0</v>
      </c>
      <c r="I59" s="1336">
        <v>0</v>
      </c>
    </row>
    <row r="60" spans="1:9" ht="12.75">
      <c r="A60" s="1328" t="s">
        <v>266</v>
      </c>
      <c r="B60" s="342">
        <v>286.364</v>
      </c>
      <c r="C60" s="342">
        <v>57.586</v>
      </c>
      <c r="D60" s="342">
        <v>291.069</v>
      </c>
      <c r="E60" s="342">
        <v>431.07199999999995</v>
      </c>
      <c r="F60" s="342">
        <f t="shared" si="0"/>
        <v>-228.77799999999996</v>
      </c>
      <c r="G60" s="343">
        <f>F60/B60*100</f>
        <v>-79.89062871031274</v>
      </c>
      <c r="H60" s="342">
        <f t="shared" si="1"/>
        <v>140.00299999999993</v>
      </c>
      <c r="I60" s="420">
        <f>H60/D60*100</f>
        <v>48.09959150579413</v>
      </c>
    </row>
    <row r="61" spans="1:9" s="240" customFormat="1" ht="12.75">
      <c r="A61" s="1333" t="s">
        <v>1473</v>
      </c>
      <c r="B61" s="222">
        <v>5807.271000000001</v>
      </c>
      <c r="C61" s="222">
        <v>6009.5340000000015</v>
      </c>
      <c r="D61" s="222">
        <v>5036.692</v>
      </c>
      <c r="E61" s="222">
        <v>5043.5289999999995</v>
      </c>
      <c r="F61" s="222">
        <f t="shared" si="0"/>
        <v>202.26300000000083</v>
      </c>
      <c r="G61" s="1334">
        <f>F61/B61*100</f>
        <v>3.4829268343082456</v>
      </c>
      <c r="H61" s="222">
        <f t="shared" si="1"/>
        <v>6.836999999999534</v>
      </c>
      <c r="I61" s="1335">
        <f>H61/D61*100</f>
        <v>0.13574385727774368</v>
      </c>
    </row>
    <row r="62" spans="1:9" ht="12.75" hidden="1">
      <c r="A62" s="1328"/>
      <c r="B62" s="341"/>
      <c r="C62" s="341">
        <v>0</v>
      </c>
      <c r="D62" s="341"/>
      <c r="E62" s="341">
        <v>0</v>
      </c>
      <c r="F62" s="342">
        <v>0</v>
      </c>
      <c r="G62" s="341">
        <v>0</v>
      </c>
      <c r="H62" s="222">
        <f t="shared" si="1"/>
        <v>0</v>
      </c>
      <c r="I62" s="1335" t="e">
        <f aca="true" t="shared" si="4" ref="I62:I68">H62/D62*100</f>
        <v>#DIV/0!</v>
      </c>
    </row>
    <row r="63" spans="1:9" ht="12.75">
      <c r="A63" s="1328" t="s">
        <v>267</v>
      </c>
      <c r="B63" s="342">
        <v>965.833</v>
      </c>
      <c r="C63" s="342">
        <v>860.973</v>
      </c>
      <c r="D63" s="342">
        <v>909.031</v>
      </c>
      <c r="E63" s="342">
        <v>1058.753</v>
      </c>
      <c r="F63" s="342">
        <f aca="true" t="shared" si="5" ref="F63:F68">C63-B63</f>
        <v>-104.86000000000001</v>
      </c>
      <c r="G63" s="342">
        <f aca="true" t="shared" si="6" ref="G63:G68">F63/B63*100</f>
        <v>-10.856949389801345</v>
      </c>
      <c r="H63" s="341">
        <f t="shared" si="1"/>
        <v>149.72199999999998</v>
      </c>
      <c r="I63" s="419">
        <f t="shared" si="4"/>
        <v>16.470505406306273</v>
      </c>
    </row>
    <row r="64" spans="1:9" ht="12.75">
      <c r="A64" s="1328" t="s">
        <v>268</v>
      </c>
      <c r="B64" s="342">
        <v>4841.438000000001</v>
      </c>
      <c r="C64" s="342">
        <v>5148.5610000000015</v>
      </c>
      <c r="D64" s="342">
        <v>4127.660999999999</v>
      </c>
      <c r="E64" s="342">
        <v>3984.775999999999</v>
      </c>
      <c r="F64" s="342">
        <f t="shared" si="5"/>
        <v>307.1230000000005</v>
      </c>
      <c r="G64" s="342">
        <f t="shared" si="6"/>
        <v>6.343631788737157</v>
      </c>
      <c r="H64" s="342">
        <f t="shared" si="1"/>
        <v>-142.88500000000022</v>
      </c>
      <c r="I64" s="1336">
        <f t="shared" si="4"/>
        <v>-3.461645711699683</v>
      </c>
    </row>
    <row r="65" spans="1:9" ht="12.75" hidden="1">
      <c r="A65" s="1328"/>
      <c r="B65" s="342"/>
      <c r="C65" s="342">
        <v>0</v>
      </c>
      <c r="D65" s="342"/>
      <c r="E65" s="342">
        <v>0</v>
      </c>
      <c r="F65" s="342">
        <f t="shared" si="5"/>
        <v>0</v>
      </c>
      <c r="G65" s="342" t="e">
        <f t="shared" si="6"/>
        <v>#DIV/0!</v>
      </c>
      <c r="H65" s="342">
        <f t="shared" si="1"/>
        <v>0</v>
      </c>
      <c r="I65" s="1336" t="e">
        <f t="shared" si="4"/>
        <v>#DIV/0!</v>
      </c>
    </row>
    <row r="66" spans="1:9" ht="12.75">
      <c r="A66" s="1328" t="s">
        <v>269</v>
      </c>
      <c r="B66" s="342">
        <v>532.9554</v>
      </c>
      <c r="C66" s="342">
        <v>488.83599999999996</v>
      </c>
      <c r="D66" s="342">
        <v>532.9554</v>
      </c>
      <c r="E66" s="342">
        <v>563.216</v>
      </c>
      <c r="F66" s="342">
        <f t="shared" si="5"/>
        <v>-44.1194000000001</v>
      </c>
      <c r="G66" s="342">
        <f t="shared" si="6"/>
        <v>-8.278253677512245</v>
      </c>
      <c r="H66" s="342">
        <f t="shared" si="1"/>
        <v>30.260599999999954</v>
      </c>
      <c r="I66" s="1336">
        <f t="shared" si="4"/>
        <v>5.677885991961045</v>
      </c>
    </row>
    <row r="67" spans="1:9" ht="12.75">
      <c r="A67" s="1328" t="s">
        <v>270</v>
      </c>
      <c r="B67" s="342">
        <v>4.1659999999999995</v>
      </c>
      <c r="C67" s="342">
        <v>2.3</v>
      </c>
      <c r="D67" s="342">
        <v>4.1659999999999995</v>
      </c>
      <c r="E67" s="342">
        <v>2.614</v>
      </c>
      <c r="F67" s="342">
        <f t="shared" si="5"/>
        <v>-1.8659999999999997</v>
      </c>
      <c r="G67" s="342">
        <f t="shared" si="6"/>
        <v>-44.791166586653866</v>
      </c>
      <c r="H67" s="342">
        <f t="shared" si="1"/>
        <v>-1.5519999999999996</v>
      </c>
      <c r="I67" s="1336">
        <f t="shared" si="4"/>
        <v>-37.25396063370139</v>
      </c>
    </row>
    <row r="68" spans="1:9" ht="13.5" thickBot="1">
      <c r="A68" s="1338" t="s">
        <v>271</v>
      </c>
      <c r="B68" s="1339">
        <v>528.7894</v>
      </c>
      <c r="C68" s="1339">
        <v>486.53599999999994</v>
      </c>
      <c r="D68" s="1339">
        <v>528.7894</v>
      </c>
      <c r="E68" s="1339">
        <v>560.6020000000001</v>
      </c>
      <c r="F68" s="1339">
        <f t="shared" si="5"/>
        <v>-42.253400000000056</v>
      </c>
      <c r="G68" s="1339">
        <f t="shared" si="6"/>
        <v>-7.9905913393876755</v>
      </c>
      <c r="H68" s="1339">
        <f t="shared" si="1"/>
        <v>31.81260000000009</v>
      </c>
      <c r="I68" s="1340">
        <f t="shared" si="4"/>
        <v>6.016119082568617</v>
      </c>
    </row>
    <row r="69" spans="4:5" ht="12">
      <c r="D69" s="225"/>
      <c r="E69" s="225"/>
    </row>
    <row r="70" spans="4:5" ht="12">
      <c r="D70" s="225"/>
      <c r="E70" s="225"/>
    </row>
    <row r="71" spans="4:5" ht="12">
      <c r="D71" s="225"/>
      <c r="E71" s="225"/>
    </row>
    <row r="72" spans="4:5" ht="12">
      <c r="D72" s="225"/>
      <c r="E72" s="225"/>
    </row>
    <row r="73" spans="4:5" ht="12">
      <c r="D73" s="225"/>
      <c r="E73" s="225"/>
    </row>
    <row r="74" spans="4:5" ht="12">
      <c r="D74" s="225"/>
      <c r="E74" s="225"/>
    </row>
    <row r="75" spans="4:5" ht="12">
      <c r="D75" s="225"/>
      <c r="E75" s="225"/>
    </row>
    <row r="76" spans="4:5" ht="12">
      <c r="D76" s="225"/>
      <c r="E76" s="225"/>
    </row>
    <row r="77" spans="4:5" ht="12">
      <c r="D77" s="225"/>
      <c r="E77" s="225"/>
    </row>
    <row r="78" spans="4:5" ht="12">
      <c r="D78" s="225"/>
      <c r="E78" s="225"/>
    </row>
  </sheetData>
  <mergeCells count="6">
    <mergeCell ref="F5:G5"/>
    <mergeCell ref="H5:I5"/>
    <mergeCell ref="A1:I1"/>
    <mergeCell ref="A2:I2"/>
    <mergeCell ref="H3:I3"/>
    <mergeCell ref="F4:I4"/>
  </mergeCells>
  <printOptions horizontalCentered="1"/>
  <pageMargins left="0.75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ITD</cp:lastModifiedBy>
  <cp:lastPrinted>2010-02-05T05:04:25Z</cp:lastPrinted>
  <dcterms:created xsi:type="dcterms:W3CDTF">1996-10-14T23:33:28Z</dcterms:created>
  <dcterms:modified xsi:type="dcterms:W3CDTF">2010-02-05T08:01:24Z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