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s" sheetId="6" r:id="rId6"/>
    <sheet name="Sect com" sheetId="7" r:id="rId7"/>
    <sheet name="Secu com" sheetId="8" r:id="rId8"/>
    <sheet name="Claim Gov Int" sheetId="9" r:id="rId9"/>
    <sheet name="Outright Sale" sheetId="10" r:id="rId10"/>
    <sheet name="Repo" sheetId="11" r:id="rId11"/>
    <sheet name="InterventionRs" sheetId="12" r:id="rId12"/>
    <sheet name="Intervention$" sheetId="13" r:id="rId13"/>
    <sheet name="IC purchase" sheetId="14" r:id="rId14"/>
    <sheet name="SLF Int Tran" sheetId="15" r:id="rId15"/>
    <sheet name="Interest Rate" sheetId="16" r:id="rId16"/>
    <sheet name="TRB_91" sheetId="17" r:id="rId17"/>
    <sheet name="TB_364" sheetId="18" r:id="rId18"/>
    <sheet name="Intbank Rate" sheetId="19" r:id="rId19"/>
    <sheet name="Stock Indicator" sheetId="20" r:id="rId20"/>
    <sheet name="Public Issue" sheetId="21" r:id="rId21"/>
    <sheet name="Listed Co" sheetId="22" r:id="rId22"/>
    <sheet name="Share Mkt.Acti" sheetId="23" r:id="rId23"/>
    <sheet name="CPI" sheetId="24" r:id="rId24"/>
    <sheet name="Core CPI" sheetId="25" r:id="rId25"/>
    <sheet name="CPI Y_O_Y" sheetId="26" r:id="rId26"/>
    <sheet name="WPI" sheetId="27" r:id="rId27"/>
    <sheet name="WPI Y_O_Y" sheetId="28" r:id="rId28"/>
    <sheet name="SWRI" sheetId="29" r:id="rId29"/>
    <sheet name="GBO" sheetId="30" r:id="rId30"/>
    <sheet name="Revenue" sheetId="31" r:id="rId31"/>
    <sheet name="Fresh TBs" sheetId="32" r:id="rId32"/>
    <sheet name="ODD" sheetId="33" r:id="rId33"/>
    <sheet name="Directions" sheetId="34" r:id="rId34"/>
    <sheet name="X_India" sheetId="35" r:id="rId35"/>
    <sheet name="X_Others" sheetId="36" r:id="rId36"/>
    <sheet name="M_Indias" sheetId="37" r:id="rId37"/>
    <sheet name="M_Others" sheetId="38" r:id="rId38"/>
    <sheet name="BOP" sheetId="39" r:id="rId39"/>
    <sheet name="M_India$" sheetId="40" r:id="rId40"/>
    <sheet name="ReservesRs" sheetId="41" r:id="rId41"/>
    <sheet name="Reserves$" sheetId="42" r:id="rId42"/>
    <sheet name="Ex_Rate" sheetId="43" r:id="rId43"/>
  </sheets>
  <externalReferences>
    <externalReference r:id="rId46"/>
    <externalReference r:id="rId47"/>
    <externalReference r:id="rId48"/>
  </externalReferences>
  <definedNames>
    <definedName name="_xlnm.Print_Area" localSheetId="4">'A&amp;L of COM'!$A$1:$K$53</definedName>
    <definedName name="_xlnm.Print_Area" localSheetId="19">'Stock Indicator'!$A$1:$F$29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Revised on Nov. 3, 2004 as per GF Div.</t>
        </r>
      </text>
    </comment>
  </commentList>
</comments>
</file>

<file path=xl/sharedStrings.xml><?xml version="1.0" encoding="utf-8"?>
<sst xmlns="http://schemas.openxmlformats.org/spreadsheetml/2006/main" count="3313" uniqueCount="1598">
  <si>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</si>
  <si>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</si>
  <si>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</si>
  <si>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</si>
  <si>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</si>
  <si>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</si>
  <si>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</si>
  <si>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</si>
  <si>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</si>
  <si>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</si>
  <si>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</si>
  <si>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</si>
  <si>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</si>
  <si>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Dec</t>
  </si>
  <si>
    <t>Jan</t>
  </si>
  <si>
    <t>Feb</t>
  </si>
  <si>
    <t>Apr</t>
  </si>
  <si>
    <t>July</t>
  </si>
  <si>
    <t>% Change</t>
  </si>
  <si>
    <t>Market Days</t>
  </si>
  <si>
    <t>Number of Companies Traded</t>
  </si>
  <si>
    <t>Number of Transactions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</si>
  <si>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</si>
  <si>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</si>
  <si>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</si>
  <si>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</si>
  <si>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</si>
  <si>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</si>
  <si>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Government Budgetary Operation</t>
  </si>
  <si>
    <t>Direction of Foreign Trade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</si>
  <si>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</si>
  <si>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</si>
  <si>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</si>
  <si>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</si>
  <si>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</si>
  <si>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</si>
  <si>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</si>
  <si>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</si>
  <si>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Export</t>
  </si>
  <si>
    <t>Import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</si>
  <si>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</si>
  <si>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</si>
  <si>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</si>
  <si>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</si>
  <si>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</si>
  <si>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</si>
  <si>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</si>
  <si>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</si>
  <si>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</si>
  <si>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</si>
  <si>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</si>
  <si>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</si>
  <si>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</si>
  <si>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Jul</t>
  </si>
  <si>
    <t>Direction of Foreign Trade*</t>
  </si>
  <si>
    <t xml:space="preserve"> Rs in million</t>
  </si>
  <si>
    <t>Particulars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</si>
  <si>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</si>
  <si>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</si>
  <si>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</si>
  <si>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</si>
  <si>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</si>
  <si>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</si>
  <si>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</si>
  <si>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</si>
  <si>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</si>
  <si>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</si>
  <si>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>* Base: February 12, 1994</t>
  </si>
  <si>
    <t>Groups &amp; sub-groups</t>
  </si>
  <si>
    <t>Percentage Change</t>
  </si>
  <si>
    <t>PETROLEUM PRODUCT</t>
  </si>
  <si>
    <t>NON-PETROLEUM PRODUCT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</si>
  <si>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</si>
  <si>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</si>
  <si>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</si>
  <si>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</si>
  <si>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</si>
  <si>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</si>
  <si>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</si>
  <si>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</si>
  <si>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</si>
  <si>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 xml:space="preserve">Column 5 </t>
  </si>
  <si>
    <t xml:space="preserve">Column 8 </t>
  </si>
  <si>
    <t>** Base: July 16, 2006</t>
  </si>
  <si>
    <t>Resources</t>
  </si>
  <si>
    <t>Amount Change</t>
  </si>
  <si>
    <t xml:space="preserve">   ii. Commercial Banks</t>
  </si>
  <si>
    <t>5. Assets =  Liabilities</t>
  </si>
  <si>
    <t>Stock Market Indicators</t>
  </si>
  <si>
    <t xml:space="preserve">   Others (Freeze Account)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</si>
  <si>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</si>
  <si>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</si>
  <si>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</si>
  <si>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</si>
  <si>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8. Other Assets</t>
  </si>
  <si>
    <t>-</t>
  </si>
  <si>
    <t>2009/10P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</si>
  <si>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</si>
  <si>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</si>
  <si>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</si>
  <si>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</si>
  <si>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</si>
  <si>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</si>
  <si>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</si>
  <si>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</si>
  <si>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</si>
  <si>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</si>
  <si>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</si>
  <si>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</si>
  <si>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</si>
  <si>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</si>
  <si>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</si>
  <si>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</si>
  <si>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</si>
  <si>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</si>
  <si>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</si>
  <si>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</si>
  <si>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</si>
  <si>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</si>
  <si>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</si>
  <si>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</si>
  <si>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</si>
  <si>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</si>
  <si>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</si>
  <si>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Tyre, Tubes &amp; Flapes</t>
  </si>
  <si>
    <t>Computer and Parts</t>
  </si>
  <si>
    <t>Annual</t>
  </si>
  <si>
    <t>A. Current Account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</si>
  <si>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</si>
  <si>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</si>
  <si>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</si>
  <si>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</si>
  <si>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</si>
  <si>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</si>
  <si>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</si>
  <si>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</si>
  <si>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</si>
  <si>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</si>
  <si>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</si>
  <si>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</si>
  <si>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</si>
  <si>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</si>
  <si>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</si>
  <si>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</si>
  <si>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</si>
  <si>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</si>
  <si>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</si>
  <si>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</si>
  <si>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2009             Oct</t>
  </si>
  <si>
    <t>2.75-9.50</t>
  </si>
  <si>
    <t>8.0-13.50</t>
  </si>
  <si>
    <t>6.5-13.50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</si>
  <si>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</si>
  <si>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</si>
  <si>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</si>
  <si>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</si>
  <si>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</si>
  <si>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</si>
  <si>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</si>
  <si>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</si>
  <si>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</si>
  <si>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</si>
  <si>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</si>
  <si>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</si>
  <si>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</si>
  <si>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</si>
  <si>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</si>
  <si>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</si>
  <si>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</si>
  <si>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</si>
  <si>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</si>
  <si>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</si>
  <si>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</si>
  <si>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Structure of Interest Rates</t>
  </si>
  <si>
    <t>Year</t>
  </si>
  <si>
    <t>6.5-13.0</t>
  </si>
  <si>
    <t>Development Bonds</t>
  </si>
  <si>
    <t>3.0-8.0</t>
  </si>
  <si>
    <t>CRR</t>
  </si>
  <si>
    <t>NRB Bonds Rate</t>
  </si>
  <si>
    <t xml:space="preserve"> -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</si>
  <si>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</si>
  <si>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</si>
  <si>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</si>
  <si>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</si>
  <si>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</si>
  <si>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</si>
  <si>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</si>
  <si>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</si>
  <si>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</si>
  <si>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</si>
  <si>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</si>
  <si>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</si>
  <si>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</si>
  <si>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</si>
  <si>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</si>
  <si>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Import of Major Commodities from Other Countries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</si>
  <si>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</si>
  <si>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</si>
  <si>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</si>
  <si>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</si>
  <si>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</si>
  <si>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</si>
  <si>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</si>
  <si>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</si>
  <si>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</si>
  <si>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</si>
  <si>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</si>
  <si>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</si>
  <si>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</si>
  <si>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</si>
  <si>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</si>
  <si>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</si>
  <si>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 xml:space="preserve"> National Urban Consumer Price Index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</si>
  <si>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</si>
  <si>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</si>
  <si>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</si>
  <si>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</si>
  <si>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</si>
  <si>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</si>
  <si>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</si>
  <si>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</si>
  <si>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</si>
  <si>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</si>
  <si>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</si>
  <si>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</si>
  <si>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</si>
  <si>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</si>
  <si>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</si>
  <si>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</si>
  <si>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Urban Consumer Price Index : Terai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</si>
  <si>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</si>
  <si>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</si>
  <si>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</si>
  <si>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</si>
  <si>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</si>
  <si>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</si>
  <si>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</si>
  <si>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</si>
  <si>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</si>
  <si>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</si>
  <si>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</si>
  <si>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</si>
  <si>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</si>
  <si>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</si>
  <si>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</si>
  <si>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</si>
  <si>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</si>
  <si>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</si>
  <si>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</si>
  <si>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</si>
  <si>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</si>
  <si>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</si>
  <si>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</si>
  <si>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</si>
  <si>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</si>
  <si>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</si>
  <si>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</si>
  <si>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</si>
  <si>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</si>
  <si>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</si>
  <si>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</si>
  <si>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</si>
  <si>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</si>
  <si>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</si>
  <si>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</si>
  <si>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</si>
  <si>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</si>
  <si>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</si>
  <si>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</si>
  <si>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1.5-5.25</t>
  </si>
  <si>
    <t>1.50-5.5</t>
  </si>
  <si>
    <t>2.5-7.25</t>
  </si>
  <si>
    <t>2.75-7.75</t>
  </si>
  <si>
    <t>1.50-6.75</t>
  </si>
  <si>
    <t>1.75-6.75</t>
  </si>
  <si>
    <t>2.75-6.75</t>
  </si>
  <si>
    <t>NEPSE Float Index (Closing)***</t>
  </si>
  <si>
    <t>Feb/Mar</t>
  </si>
  <si>
    <t>Mar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</si>
  <si>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</si>
  <si>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2.75-13.0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</si>
  <si>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</si>
  <si>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Table 3</t>
  </si>
  <si>
    <t xml:space="preserve"> Gross Foreign Exchange Holding of the Banking Sector</t>
  </si>
  <si>
    <t>Rs in Million</t>
  </si>
  <si>
    <t>Nine Months</t>
  </si>
  <si>
    <t>Apr-Jul</t>
  </si>
  <si>
    <t>Mid-Apr</t>
  </si>
  <si>
    <t xml:space="preserve"> +    The above figure includes the reports from 7 NRB district offices, 35 RBB branches (out of 65 branches conducting govt transaction), 21 NBL branches (out of 42 branches conducting govt. transaction), 5 Everest Bank branches, and 1 from Nepal Bangladesh Bank Ltd.As per NRB records </t>
  </si>
  <si>
    <t>Table 23</t>
  </si>
  <si>
    <t>S.N.</t>
  </si>
  <si>
    <t>Company</t>
  </si>
  <si>
    <t>Type of Security</t>
  </si>
  <si>
    <t>Permission Date</t>
  </si>
  <si>
    <t>Goodwill Finance Ltd.</t>
  </si>
  <si>
    <t>Rights</t>
  </si>
  <si>
    <t>7/27/2009 (4/12/2066)</t>
  </si>
  <si>
    <t>Birgung Finance Ltd.</t>
  </si>
  <si>
    <t>8/9/2009 (4/25/2066)</t>
  </si>
  <si>
    <t>Business Development Bank Ltd.</t>
  </si>
  <si>
    <t>8/26/2009 (5/10/2066)</t>
  </si>
  <si>
    <t>Mahalaxmi Finance Ltd.</t>
  </si>
  <si>
    <t>Butwal Finance Ltd.</t>
  </si>
  <si>
    <t>9/7/2009 (5/22/2066)</t>
  </si>
  <si>
    <t>Alliance Insurance Company Ltd.</t>
  </si>
  <si>
    <t>9/10/2009 (5/25/2066)</t>
  </si>
  <si>
    <t>Nepal SBI Bank Ltd.</t>
  </si>
  <si>
    <t>Laxmi Bank Ltd.</t>
  </si>
  <si>
    <t>10/15/2009 (6/29/2066)</t>
  </si>
  <si>
    <t>International Leasing &amp; Finance Co. Ltd.</t>
  </si>
  <si>
    <t>10/22/2009 (7/05/2066)</t>
  </si>
  <si>
    <t>Kuber Merchant Finance Co. Ltd.</t>
  </si>
  <si>
    <t>10/27/2009 (7/10/2066)</t>
  </si>
  <si>
    <t>Nepal Life Insurance Co. Ltd.</t>
  </si>
  <si>
    <t>11/04/2009 (7/18/2066)</t>
  </si>
  <si>
    <t>Himchuli Bikas Bank Ltd.</t>
  </si>
  <si>
    <t>11/10/2009 (7/24/2066)</t>
  </si>
  <si>
    <t>12/07/2009 (8/22/2066)</t>
  </si>
  <si>
    <t>Total</t>
  </si>
  <si>
    <t>Miteri Development Bank Ltd.</t>
  </si>
  <si>
    <t>Ordinary</t>
  </si>
  <si>
    <t>8/16/2009 (4/32/2066)</t>
  </si>
  <si>
    <t>Mahakali Bikash Bank Ltd.</t>
  </si>
  <si>
    <t>9/02/2009 (5/17/2066)</t>
  </si>
  <si>
    <t>Asian Life Insurance Company Ltd.</t>
  </si>
  <si>
    <t>9/16/2009 (5/31/2066)</t>
  </si>
  <si>
    <t>Kasthamandap Dev. Bank Ltd.</t>
  </si>
  <si>
    <t>9/22/2009 (6/06/2066)</t>
  </si>
  <si>
    <t>Resunga Bikash Bank Ltd.</t>
  </si>
  <si>
    <t>10/04/2009 (6/18/2066)</t>
  </si>
  <si>
    <t>Pathibhara Bikash Bank Ltd.</t>
  </si>
  <si>
    <t>10/11/2009 (6/25/2066)</t>
  </si>
  <si>
    <t>Udhyam Bikas Bank Ltd.</t>
  </si>
  <si>
    <t>Nerude Laghubitta Bikash Bank Ltd.</t>
  </si>
  <si>
    <t>Grand Total</t>
  </si>
  <si>
    <t>Source: SEBON</t>
  </si>
  <si>
    <t>Name of Companies</t>
  </si>
  <si>
    <t>Types of  Securities</t>
  </si>
  <si>
    <t>Listed Securities in Thousand</t>
  </si>
  <si>
    <t>Listed Amounts in million</t>
  </si>
  <si>
    <t>Listed Date</t>
  </si>
  <si>
    <t>Api Finance Ltd.</t>
  </si>
  <si>
    <t>Prime Com. Bank Ltd.</t>
  </si>
  <si>
    <t>Sunrise Bank Ltd.</t>
  </si>
  <si>
    <t>Vibor Bikas Bank Ltd.</t>
  </si>
  <si>
    <t>Arun Valley Hydropower Development Company Ltd</t>
  </si>
  <si>
    <t>Crystal Finance Ltd.</t>
  </si>
  <si>
    <t>Biratlaxmi Bikas Bank Ltd.</t>
  </si>
  <si>
    <t>Bonus</t>
  </si>
  <si>
    <t>United Finance Ltd.</t>
  </si>
  <si>
    <t>Premier Finance Ltd.</t>
  </si>
  <si>
    <t>Siddhartha Bank Ltd.</t>
  </si>
  <si>
    <t>Om Finance Ltd.</t>
  </si>
  <si>
    <t>Kumari Bank Ltd.</t>
  </si>
  <si>
    <t>Nirdhan Utthan Bank Ltd.</t>
  </si>
  <si>
    <t xml:space="preserve">Guheswori Merchant  Banking &amp; Finance </t>
  </si>
  <si>
    <t>Standard Charted Bank Ltd.</t>
  </si>
  <si>
    <t>Ace Development Bank Ltd.</t>
  </si>
  <si>
    <t>Sanima Bikas Bank Ltd.</t>
  </si>
  <si>
    <t>Nepal Bangaladesh Bank Ltd.</t>
  </si>
  <si>
    <t>Standard Finance Ltd.</t>
  </si>
  <si>
    <t>Shrijana Finance Ltd.</t>
  </si>
  <si>
    <t>Nepal Dev. &amp; Emp. Pro. Bank Ltd.</t>
  </si>
  <si>
    <t>DCBL Bank Ltd.</t>
  </si>
  <si>
    <t>NMB Bank Ltd.</t>
  </si>
  <si>
    <t>Lumbini Bank Ltd.</t>
  </si>
  <si>
    <t>Nepal Express Finance Ltd.</t>
  </si>
  <si>
    <t>Gurkha Development Bank Ltd.</t>
  </si>
  <si>
    <t>Navadurga Finance Co. Ltd.</t>
  </si>
  <si>
    <t>Narayani Dev. Bank Ltd.</t>
  </si>
  <si>
    <t>Civil Merchant Bittiya Santha Ltd.</t>
  </si>
  <si>
    <t>Prabhu Finance Ltd.</t>
  </si>
  <si>
    <t>Sagarmatha Merchant Banking &amp; Finance</t>
  </si>
  <si>
    <t>Fewa Finance Ltd.</t>
  </si>
  <si>
    <t>Central Finance Ltd.</t>
  </si>
  <si>
    <t>Bhrikutee Bikas Bank Ltd.</t>
  </si>
  <si>
    <t>Bikas Rinpatra 2071 "Kha"</t>
  </si>
  <si>
    <t>Gov. Bond</t>
  </si>
  <si>
    <t>Bikas Rinpatra 2073 "Ka"</t>
  </si>
  <si>
    <t>Source: Nepal Stock Exchange Limited</t>
  </si>
  <si>
    <t>(Rs. in Million)</t>
  </si>
  <si>
    <t>12/22/2009 (9/07/2066)</t>
  </si>
  <si>
    <t>Global Bank Ltd.</t>
  </si>
  <si>
    <t>1/10/2010(9/17/2066)</t>
  </si>
  <si>
    <t>Paschimanchal Development Bank Ltd.</t>
  </si>
  <si>
    <t>1/03/2010(9/19/2066)</t>
  </si>
  <si>
    <t>Capital Merchant Banking &amp; Finance Ltd.</t>
  </si>
  <si>
    <t>1/06/2010(9/22/2066)</t>
  </si>
  <si>
    <t>Annapurna Bikas Bank Ltd.</t>
  </si>
  <si>
    <t>1/13/2010(9/29/2066)</t>
  </si>
  <si>
    <t>Triveni Bikash Bank Ltd.</t>
  </si>
  <si>
    <t>1/26/2010(10/12/2066)</t>
  </si>
  <si>
    <t>Yeti Finance Ltd.</t>
  </si>
  <si>
    <t>2/02/2010(10/19/2066)</t>
  </si>
  <si>
    <t>Prudential Finance Co. Ltd.</t>
  </si>
  <si>
    <t>2/23/2010(11/11/2066)</t>
  </si>
  <si>
    <t>CMB Finance Ltd.</t>
  </si>
  <si>
    <t>2/25/2010(11/13/2066)</t>
  </si>
  <si>
    <t>Sewa Bikas Bank Ltd.</t>
  </si>
  <si>
    <t>12/16/2009(9/01/2066)</t>
  </si>
  <si>
    <t>City Development Bank Ltd.</t>
  </si>
  <si>
    <t>1/08/2010(9/24/2066)</t>
  </si>
  <si>
    <t>Nilgiri Vikash Bank Ltd.</t>
  </si>
  <si>
    <t>1/14/2010(9/30/2066)</t>
  </si>
  <si>
    <t>1/25/2010(10/07/2066)</t>
  </si>
  <si>
    <t>Manakamana Dev. Bank Ltd.</t>
  </si>
  <si>
    <t>2/03/2010(10/20/2066)</t>
  </si>
  <si>
    <t>Gaurishankar Dev. Bank Ltd.</t>
  </si>
  <si>
    <t>2/10/2010(10/27/2066)</t>
  </si>
  <si>
    <t>Agriculture Dev. Bank Ltd.</t>
  </si>
  <si>
    <t>Prime Life Insurance Ltd.</t>
  </si>
  <si>
    <t>2/11/2010(10/28/2066)</t>
  </si>
  <si>
    <t>Surya life Insurance Co. Ltd.</t>
  </si>
  <si>
    <t>Zenith Finance Limited</t>
  </si>
  <si>
    <t>3/02/2010(11/18/2066)</t>
  </si>
  <si>
    <t>Shubhalaxmi Finance Ltd.</t>
  </si>
  <si>
    <t>4/8/2010(12/26/2066)</t>
  </si>
  <si>
    <t>Listed Securities  in Nepal Stock Exchange Limited</t>
  </si>
  <si>
    <t>Ordinary share</t>
  </si>
  <si>
    <t>Madhyamnchal Grameen Bikas Bank</t>
  </si>
  <si>
    <t>Public Devlopment Bank Ltd.</t>
  </si>
  <si>
    <t>Mahakali bikash Bank Ltd.</t>
  </si>
  <si>
    <t>Mitery Development Bank Ltd.</t>
  </si>
  <si>
    <t>7-Feb.-10</t>
  </si>
  <si>
    <t>Pathiva Bikas Bank Ltd.</t>
  </si>
  <si>
    <t>Bonus share</t>
  </si>
  <si>
    <t>Nabil Bank Ltd.</t>
  </si>
  <si>
    <t>Bank of Kathmandu Ltd.</t>
  </si>
  <si>
    <t>Himalayan Bank Ltd.</t>
  </si>
  <si>
    <t>Everest Bank Ltd.</t>
  </si>
  <si>
    <t>Malika Bikash Bank Ltd.</t>
  </si>
  <si>
    <t>Universal Finance Ltd.</t>
  </si>
  <si>
    <t>World Merchant Banking &amp; finance Ltd.</t>
  </si>
  <si>
    <t>goodwill Finance Ltd.</t>
  </si>
  <si>
    <t>Nepal Industrial &amp; comm. Bank Ltd.</t>
  </si>
  <si>
    <t>Shree Invest. &amp; Finance Ltd.</t>
  </si>
  <si>
    <t>Royal Merch. Banking &amp; Finance Ltd.</t>
  </si>
  <si>
    <t>22-Feb.-10</t>
  </si>
  <si>
    <t>IME finance Ltd.</t>
  </si>
  <si>
    <t>Annapurna Finance Ltd.</t>
  </si>
  <si>
    <t>3-Mar.-10</t>
  </si>
  <si>
    <t>Sahayagi Bikash Bank Ltd.</t>
  </si>
  <si>
    <t>Reliable Finance Ltd.</t>
  </si>
  <si>
    <t>NIDC Capital Markets Ltd.</t>
  </si>
  <si>
    <t>Soaltee Hotel Ltd.</t>
  </si>
  <si>
    <t>NDEP Development Bank Ltd.</t>
  </si>
  <si>
    <t>Prime Commercial Bank Ltd.</t>
  </si>
  <si>
    <t>Rights share</t>
  </si>
  <si>
    <t>General Finance Ltd.</t>
  </si>
  <si>
    <t>Lord Buddha Finance Ltd.</t>
  </si>
  <si>
    <t>Malika Bikas Bank Ltd.</t>
  </si>
  <si>
    <t>Everest Finance Ltd.</t>
  </si>
  <si>
    <t>World Merchant Banking &amp; Finance Ltd.</t>
  </si>
  <si>
    <t>Nepal Shreelanka Mer. Bank &amp; Fin. Ltd.</t>
  </si>
  <si>
    <t>Laxmi |Bank Ltd.</t>
  </si>
  <si>
    <t>Kaski Finance Ltd.</t>
  </si>
  <si>
    <t>Birgunj Finance Ltd.</t>
  </si>
  <si>
    <t>Patan Finance Ltd.</t>
  </si>
  <si>
    <t>Aliance Insurance Co. Ltd.</t>
  </si>
  <si>
    <t>Bikash Rinpatra 2069</t>
  </si>
  <si>
    <t>Public Issue Approval by SEBON</t>
  </si>
  <si>
    <t>Table 24</t>
  </si>
  <si>
    <t xml:space="preserve">Number of Listed Companies </t>
  </si>
  <si>
    <t>Market Capitalization of Listed Companies (Rs in million)</t>
  </si>
  <si>
    <t xml:space="preserve">Particulars                                                                    </t>
  </si>
  <si>
    <t>Share %</t>
  </si>
  <si>
    <t xml:space="preserve">Total </t>
  </si>
  <si>
    <t>Financial Institutions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</si>
  <si>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</si>
  <si>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</si>
  <si>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</si>
  <si>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</si>
  <si>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</si>
  <si>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</si>
  <si>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</si>
  <si>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</si>
  <si>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</si>
  <si>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>Listed Companies and Their Market Capitalization</t>
  </si>
  <si>
    <t>3 Over</t>
  </si>
  <si>
    <t xml:space="preserve">5 Over </t>
  </si>
  <si>
    <t>Table 25</t>
  </si>
  <si>
    <t>Share Market Activities</t>
  </si>
  <si>
    <t>INDEX</t>
  </si>
  <si>
    <t>Group</t>
  </si>
  <si>
    <t>% change</t>
  </si>
  <si>
    <t>Closing</t>
  </si>
  <si>
    <t>High</t>
  </si>
  <si>
    <t>Low</t>
  </si>
  <si>
    <t>4 over 1</t>
  </si>
  <si>
    <t>7 over 4</t>
  </si>
  <si>
    <t>Commercial Banks</t>
  </si>
  <si>
    <t>Development Banks</t>
  </si>
  <si>
    <t>Insurance Companies</t>
  </si>
  <si>
    <t>Finance Companies</t>
  </si>
  <si>
    <t>NEPSE Overall Index*</t>
  </si>
  <si>
    <t>NEPSE Sensitive Index**</t>
  </si>
  <si>
    <t>NEPSE Float Index***</t>
  </si>
  <si>
    <t xml:space="preserve"> Turnover Details</t>
  </si>
  <si>
    <t>Share Unit</t>
  </si>
  <si>
    <t xml:space="preserve"> Share Amount </t>
  </si>
  <si>
    <t>Share Units ('000)</t>
  </si>
  <si>
    <t>Rs               in million</t>
  </si>
  <si>
    <t>% Share of Value</t>
  </si>
  <si>
    <t>Rs  in              million</t>
  </si>
  <si>
    <t>7over 4</t>
  </si>
  <si>
    <t>5 over 2</t>
  </si>
  <si>
    <t>Hydropower</t>
  </si>
  <si>
    <t>Mutual Fund</t>
  </si>
  <si>
    <t>Preferred Stock</t>
  </si>
  <si>
    <t>Promoter Share</t>
  </si>
  <si>
    <t>Corporate Bond</t>
  </si>
  <si>
    <t>** Base; July 16, 2006</t>
  </si>
  <si>
    <t>***Base:August24, 2008</t>
  </si>
  <si>
    <t>Table No.</t>
  </si>
  <si>
    <t>Monetary and Credit Aggregates</t>
  </si>
  <si>
    <t>Factors Affecting Reserve Money</t>
  </si>
  <si>
    <t>Deposit Details of Commercial Banks</t>
  </si>
  <si>
    <t>Sectorwise Credit Flows of Commercial Banks</t>
  </si>
  <si>
    <t>Securitywise Credit Flows of Commercial Banks</t>
  </si>
  <si>
    <t>Claims on Government Enterprises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</si>
  <si>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</si>
  <si>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</si>
  <si>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</si>
  <si>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</si>
  <si>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</si>
  <si>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</si>
  <si>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Foreign Exchange Intervention (in US$)</t>
  </si>
  <si>
    <t>Indian Currency Purchase</t>
  </si>
  <si>
    <t>Standing Liquidity Facility (SLF)</t>
  </si>
  <si>
    <t>Interbank Transaction and Interest Rates</t>
  </si>
  <si>
    <t>Interbank Transaction (Amount)</t>
  </si>
  <si>
    <t>Weighted Average Treasury Bills Rate (91-day)</t>
  </si>
  <si>
    <t>Weighted Average Treasury Bills Rate(364 day)</t>
  </si>
  <si>
    <t>Weighted Average Interbank Transaction Rate</t>
  </si>
  <si>
    <t>Stock Market</t>
  </si>
  <si>
    <t>Listed Companies and their Market Capitalization</t>
  </si>
  <si>
    <t>Share Market Activities and Turnover Details</t>
  </si>
  <si>
    <t>Prices</t>
  </si>
  <si>
    <t>Core CPI Inflation</t>
  </si>
  <si>
    <t>National Urban Consumer Price Index (Monthly Series)</t>
  </si>
  <si>
    <t>National Wholesale Price Index (Monthly Series)</t>
  </si>
  <si>
    <t>Government Finance</t>
  </si>
  <si>
    <t xml:space="preserve">Fresh Treasury Bills </t>
  </si>
  <si>
    <t>External Sector</t>
  </si>
  <si>
    <t>Import of Selected Commodities from India</t>
  </si>
  <si>
    <t>Import of Selected Commodities from Other Countries</t>
  </si>
  <si>
    <t>Import from India against the US Dollar Payment</t>
  </si>
  <si>
    <t>Gross Foreign Exchange Holdings of the Banking Sector</t>
  </si>
  <si>
    <t xml:space="preserve">Gross Foreign Exchange Holdings of the Banking Sector in US$ </t>
  </si>
  <si>
    <t>Exchange Rate of US Dollar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</si>
  <si>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</si>
  <si>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</si>
  <si>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</si>
  <si>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</si>
  <si>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</si>
  <si>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</si>
  <si>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</si>
  <si>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</si>
  <si>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</si>
  <si>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</si>
  <si>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 c. Claims on Non-Gov Fin.Ent</t>
  </si>
  <si>
    <t xml:space="preserve">  d. Claims on Banks</t>
  </si>
  <si>
    <t xml:space="preserve">  e. Claims on Pvt. Sector</t>
  </si>
  <si>
    <t>2.2 Other Items, Net</t>
  </si>
  <si>
    <t xml:space="preserve">3. Reserve Money </t>
  </si>
  <si>
    <t xml:space="preserve">   a.   Currency Outside NRB</t>
  </si>
  <si>
    <t xml:space="preserve">   b.  Deposits of Com. Banks</t>
  </si>
  <si>
    <t xml:space="preserve">   c. Other Deposits</t>
  </si>
  <si>
    <t>4. Reserve Money (Use)</t>
  </si>
  <si>
    <t>5. Govt Deposits/Overdraft*</t>
  </si>
  <si>
    <t>*Government deposits(-)/Overdraft(+)</t>
  </si>
  <si>
    <t>Table 5</t>
  </si>
  <si>
    <t>1. Foreign Deposits</t>
  </si>
  <si>
    <t>2. Village Development Committees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</si>
  <si>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</si>
  <si>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</si>
  <si>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</si>
  <si>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</si>
  <si>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</si>
  <si>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</si>
  <si>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</si>
  <si>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</si>
  <si>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</si>
  <si>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</si>
  <si>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</si>
  <si>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</si>
  <si>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</si>
  <si>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</si>
  <si>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</si>
  <si>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</si>
  <si>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</si>
  <si>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</si>
  <si>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</si>
  <si>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</si>
  <si>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</si>
  <si>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 Total deposits includes current, saving and fixed deposits but excludes margin deposits</t>
  </si>
  <si>
    <t>Table 6</t>
  </si>
  <si>
    <t>Headings</t>
  </si>
  <si>
    <t>Amt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</si>
  <si>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</si>
  <si>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</si>
  <si>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</si>
  <si>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</si>
  <si>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</si>
  <si>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</si>
  <si>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</si>
  <si>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</si>
  <si>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</si>
  <si>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</si>
  <si>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</si>
  <si>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</si>
  <si>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</si>
  <si>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</si>
  <si>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</si>
  <si>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</si>
  <si>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</si>
  <si>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3.3 Drinking Materials (Bear, Alcohol, Soda etc)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</si>
  <si>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</si>
  <si>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</si>
  <si>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</si>
  <si>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</si>
  <si>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</si>
  <si>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</si>
  <si>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</si>
  <si>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</si>
  <si>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</si>
  <si>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</si>
  <si>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</si>
  <si>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</si>
  <si>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</si>
  <si>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</si>
  <si>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</si>
  <si>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</si>
  <si>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</si>
  <si>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</si>
  <si>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</si>
  <si>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</si>
  <si>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</si>
  <si>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</si>
  <si>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</si>
  <si>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</si>
  <si>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</si>
  <si>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</si>
  <si>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</si>
  <si>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</si>
  <si>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</si>
  <si>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</si>
  <si>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</si>
  <si>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</si>
  <si>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</si>
  <si>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</si>
  <si>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</si>
  <si>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</si>
  <si>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</si>
  <si>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</si>
  <si>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</si>
  <si>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</si>
  <si>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</si>
  <si>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</si>
  <si>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</si>
  <si>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</si>
  <si>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</si>
  <si>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</si>
  <si>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</si>
  <si>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</si>
  <si>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</si>
  <si>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</si>
  <si>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</si>
  <si>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</si>
  <si>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</si>
  <si>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</si>
  <si>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</si>
  <si>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</si>
  <si>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</si>
  <si>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</si>
  <si>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</si>
  <si>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</si>
  <si>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</si>
  <si>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</si>
  <si>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</si>
  <si>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</si>
  <si>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</si>
  <si>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</si>
  <si>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</si>
  <si>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</si>
  <si>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</si>
  <si>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</si>
  <si>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</si>
  <si>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9.11 Real Estates</t>
  </si>
  <si>
    <t xml:space="preserve">     9.12 Other Investment Instutions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</si>
  <si>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</si>
  <si>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</si>
  <si>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</si>
  <si>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</si>
  <si>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</si>
  <si>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</si>
  <si>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</si>
  <si>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</si>
  <si>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</si>
  <si>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</si>
  <si>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</si>
  <si>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</si>
  <si>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</si>
  <si>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</si>
  <si>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</si>
  <si>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</si>
  <si>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</si>
  <si>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>Total (1 to 13)</t>
  </si>
  <si>
    <t>Table 7</t>
  </si>
  <si>
    <t>Securitywise Credit Flows of Ccommercial Banks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</si>
  <si>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</si>
  <si>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</si>
  <si>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</si>
  <si>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</si>
  <si>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</si>
  <si>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</si>
  <si>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</si>
  <si>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</si>
  <si>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</si>
  <si>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</si>
  <si>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</si>
  <si>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</si>
  <si>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</si>
  <si>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</si>
  <si>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</si>
  <si>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</si>
  <si>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</si>
  <si>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</si>
  <si>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</si>
  <si>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</si>
  <si>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</si>
  <si>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</si>
  <si>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</si>
  <si>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</si>
  <si>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</si>
  <si>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</si>
  <si>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</si>
  <si>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</si>
  <si>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</si>
  <si>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</si>
  <si>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</si>
  <si>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</si>
  <si>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</si>
  <si>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</si>
  <si>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</si>
  <si>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</si>
  <si>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</si>
  <si>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</si>
  <si>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</si>
  <si>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</si>
  <si>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</si>
  <si>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</si>
  <si>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</si>
  <si>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</si>
  <si>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</si>
  <si>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</si>
  <si>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</si>
  <si>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</si>
  <si>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</si>
  <si>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</si>
  <si>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</si>
  <si>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</si>
  <si>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</si>
  <si>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</si>
  <si>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</si>
  <si>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</si>
  <si>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</si>
  <si>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</si>
  <si>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</si>
  <si>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</si>
  <si>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</si>
  <si>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</si>
  <si>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</si>
  <si>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</si>
  <si>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</si>
  <si>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</si>
  <si>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</si>
  <si>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</si>
  <si>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</si>
  <si>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</si>
  <si>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</si>
  <si>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</si>
  <si>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</si>
  <si>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</si>
  <si>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</si>
  <si>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</si>
  <si>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</si>
  <si>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</si>
  <si>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</si>
  <si>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</si>
  <si>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</si>
  <si>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</si>
  <si>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</si>
  <si>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</si>
  <si>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</si>
  <si>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</si>
  <si>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</si>
  <si>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</si>
  <si>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</si>
  <si>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</si>
  <si>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</si>
  <si>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</si>
  <si>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</si>
  <si>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</si>
  <si>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 xml:space="preserve">         5.9 Civial Aviation Authority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</si>
  <si>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</si>
  <si>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</si>
  <si>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</si>
  <si>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</si>
  <si>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</si>
  <si>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</si>
  <si>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9</t>
  </si>
  <si>
    <t>Outright Sale Auction*</t>
  </si>
  <si>
    <t>2004/05</t>
  </si>
  <si>
    <t>2005/06</t>
  </si>
  <si>
    <t>2006/07</t>
  </si>
  <si>
    <t>Wtd. Int. Rate (%)</t>
  </si>
  <si>
    <t>Wtd. Int. Rate = Weighted interest rate.</t>
  </si>
  <si>
    <t>* Since 2004/05, the outright sale auction of treasury bills has been used as a monetary</t>
  </si>
  <si>
    <t xml:space="preserve">   instrument which takes place at the initiative of NRB.</t>
  </si>
  <si>
    <t>Table 10</t>
  </si>
  <si>
    <t>Outright Purchase Auction*</t>
  </si>
  <si>
    <t>* Since 2004/05, the outright purchase auction of treasury bills has been used as a monetary</t>
  </si>
  <si>
    <t>Table 11</t>
  </si>
  <si>
    <t>Repo Auction*</t>
  </si>
  <si>
    <t>* Since 2004/05, the repo auction of treasury bills has been used as a monetary</t>
  </si>
  <si>
    <t>Table 12</t>
  </si>
  <si>
    <t>Reverse Repo Auction*</t>
  </si>
  <si>
    <t>* Since 2004/05, the reverse repo auction of treasury bills has been used as a monetary</t>
  </si>
  <si>
    <t>Table 13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</si>
  <si>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</si>
  <si>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</si>
  <si>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</si>
  <si>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</si>
  <si>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</si>
  <si>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</si>
  <si>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</si>
  <si>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Table 14</t>
  </si>
  <si>
    <t>Table 15</t>
  </si>
  <si>
    <t>IC Purchase</t>
  </si>
  <si>
    <t>US$ Sale</t>
  </si>
  <si>
    <t xml:space="preserve">                 </t>
  </si>
  <si>
    <t>Table 16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</si>
  <si>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</si>
  <si>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</si>
  <si>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</si>
  <si>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</si>
  <si>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Table 17</t>
  </si>
  <si>
    <t>Ocotber</t>
  </si>
  <si>
    <t>Table 19</t>
  </si>
  <si>
    <t>FY</t>
  </si>
  <si>
    <t>Jun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</si>
  <si>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</si>
  <si>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</si>
  <si>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</si>
  <si>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</si>
  <si>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</si>
  <si>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</si>
  <si>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</si>
  <si>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</si>
  <si>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</si>
  <si>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</si>
  <si>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</si>
  <si>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</si>
  <si>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</si>
  <si>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</si>
  <si>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</si>
  <si>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</si>
  <si>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</si>
  <si>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</si>
  <si>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</si>
  <si>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</si>
  <si>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</si>
  <si>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</si>
  <si>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</si>
  <si>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</si>
  <si>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</si>
  <si>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</si>
  <si>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</si>
  <si>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Table 20</t>
  </si>
  <si>
    <t>Weighted Average Treasury Bills Rate (364-day)</t>
  </si>
  <si>
    <t>Table 21</t>
  </si>
  <si>
    <t>Mid-Month\Year</t>
  </si>
  <si>
    <t>Table 42</t>
  </si>
  <si>
    <t>Import from India Against US Dollar Payment</t>
  </si>
  <si>
    <t>Table 34</t>
  </si>
  <si>
    <t>Fresh Treasury Bills</t>
  </si>
  <si>
    <t xml:space="preserve">Changes in Nine month of </t>
  </si>
  <si>
    <t>Government Revenue Collection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</si>
  <si>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</si>
  <si>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</si>
  <si>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</si>
  <si>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</si>
  <si>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</si>
  <si>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</si>
  <si>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</si>
  <si>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</si>
  <si>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</si>
  <si>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</si>
  <si>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</si>
  <si>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</si>
  <si>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</si>
  <si>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</si>
  <si>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</si>
  <si>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</si>
  <si>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</si>
  <si>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</si>
  <si>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</si>
  <si>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</si>
  <si>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</si>
  <si>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</si>
  <si>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</si>
  <si>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</si>
  <si>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</si>
  <si>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</si>
  <si>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</si>
  <si>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</si>
  <si>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</si>
  <si>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</si>
  <si>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</si>
  <si>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</si>
  <si>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</si>
  <si>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</si>
  <si>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</si>
  <si>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</si>
  <si>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</si>
  <si>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</si>
  <si>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</si>
  <si>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</si>
  <si>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</si>
  <si>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</si>
  <si>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</si>
  <si>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</si>
  <si>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</si>
  <si>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</si>
  <si>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</si>
  <si>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</si>
  <si>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</si>
  <si>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</si>
  <si>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</si>
  <si>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</si>
  <si>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</si>
  <si>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</si>
  <si>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</si>
  <si>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</si>
  <si>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</si>
  <si>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</si>
  <si>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</si>
  <si>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</si>
  <si>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</si>
  <si>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</si>
  <si>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</si>
  <si>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</si>
  <si>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</si>
  <si>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</si>
  <si>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</si>
  <si>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</si>
  <si>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</si>
  <si>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</si>
  <si>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</si>
  <si>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</si>
  <si>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</si>
  <si>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</si>
  <si>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</si>
  <si>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</si>
  <si>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</si>
  <si>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</si>
  <si>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</si>
  <si>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</si>
  <si>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</si>
  <si>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</si>
  <si>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</si>
  <si>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</si>
  <si>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</si>
  <si>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</si>
  <si>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</si>
  <si>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</si>
  <si>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</si>
  <si>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</si>
  <si>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</si>
  <si>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</si>
  <si>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</si>
  <si>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</si>
  <si>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</si>
  <si>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LIBOR+0.25</t>
  </si>
  <si>
    <t>2.50-9.0</t>
  </si>
  <si>
    <t>6.5-12.5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</si>
  <si>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</si>
  <si>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</si>
  <si>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</si>
  <si>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</si>
  <si>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</si>
  <si>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</si>
  <si>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</si>
  <si>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</si>
  <si>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</si>
  <si>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</si>
  <si>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</si>
  <si>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</si>
  <si>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</si>
  <si>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</si>
  <si>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</si>
  <si>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</si>
  <si>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</si>
  <si>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</si>
  <si>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</si>
  <si>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</si>
  <si>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</si>
  <si>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</si>
  <si>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</si>
  <si>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</si>
  <si>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</si>
  <si>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</si>
  <si>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</si>
  <si>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</si>
  <si>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</si>
  <si>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</si>
  <si>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</si>
  <si>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</si>
  <si>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</si>
  <si>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</si>
  <si>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</si>
  <si>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</si>
  <si>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</si>
  <si>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</si>
  <si>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</si>
  <si>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</si>
  <si>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</si>
  <si>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</si>
  <si>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</si>
  <si>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</si>
  <si>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</si>
  <si>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</si>
  <si>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</si>
  <si>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</si>
  <si>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</si>
  <si>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</si>
  <si>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</si>
  <si>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</si>
  <si>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</si>
  <si>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</si>
  <si>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</si>
  <si>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</si>
  <si>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</si>
  <si>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</si>
  <si>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</si>
  <si>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</si>
  <si>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</si>
  <si>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</si>
  <si>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</si>
  <si>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</si>
  <si>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</si>
  <si>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</si>
  <si>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</si>
  <si>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</si>
  <si>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</si>
  <si>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</si>
  <si>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</si>
  <si>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</si>
  <si>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</si>
  <si>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</si>
  <si>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6.0-10</t>
  </si>
  <si>
    <t>2.0-8.0</t>
  </si>
  <si>
    <t>1.5-9.5</t>
  </si>
  <si>
    <t>1.75-9.75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</si>
  <si>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</si>
  <si>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</si>
  <si>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</si>
  <si>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</si>
  <si>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</si>
  <si>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</si>
  <si>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</si>
  <si>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</si>
  <si>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</si>
  <si>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Rs in million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</si>
  <si>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</si>
  <si>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</si>
  <si>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</si>
  <si>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</si>
  <si>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</si>
  <si>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</si>
  <si>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</si>
  <si>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</si>
  <si>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</si>
  <si>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 xml:space="preserve">   Educational Service Tax</t>
  </si>
  <si>
    <t>2.0-7</t>
  </si>
  <si>
    <t>Zinc Ingot</t>
  </si>
  <si>
    <t>Export of Major Commodities to India</t>
  </si>
  <si>
    <t>Export of Major Commodities to Other Countries</t>
  </si>
  <si>
    <t>1.75-5.75</t>
  </si>
  <si>
    <t>2008/09</t>
  </si>
  <si>
    <t>NEPAL RASTRA BANK</t>
  </si>
  <si>
    <t>Research Department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</si>
  <si>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</si>
  <si>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</si>
  <si>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</si>
  <si>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</si>
  <si>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</si>
  <si>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</si>
  <si>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</si>
  <si>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</si>
  <si>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</si>
  <si>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</si>
  <si>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</si>
  <si>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</si>
  <si>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</si>
  <si>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</si>
  <si>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</si>
  <si>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</si>
  <si>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</si>
  <si>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</si>
  <si>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</si>
  <si>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</si>
  <si>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</si>
  <si>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</si>
  <si>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</si>
  <si>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</si>
  <si>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</si>
  <si>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</si>
  <si>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</si>
  <si>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</si>
  <si>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</si>
  <si>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</si>
  <si>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</si>
  <si>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</si>
  <si>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</si>
  <si>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</si>
  <si>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LIBOR+0.26</t>
  </si>
  <si>
    <t>2.0-7.25</t>
  </si>
  <si>
    <t>1.5-6.5</t>
  </si>
  <si>
    <t>2.5-10.0</t>
  </si>
  <si>
    <t>2.75-10.5</t>
  </si>
  <si>
    <t>6.5-18.0</t>
  </si>
  <si>
    <t>5.0-8.0</t>
  </si>
  <si>
    <t>6.0-7.75</t>
  </si>
  <si>
    <t>LIBOR+.25</t>
  </si>
  <si>
    <t>2.0-6.75</t>
  </si>
  <si>
    <t>9.5-12.0</t>
  </si>
  <si>
    <t>TOTAL EXPORTS</t>
  </si>
  <si>
    <t>TOTAL IMPORTS</t>
  </si>
  <si>
    <t>TOTAL TRADE BALANCE</t>
  </si>
  <si>
    <t>TOTAL FOREIGN TRADE</t>
  </si>
  <si>
    <t>Imports of Major Commodities from India</t>
  </si>
  <si>
    <t>Almunium Bars, Rods, Profiles, Foil etc.</t>
  </si>
  <si>
    <t>ok</t>
  </si>
  <si>
    <t xml:space="preserve">   Foreign Grants</t>
  </si>
  <si>
    <t>8.Change in NFA (6+7)**</t>
  </si>
  <si>
    <t>2009                 sep</t>
  </si>
  <si>
    <t>2009             Nov</t>
  </si>
  <si>
    <t>2009                        July</t>
  </si>
  <si>
    <t>2009                        Aug</t>
  </si>
  <si>
    <t>5.0-9.0</t>
  </si>
  <si>
    <t>6.0-10.0</t>
  </si>
  <si>
    <t>1.5-5.75</t>
  </si>
  <si>
    <t>1.50-6.5</t>
  </si>
  <si>
    <t>6.5.0-12.5</t>
  </si>
  <si>
    <t>1/</t>
  </si>
  <si>
    <t>2/</t>
  </si>
  <si>
    <t>2.0-7.5</t>
  </si>
  <si>
    <t>1.50-6.0</t>
  </si>
  <si>
    <t>1.75-7.0</t>
  </si>
  <si>
    <t>2.5-9.0</t>
  </si>
  <si>
    <t>2.75-9.5</t>
  </si>
  <si>
    <t>6.5.0-11.0</t>
  </si>
  <si>
    <t>Summary of Balance of Payments Presentation</t>
  </si>
  <si>
    <t xml:space="preserve"> 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</si>
  <si>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</si>
  <si>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</si>
  <si>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</si>
  <si>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</si>
  <si>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</si>
  <si>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</si>
  <si>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</si>
  <si>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>Jan/Feb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</si>
  <si>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</si>
  <si>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</si>
  <si>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</si>
  <si>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</si>
  <si>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</si>
  <si>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</si>
  <si>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</si>
  <si>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</si>
  <si>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</si>
  <si>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</si>
  <si>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</si>
  <si>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</si>
  <si>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</si>
  <si>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</si>
  <si>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</si>
  <si>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</si>
  <si>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</si>
  <si>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</si>
  <si>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</si>
  <si>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</si>
  <si>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</si>
  <si>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</si>
  <si>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</si>
  <si>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</si>
  <si>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</si>
  <si>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</si>
  <si>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</si>
  <si>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</si>
  <si>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</si>
  <si>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</si>
  <si>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</si>
  <si>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</si>
  <si>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</si>
  <si>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</si>
  <si>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</si>
  <si>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</si>
  <si>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</si>
  <si>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</si>
  <si>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</si>
  <si>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2009/10 P</t>
  </si>
  <si>
    <t>7 months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</si>
  <si>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</si>
  <si>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</si>
  <si>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</si>
  <si>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</si>
  <si>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</si>
  <si>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</si>
  <si>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</si>
  <si>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</si>
  <si>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</si>
  <si>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</si>
  <si>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</si>
  <si>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</si>
  <si>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</si>
  <si>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</si>
  <si>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</si>
  <si>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</si>
  <si>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</si>
  <si>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</si>
  <si>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</si>
  <si>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</si>
  <si>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</si>
  <si>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</si>
  <si>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</si>
  <si>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</si>
  <si>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</si>
  <si>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</si>
  <si>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</si>
  <si>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</si>
  <si>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</si>
  <si>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</si>
  <si>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</si>
  <si>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</si>
  <si>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</si>
  <si>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</si>
  <si>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</si>
  <si>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</si>
  <si>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</si>
  <si>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</si>
  <si>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</si>
  <si>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</si>
  <si>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</si>
  <si>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</si>
  <si>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</si>
  <si>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</si>
  <si>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</si>
  <si>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</si>
  <si>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</si>
  <si>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</si>
  <si>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</si>
  <si>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</si>
  <si>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</si>
  <si>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</si>
  <si>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</si>
  <si>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</si>
  <si>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</si>
  <si>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</si>
  <si>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</si>
  <si>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</si>
  <si>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</si>
  <si>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</si>
  <si>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</si>
  <si>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</si>
  <si>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</si>
  <si>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</si>
  <si>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</si>
  <si>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</si>
  <si>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</si>
  <si>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</si>
  <si>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</si>
  <si>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</si>
  <si>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</si>
  <si>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</si>
  <si>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1.50-5.75</t>
  </si>
  <si>
    <t>1.75-6.25</t>
  </si>
  <si>
    <t>2.5-7.50</t>
  </si>
  <si>
    <t>2.75-8.0</t>
  </si>
  <si>
    <t>9.5-13.0</t>
  </si>
  <si>
    <t>6.5.0-11.5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</si>
  <si>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</si>
  <si>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</si>
  <si>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</si>
  <si>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</si>
  <si>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</si>
  <si>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</si>
  <si>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</si>
  <si>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</si>
  <si>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</si>
  <si>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</si>
  <si>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Hills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</si>
  <si>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</si>
  <si>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</si>
  <si>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</si>
  <si>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</si>
  <si>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</si>
  <si>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</si>
  <si>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</si>
  <si>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</si>
  <si>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</si>
  <si>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</si>
  <si>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</si>
  <si>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</si>
  <si>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</si>
  <si>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</si>
  <si>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</si>
  <si>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</si>
  <si>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</si>
  <si>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</si>
  <si>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</si>
  <si>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</si>
  <si>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</si>
  <si>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</si>
  <si>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</si>
  <si>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</si>
  <si>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</si>
  <si>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</si>
  <si>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</si>
  <si>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</si>
  <si>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–</t>
  </si>
  <si>
    <t xml:space="preserve"> Exports of Major Commodities to India</t>
  </si>
  <si>
    <t xml:space="preserve"> Exports of Major Commodities to Other Countries</t>
  </si>
  <si>
    <t xml:space="preserve">Groups and Sub-groups </t>
  </si>
  <si>
    <t xml:space="preserve">Weight % </t>
  </si>
  <si>
    <t>Army  &amp; Police Forces</t>
  </si>
  <si>
    <t>Private Institutions</t>
  </si>
  <si>
    <t>Worker</t>
  </si>
  <si>
    <t>P: Provisional</t>
  </si>
  <si>
    <t>Table 8</t>
  </si>
  <si>
    <t>Nepal Rastra Bank</t>
  </si>
  <si>
    <t>National Wholesale Price Index</t>
  </si>
  <si>
    <t>(1999/00 = 100)</t>
  </si>
  <si>
    <t>P=Provisional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</si>
  <si>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</si>
  <si>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</si>
  <si>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</si>
  <si>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</si>
  <si>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</si>
  <si>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</si>
  <si>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</si>
  <si>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</si>
  <si>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</si>
  <si>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</si>
  <si>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</si>
  <si>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</si>
  <si>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</si>
  <si>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</si>
  <si>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</si>
  <si>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</si>
  <si>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</si>
  <si>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</si>
  <si>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</si>
  <si>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</si>
  <si>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</si>
  <si>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</si>
  <si>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</si>
  <si>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</si>
  <si>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</si>
  <si>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</si>
  <si>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</si>
  <si>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</si>
  <si>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</si>
  <si>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</si>
  <si>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</si>
  <si>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</si>
  <si>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</si>
  <si>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</si>
  <si>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</si>
  <si>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</si>
  <si>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</si>
  <si>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</si>
  <si>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</si>
  <si>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</si>
  <si>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</si>
  <si>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</si>
  <si>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</si>
  <si>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</si>
  <si>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</si>
  <si>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</si>
  <si>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</si>
  <si>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</si>
  <si>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</si>
  <si>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</si>
  <si>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</si>
  <si>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</si>
  <si>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</si>
  <si>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2008/09R</t>
  </si>
  <si>
    <t xml:space="preserve">* Based on customs data </t>
  </si>
  <si>
    <t>P : Provisional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</si>
  <si>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</si>
  <si>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</si>
  <si>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</si>
  <si>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</si>
  <si>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</si>
  <si>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</si>
  <si>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</si>
  <si>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</si>
  <si>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</si>
  <si>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</si>
  <si>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</si>
  <si>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</si>
  <si>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</si>
  <si>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</si>
  <si>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</si>
  <si>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</si>
  <si>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</si>
  <si>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</si>
  <si>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</si>
  <si>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</si>
  <si>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</si>
  <si>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</si>
  <si>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</si>
  <si>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</si>
  <si>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</si>
  <si>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</si>
  <si>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</si>
  <si>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</si>
  <si>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</si>
  <si>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</si>
  <si>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</si>
  <si>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</si>
  <si>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1.5-7.25</t>
  </si>
  <si>
    <t>1.75-8.75</t>
  </si>
  <si>
    <t>2.5-11.0</t>
  </si>
  <si>
    <t>2.75-11.5</t>
  </si>
  <si>
    <t>`</t>
  </si>
  <si>
    <t>R=Revised</t>
  </si>
  <si>
    <t xml:space="preserve">P=Provisional   </t>
  </si>
  <si>
    <t>R=Revised, P=Provisional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</si>
  <si>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</si>
  <si>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</si>
  <si>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</si>
  <si>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</si>
  <si>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</si>
  <si>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</si>
  <si>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</si>
  <si>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</si>
  <si>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</si>
  <si>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</si>
  <si>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</si>
  <si>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</si>
  <si>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</si>
  <si>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</si>
  <si>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</si>
  <si>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</si>
  <si>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</si>
  <si>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</si>
  <si>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Average</t>
  </si>
  <si>
    <t>Price of Oil and Gold in the International Market</t>
  </si>
  <si>
    <t>Mid-July</t>
  </si>
  <si>
    <t>Jul-Jul</t>
  </si>
  <si>
    <t>2008</t>
  </si>
  <si>
    <t>Oil ($/barrel)*</t>
  </si>
  <si>
    <t>Gold ($/ounce)**</t>
  </si>
  <si>
    <t>*Crude Oil Brent</t>
  </si>
  <si>
    <t>** Refers to past London historical fix.</t>
  </si>
  <si>
    <t>Sources: http://www.eia.doe.gov/emeu/international/crude1.xls and http://www.kitco.com/gold.londonfix.html</t>
  </si>
  <si>
    <t>Exchange Rate of US Dollar (NRs/US$)</t>
  </si>
  <si>
    <t>* includes P.P. fabric</t>
  </si>
  <si>
    <t>Government services</t>
  </si>
  <si>
    <t>Table 4</t>
  </si>
  <si>
    <t>Gross Foreign Exchange Holding of the Banking Sector</t>
  </si>
  <si>
    <t>Mid-April</t>
  </si>
  <si>
    <t>Mar/April</t>
  </si>
  <si>
    <t>Mid- April</t>
  </si>
  <si>
    <t xml:space="preserve">Mid-April </t>
  </si>
  <si>
    <t>2.0-9.5</t>
  </si>
  <si>
    <t>3.5-10.0</t>
  </si>
  <si>
    <t>3.5-11.5</t>
  </si>
  <si>
    <t>4.0-13.0</t>
  </si>
  <si>
    <t>7.5-18.0</t>
  </si>
  <si>
    <t>7.0-18.0</t>
  </si>
  <si>
    <t>Jul  (e)</t>
  </si>
  <si>
    <t>Apr (e)</t>
  </si>
  <si>
    <t xml:space="preserve"> 1/ Adjusting the exchange valuation gain of  Rs. 7619.38 million.</t>
  </si>
  <si>
    <t xml:space="preserve"> 2/ Adjusting the exchange valuation loss of Rs 12849 million.</t>
  </si>
  <si>
    <t xml:space="preserve"> 1/ Adjusting the exchange valuation gain of Rs. 7508.29 million.</t>
  </si>
  <si>
    <t xml:space="preserve"> 2/ Adjusting the exchange valuation loss of Rs. 12934.01 million.</t>
  </si>
  <si>
    <t xml:space="preserve"> 1/ Adjusting the exchange valuation gain of  Rs. 111.09 million.</t>
  </si>
  <si>
    <t xml:space="preserve"> 2/ Adjusting the exchange valuation gain of Rs 82.2 million</t>
  </si>
  <si>
    <t>Nine  Months</t>
  </si>
  <si>
    <t>Coldrolled Sheet in Coil</t>
  </si>
  <si>
    <t>Hotrolled Sheet in Coil</t>
  </si>
  <si>
    <t>M.S. Wires, Rods, Coils, Bars</t>
  </si>
  <si>
    <t>9 Months</t>
  </si>
  <si>
    <t>During 9 months</t>
  </si>
  <si>
    <t>Sources: Nepal Rastra Bank and Commercial Banks;  Estimated.</t>
  </si>
  <si>
    <t>*Change in NFA is derived by taking mid-July as base and minus (-) sign indicates increase.</t>
  </si>
  <si>
    <t>* * After adjusting exchange valuation gain/loss</t>
  </si>
  <si>
    <t>Period-end Buying Rate (Rs/USD)</t>
  </si>
  <si>
    <t>Mid-Jul To Mid-Apr</t>
  </si>
  <si>
    <t>Apr-Apr</t>
  </si>
  <si>
    <t>Changes in Nine Months of</t>
  </si>
  <si>
    <t>Changes in  Nine Months of</t>
  </si>
  <si>
    <r>
      <t>Monthly Turnover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                </t>
    </r>
  </si>
  <si>
    <t>Table 27</t>
  </si>
  <si>
    <t>Core CPI Inflation**</t>
  </si>
  <si>
    <t>Group &amp; sub-groups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</si>
  <si>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</si>
  <si>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</si>
  <si>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</si>
  <si>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</si>
  <si>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</si>
  <si>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</si>
  <si>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</si>
  <si>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</si>
  <si>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</si>
  <si>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</si>
  <si>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</si>
  <si>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</si>
  <si>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</si>
  <si>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</si>
  <si>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</si>
  <si>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</si>
  <si>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</si>
  <si>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</si>
  <si>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</si>
  <si>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</si>
  <si>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</si>
  <si>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</si>
  <si>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</si>
  <si>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</si>
  <si>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</si>
  <si>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</si>
  <si>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</si>
  <si>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</si>
  <si>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</si>
  <si>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</si>
  <si>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</si>
  <si>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</si>
  <si>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</si>
  <si>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</si>
  <si>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</si>
  <si>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</si>
  <si>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 xml:space="preserve">Mid-April 2010 </t>
  </si>
  <si>
    <t>Table 28</t>
  </si>
  <si>
    <t>(Point to point annual change)</t>
  </si>
  <si>
    <t xml:space="preserve">     2007/08</t>
  </si>
  <si>
    <t xml:space="preserve">     2008/09</t>
  </si>
  <si>
    <t xml:space="preserve">     2009/10P</t>
  </si>
  <si>
    <t>%CHANGES</t>
  </si>
  <si>
    <t>13.1</t>
  </si>
  <si>
    <t>Sept</t>
  </si>
  <si>
    <t>13.5</t>
  </si>
  <si>
    <t>14.1</t>
  </si>
  <si>
    <t>Nov</t>
  </si>
  <si>
    <t>14.5</t>
  </si>
  <si>
    <t>14.4</t>
  </si>
  <si>
    <t>13.7</t>
  </si>
  <si>
    <t>11.9</t>
  </si>
  <si>
    <t>12.9</t>
  </si>
  <si>
    <t>12.3</t>
  </si>
  <si>
    <t>Average</t>
  </si>
  <si>
    <t>P: Provisional.</t>
  </si>
  <si>
    <t>Table 30</t>
  </si>
  <si>
    <t xml:space="preserve">     2006/07</t>
  </si>
  <si>
    <t>11.2</t>
  </si>
  <si>
    <t>10.3</t>
  </si>
  <si>
    <t>9.3</t>
  </si>
  <si>
    <t>9.2</t>
  </si>
  <si>
    <t>10.1</t>
  </si>
  <si>
    <t>14.7</t>
  </si>
  <si>
    <t>15.0</t>
  </si>
  <si>
    <t>Table 44</t>
  </si>
  <si>
    <t>US$ in million</t>
  </si>
  <si>
    <t>Table 46</t>
  </si>
  <si>
    <t>Table 43</t>
  </si>
  <si>
    <t>Table 41</t>
  </si>
  <si>
    <t>Table 36</t>
  </si>
  <si>
    <t>Table 37</t>
  </si>
  <si>
    <t>Table 38</t>
  </si>
  <si>
    <t>Table 39</t>
  </si>
  <si>
    <t>Table 40</t>
  </si>
  <si>
    <t>Table 35</t>
  </si>
  <si>
    <t>Table 33</t>
  </si>
  <si>
    <t>Table 32</t>
  </si>
  <si>
    <t>Table 31</t>
  </si>
  <si>
    <t>Table 29</t>
  </si>
  <si>
    <t>Table 26</t>
  </si>
  <si>
    <t>Table 22</t>
  </si>
  <si>
    <t>In million</t>
  </si>
  <si>
    <t>Table 18</t>
  </si>
  <si>
    <t>Table 45</t>
  </si>
  <si>
    <t>(Based on Nine Months' Data of 2009/10)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</si>
</sst>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_)"/>
    <numFmt numFmtId="186" formatCode="0.00000_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sz val="10"/>
      <name val="Courier"/>
      <family val="3"/>
    </font>
    <font>
      <b/>
      <sz val="8"/>
      <name val="Tahoma"/>
      <family val="0"/>
    </font>
    <font>
      <sz val="8"/>
      <name val="Tahoma"/>
      <family val="0"/>
    </font>
    <font>
      <sz val="10"/>
      <color indexed="57"/>
      <name val="Times New Roman"/>
      <family val="1"/>
    </font>
    <font>
      <vertAlign val="superscript"/>
      <sz val="10"/>
      <name val="Times New Roman"/>
      <family val="1"/>
    </font>
    <font>
      <b/>
      <sz val="11"/>
      <name val="Fontasy Himali"/>
      <family val="5"/>
    </font>
    <font>
      <sz val="15"/>
      <name val="Preeti"/>
      <family val="0"/>
    </font>
    <font>
      <sz val="10"/>
      <name val="Fontasy Himali"/>
      <family val="5"/>
    </font>
    <font>
      <b/>
      <sz val="9"/>
      <name val="Arial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0"/>
      <color indexed="4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>
        <color indexed="50"/>
      </top>
      <bottom style="hair">
        <color indexed="50"/>
      </bottom>
    </border>
    <border>
      <left>
        <color indexed="63"/>
      </left>
      <right style="double"/>
      <top style="hair">
        <color indexed="50"/>
      </top>
      <bottom style="hair">
        <color indexed="50"/>
      </bottom>
    </border>
    <border>
      <left>
        <color indexed="63"/>
      </left>
      <right style="double"/>
      <top style="hair">
        <color indexed="50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20" fillId="0" borderId="0">
      <alignment/>
      <protection/>
    </xf>
    <xf numFmtId="0" fontId="0" fillId="0" borderId="0">
      <alignment/>
      <protection/>
    </xf>
    <xf numFmtId="165" fontId="22" fillId="0" borderId="0">
      <alignment/>
      <protection/>
    </xf>
    <xf numFmtId="165" fontId="22" fillId="0" borderId="0">
      <alignment/>
      <protection/>
    </xf>
    <xf numFmtId="0" fontId="0" fillId="0" borderId="0">
      <alignment/>
      <protection/>
    </xf>
    <xf numFmtId="165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22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1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9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9" fillId="0" borderId="0" xfId="30" applyFont="1">
      <alignment/>
      <protection/>
    </xf>
    <xf numFmtId="0" fontId="2" fillId="0" borderId="0" xfId="30" applyFont="1">
      <alignment/>
      <protection/>
    </xf>
    <xf numFmtId="164" fontId="1" fillId="0" borderId="8" xfId="30" applyNumberFormat="1" applyFont="1" applyBorder="1">
      <alignment/>
      <protection/>
    </xf>
    <xf numFmtId="164" fontId="2" fillId="0" borderId="8" xfId="30" applyNumberFormat="1" applyFont="1" applyBorder="1">
      <alignment/>
      <protection/>
    </xf>
    <xf numFmtId="164" fontId="2" fillId="0" borderId="11" xfId="30" applyNumberFormat="1" applyFont="1" applyBorder="1">
      <alignment/>
      <protection/>
    </xf>
    <xf numFmtId="0" fontId="2" fillId="0" borderId="0" xfId="30" applyFont="1" applyAlignment="1">
      <alignment horizontal="right"/>
      <protection/>
    </xf>
    <xf numFmtId="164" fontId="2" fillId="0" borderId="12" xfId="30" applyNumberFormat="1" applyFont="1" applyBorder="1">
      <alignment/>
      <protection/>
    </xf>
    <xf numFmtId="164" fontId="2" fillId="0" borderId="2" xfId="30" applyNumberFormat="1" applyFont="1" applyBorder="1">
      <alignment/>
      <protection/>
    </xf>
    <xf numFmtId="164" fontId="2" fillId="0" borderId="4" xfId="30" applyNumberFormat="1" applyFont="1" applyBorder="1">
      <alignment/>
      <protection/>
    </xf>
    <xf numFmtId="164" fontId="2" fillId="0" borderId="8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4" fontId="1" fillId="0" borderId="0" xfId="30" applyNumberFormat="1" applyFont="1" applyFill="1" applyAlignment="1">
      <alignment horizontal="centerContinuous"/>
      <protection/>
    </xf>
    <xf numFmtId="4" fontId="4" fillId="0" borderId="0" xfId="30" applyNumberFormat="1" applyFont="1" applyAlignment="1" applyProtection="1">
      <alignment horizontal="centerContinuous"/>
      <protection/>
    </xf>
    <xf numFmtId="0" fontId="2" fillId="0" borderId="0" xfId="30" applyFont="1" applyAlignment="1">
      <alignment horizontal="centerContinuous"/>
      <protection/>
    </xf>
    <xf numFmtId="16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6" fontId="4" fillId="0" borderId="0" xfId="31" applyFont="1" applyAlignment="1" applyProtection="1">
      <alignment horizontal="centerContinuous"/>
      <protection/>
    </xf>
    <xf numFmtId="166" fontId="8" fillId="0" borderId="0" xfId="31" applyFont="1" applyBorder="1" applyAlignment="1" applyProtection="1">
      <alignment horizontal="centerContinuous"/>
      <protection/>
    </xf>
    <xf numFmtId="166" fontId="2" fillId="0" borderId="0" xfId="31" applyFont="1" applyBorder="1">
      <alignment/>
      <protection/>
    </xf>
    <xf numFmtId="166" fontId="2" fillId="0" borderId="0" xfId="31" applyFont="1" applyBorder="1" applyAlignment="1">
      <alignment horizontal="left"/>
      <protection/>
    </xf>
    <xf numFmtId="0" fontId="6" fillId="0" borderId="0" xfId="0" applyFont="1" applyFill="1" applyAlignment="1">
      <alignment/>
    </xf>
    <xf numFmtId="166" fontId="2" fillId="2" borderId="3" xfId="21" applyFont="1" applyFill="1" applyBorder="1">
      <alignment/>
      <protection/>
    </xf>
    <xf numFmtId="0" fontId="6" fillId="0" borderId="0" xfId="0" applyFont="1" applyAlignment="1" applyProtection="1">
      <alignment horizontal="left"/>
      <protection/>
    </xf>
    <xf numFmtId="0" fontId="15" fillId="0" borderId="0" xfId="30" applyFont="1" applyAlignment="1" applyProtection="1">
      <alignment horizontal="right"/>
      <protection/>
    </xf>
    <xf numFmtId="166" fontId="12" fillId="0" borderId="0" xfId="31" applyFont="1" applyAlignment="1">
      <alignment horizontal="right"/>
      <protection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9" fontId="2" fillId="0" borderId="8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3" fontId="2" fillId="0" borderId="0" xfId="15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13" xfId="0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/>
    </xf>
    <xf numFmtId="164" fontId="12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/>
      <protection locked="0"/>
    </xf>
    <xf numFmtId="166" fontId="1" fillId="0" borderId="12" xfId="31" applyFont="1" applyBorder="1" applyAlignment="1" quotePrefix="1">
      <alignment horizontal="right"/>
      <protection/>
    </xf>
    <xf numFmtId="166" fontId="2" fillId="0" borderId="8" xfId="31" applyFont="1" applyBorder="1" applyAlignment="1">
      <alignment horizontal="right"/>
      <protection/>
    </xf>
    <xf numFmtId="166" fontId="1" fillId="0" borderId="8" xfId="31" applyFont="1" applyBorder="1" applyAlignment="1">
      <alignment horizontal="right"/>
      <protection/>
    </xf>
    <xf numFmtId="166" fontId="1" fillId="2" borderId="10" xfId="31" applyFont="1" applyFill="1" applyBorder="1" applyAlignment="1" quotePrefix="1">
      <alignment horizontal="center"/>
      <protection/>
    </xf>
    <xf numFmtId="166" fontId="1" fillId="2" borderId="1" xfId="31" applyFont="1" applyFill="1" applyBorder="1" applyAlignment="1">
      <alignment horizontal="center"/>
      <protection/>
    </xf>
    <xf numFmtId="166" fontId="1" fillId="2" borderId="6" xfId="31" applyFont="1" applyFill="1" applyBorder="1" applyAlignment="1" quotePrefix="1">
      <alignment horizontal="center"/>
      <protection/>
    </xf>
    <xf numFmtId="166" fontId="1" fillId="0" borderId="14" xfId="31" applyFont="1" applyBorder="1">
      <alignment/>
      <protection/>
    </xf>
    <xf numFmtId="166" fontId="1" fillId="0" borderId="2" xfId="31" applyFont="1" applyBorder="1" applyAlignment="1" quotePrefix="1">
      <alignment horizontal="right"/>
      <protection/>
    </xf>
    <xf numFmtId="166" fontId="2" fillId="0" borderId="9" xfId="31" applyFont="1" applyBorder="1">
      <alignment/>
      <protection/>
    </xf>
    <xf numFmtId="166" fontId="2" fillId="0" borderId="3" xfId="31" applyFont="1" applyBorder="1" applyAlignment="1">
      <alignment horizontal="right"/>
      <protection/>
    </xf>
    <xf numFmtId="166" fontId="1" fillId="0" borderId="9" xfId="31" applyFont="1" applyBorder="1">
      <alignment/>
      <protection/>
    </xf>
    <xf numFmtId="166" fontId="1" fillId="0" borderId="3" xfId="31" applyFont="1" applyBorder="1" applyAlignment="1" quotePrefix="1">
      <alignment horizontal="right"/>
      <protection/>
    </xf>
    <xf numFmtId="167" fontId="2" fillId="0" borderId="9" xfId="31" applyNumberFormat="1" applyFont="1" applyBorder="1" applyAlignment="1">
      <alignment horizontal="left"/>
      <protection/>
    </xf>
    <xf numFmtId="167" fontId="1" fillId="0" borderId="9" xfId="31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2" fontId="2" fillId="0" borderId="8" xfId="0" applyNumberFormat="1" applyFont="1" applyBorder="1" applyAlignment="1" quotePrefix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7" xfId="0" applyNumberFormat="1" applyFont="1" applyBorder="1" applyAlignment="1" applyProtection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2" fontId="2" fillId="0" borderId="11" xfId="0" applyNumberFormat="1" applyFont="1" applyBorder="1" applyAlignment="1" quotePrefix="1">
      <alignment horizontal="center" vertical="center"/>
    </xf>
    <xf numFmtId="164" fontId="2" fillId="0" borderId="13" xfId="0" applyNumberFormat="1" applyFont="1" applyBorder="1" applyAlignment="1">
      <alignment vertical="center"/>
    </xf>
    <xf numFmtId="2" fontId="1" fillId="0" borderId="11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4" xfId="0" applyNumberFormat="1" applyFont="1" applyBorder="1" applyAlignment="1">
      <alignment vertical="center"/>
    </xf>
    <xf numFmtId="169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164" fontId="2" fillId="0" borderId="8" xfId="33" applyNumberFormat="1" applyFont="1" applyBorder="1">
      <alignment/>
      <protection/>
    </xf>
    <xf numFmtId="164" fontId="2" fillId="0" borderId="8" xfId="33" applyNumberFormat="1" applyFont="1" applyBorder="1" applyAlignment="1">
      <alignment horizontal="right"/>
      <protection/>
    </xf>
    <xf numFmtId="0" fontId="2" fillId="0" borderId="3" xfId="33" applyFont="1" applyBorder="1">
      <alignment/>
      <protection/>
    </xf>
    <xf numFmtId="0" fontId="2" fillId="0" borderId="0" xfId="33" applyFont="1" applyFill="1" applyBorder="1">
      <alignment/>
      <protection/>
    </xf>
    <xf numFmtId="0" fontId="2" fillId="0" borderId="7" xfId="33" applyFont="1" applyBorder="1">
      <alignment/>
      <protection/>
    </xf>
    <xf numFmtId="164" fontId="2" fillId="0" borderId="12" xfId="33" applyNumberFormat="1" applyFont="1" applyBorder="1">
      <alignment/>
      <protection/>
    </xf>
    <xf numFmtId="0" fontId="2" fillId="0" borderId="19" xfId="33" applyFont="1" applyBorder="1">
      <alignment/>
      <protection/>
    </xf>
    <xf numFmtId="0" fontId="2" fillId="0" borderId="1" xfId="33" applyFont="1" applyBorder="1">
      <alignment/>
      <protection/>
    </xf>
    <xf numFmtId="164" fontId="2" fillId="0" borderId="11" xfId="33" applyNumberFormat="1" applyFont="1" applyBorder="1">
      <alignment/>
      <protection/>
    </xf>
    <xf numFmtId="164" fontId="2" fillId="0" borderId="8" xfId="33" applyNumberFormat="1" applyFont="1" applyBorder="1" applyAlignment="1">
      <alignment horizontal="center"/>
      <protection/>
    </xf>
    <xf numFmtId="0" fontId="2" fillId="3" borderId="0" xfId="33" applyFont="1" applyFill="1">
      <alignment/>
      <protection/>
    </xf>
    <xf numFmtId="0" fontId="1" fillId="2" borderId="10" xfId="33" applyFont="1" applyFill="1" applyBorder="1" applyAlignment="1">
      <alignment horizontal="center"/>
      <protection/>
    </xf>
    <xf numFmtId="0" fontId="2" fillId="0" borderId="0" xfId="33" applyFont="1" applyFill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7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 horizontal="left"/>
    </xf>
    <xf numFmtId="2" fontId="1" fillId="0" borderId="8" xfId="25" applyNumberFormat="1" applyFont="1" applyBorder="1" applyAlignment="1">
      <alignment horizontal="center" vertical="center"/>
      <protection/>
    </xf>
    <xf numFmtId="164" fontId="1" fillId="0" borderId="0" xfId="25" applyNumberFormat="1" applyFont="1" applyBorder="1" applyAlignment="1">
      <alignment vertical="center"/>
      <protection/>
    </xf>
    <xf numFmtId="2" fontId="1" fillId="0" borderId="15" xfId="25" applyNumberFormat="1" applyFont="1" applyBorder="1" applyAlignment="1">
      <alignment horizontal="center" vertical="center"/>
      <protection/>
    </xf>
    <xf numFmtId="164" fontId="1" fillId="0" borderId="5" xfId="25" applyNumberFormat="1" applyFont="1" applyBorder="1" applyAlignment="1">
      <alignment vertical="center"/>
      <protection/>
    </xf>
    <xf numFmtId="2" fontId="2" fillId="0" borderId="8" xfId="25" applyNumberFormat="1" applyFont="1" applyBorder="1" applyAlignment="1">
      <alignment horizontal="center" vertical="center"/>
      <protection/>
    </xf>
    <xf numFmtId="164" fontId="2" fillId="0" borderId="0" xfId="25" applyNumberFormat="1" applyFont="1" applyBorder="1" applyAlignment="1">
      <alignment vertical="center"/>
      <protection/>
    </xf>
    <xf numFmtId="2" fontId="1" fillId="0" borderId="10" xfId="25" applyNumberFormat="1" applyFont="1" applyBorder="1" applyAlignment="1">
      <alignment horizontal="center" vertical="center"/>
      <protection/>
    </xf>
    <xf numFmtId="164" fontId="1" fillId="0" borderId="8" xfId="25" applyNumberFormat="1" applyFont="1" applyBorder="1" applyAlignment="1">
      <alignment vertical="center"/>
      <protection/>
    </xf>
    <xf numFmtId="164" fontId="2" fillId="0" borderId="8" xfId="25" applyNumberFormat="1" applyFont="1" applyBorder="1" applyAlignment="1">
      <alignment vertical="center"/>
      <protection/>
    </xf>
    <xf numFmtId="164" fontId="1" fillId="0" borderId="8" xfId="27" applyNumberFormat="1" applyFont="1" applyBorder="1" applyAlignment="1">
      <alignment vertical="center"/>
      <protection/>
    </xf>
    <xf numFmtId="164" fontId="2" fillId="0" borderId="8" xfId="27" applyNumberFormat="1" applyFont="1" applyBorder="1" applyAlignment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Alignment="1">
      <alignment/>
    </xf>
    <xf numFmtId="0" fontId="1" fillId="2" borderId="11" xfId="30" applyFont="1" applyFill="1" applyBorder="1" applyAlignment="1" applyProtection="1">
      <alignment horizontal="center"/>
      <protection/>
    </xf>
    <xf numFmtId="0" fontId="2" fillId="0" borderId="8" xfId="30" applyFont="1" applyBorder="1">
      <alignment/>
      <protection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2" fontId="2" fillId="0" borderId="9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25" applyFont="1">
      <alignment/>
      <protection/>
    </xf>
    <xf numFmtId="166" fontId="0" fillId="0" borderId="0" xfId="0" applyNumberFormat="1" applyAlignment="1">
      <alignment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8" xfId="0" applyNumberFormat="1" applyFont="1" applyBorder="1" applyAlignment="1" applyProtection="1">
      <alignment horizontal="right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8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0" fontId="12" fillId="0" borderId="9" xfId="0" applyFont="1" applyBorder="1" applyAlignment="1" applyProtection="1">
      <alignment horizontal="left"/>
      <protection locked="0"/>
    </xf>
    <xf numFmtId="166" fontId="2" fillId="0" borderId="8" xfId="0" applyNumberFormat="1" applyFont="1" applyBorder="1" applyAlignment="1">
      <alignment horizontal="right"/>
    </xf>
    <xf numFmtId="166" fontId="2" fillId="0" borderId="8" xfId="0" applyNumberFormat="1" applyFont="1" applyBorder="1" applyAlignment="1" applyProtection="1">
      <alignment horizontal="right"/>
      <protection/>
    </xf>
    <xf numFmtId="166" fontId="1" fillId="0" borderId="8" xfId="0" applyNumberFormat="1" applyFont="1" applyBorder="1" applyAlignment="1" applyProtection="1">
      <alignment horizontal="right"/>
      <protection/>
    </xf>
    <xf numFmtId="166" fontId="1" fillId="0" borderId="8" xfId="0" applyNumberFormat="1" applyFont="1" applyBorder="1" applyAlignment="1">
      <alignment horizontal="right"/>
    </xf>
    <xf numFmtId="166" fontId="12" fillId="0" borderId="8" xfId="0" applyNumberFormat="1" applyFont="1" applyBorder="1" applyAlignment="1" applyProtection="1">
      <alignment horizontal="right"/>
      <protection locked="0"/>
    </xf>
    <xf numFmtId="166" fontId="12" fillId="0" borderId="8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7" xfId="0" applyFont="1" applyBorder="1" applyAlignment="1">
      <alignment/>
    </xf>
    <xf numFmtId="2" fontId="2" fillId="0" borderId="8" xfId="0" applyNumberFormat="1" applyFont="1" applyFill="1" applyBorder="1" applyAlignment="1">
      <alignment horizontal="center"/>
    </xf>
    <xf numFmtId="43" fontId="2" fillId="0" borderId="8" xfId="15" applyFont="1" applyFill="1" applyBorder="1" applyAlignment="1">
      <alignment horizontal="center"/>
    </xf>
    <xf numFmtId="43" fontId="2" fillId="0" borderId="8" xfId="15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10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30" applyNumberFormat="1" applyFont="1" applyAlignment="1">
      <alignment horizontal="right"/>
      <protection/>
    </xf>
    <xf numFmtId="0" fontId="2" fillId="2" borderId="10" xfId="34" applyFont="1" applyFill="1" applyBorder="1" applyAlignment="1">
      <alignment horizontal="center"/>
      <protection/>
    </xf>
    <xf numFmtId="166" fontId="8" fillId="0" borderId="0" xfId="31" applyFont="1" applyBorder="1">
      <alignment/>
      <protection/>
    </xf>
    <xf numFmtId="166" fontId="8" fillId="0" borderId="0" xfId="31" applyFont="1" applyFill="1" applyBorder="1">
      <alignment/>
      <protection/>
    </xf>
    <xf numFmtId="166" fontId="8" fillId="0" borderId="0" xfId="31" applyFont="1">
      <alignment/>
      <protection/>
    </xf>
    <xf numFmtId="0" fontId="25" fillId="0" borderId="0" xfId="0" applyFont="1" applyFill="1" applyAlignment="1">
      <alignment/>
    </xf>
    <xf numFmtId="175" fontId="2" fillId="0" borderId="8" xfId="0" applyNumberFormat="1" applyFont="1" applyBorder="1" applyAlignment="1">
      <alignment horizontal="center"/>
    </xf>
    <xf numFmtId="0" fontId="1" fillId="0" borderId="0" xfId="25" applyFont="1">
      <alignment/>
      <protection/>
    </xf>
    <xf numFmtId="2" fontId="2" fillId="0" borderId="0" xfId="25" applyNumberFormat="1" applyFont="1">
      <alignment/>
      <protection/>
    </xf>
    <xf numFmtId="0" fontId="2" fillId="0" borderId="0" xfId="25" applyFont="1" applyFill="1" applyBorder="1">
      <alignment/>
      <protection/>
    </xf>
    <xf numFmtId="0" fontId="2" fillId="0" borderId="0" xfId="25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166" fontId="1" fillId="0" borderId="7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12" fillId="0" borderId="0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Continuous"/>
    </xf>
    <xf numFmtId="164" fontId="1" fillId="0" borderId="10" xfId="25" applyNumberFormat="1" applyFont="1" applyBorder="1" applyAlignment="1">
      <alignment vertical="center"/>
      <protection/>
    </xf>
    <xf numFmtId="164" fontId="12" fillId="0" borderId="0" xfId="0" applyNumberFormat="1" applyFont="1" applyBorder="1" applyAlignment="1">
      <alignment horizontal="right"/>
    </xf>
    <xf numFmtId="166" fontId="2" fillId="0" borderId="0" xfId="31" applyFont="1" applyFill="1" applyBorder="1">
      <alignment/>
      <protection/>
    </xf>
    <xf numFmtId="166" fontId="12" fillId="0" borderId="0" xfId="31" applyFont="1" applyBorder="1">
      <alignment/>
      <protection/>
    </xf>
    <xf numFmtId="49" fontId="1" fillId="2" borderId="11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8" xfId="0" applyNumberFormat="1" applyFont="1" applyBorder="1" applyAlignment="1" quotePrefix="1">
      <alignment horizontal="right"/>
    </xf>
    <xf numFmtId="167" fontId="2" fillId="0" borderId="8" xfId="0" applyNumberFormat="1" applyFont="1" applyBorder="1" applyAlignment="1">
      <alignment horizontal="left"/>
    </xf>
    <xf numFmtId="166" fontId="12" fillId="0" borderId="0" xfId="31" applyFont="1" applyBorder="1" applyAlignment="1">
      <alignment horizontal="right"/>
      <protection/>
    </xf>
    <xf numFmtId="0" fontId="1" fillId="2" borderId="11" xfId="0" applyFont="1" applyFill="1" applyBorder="1" applyAlignment="1" quotePrefix="1">
      <alignment horizontal="center"/>
    </xf>
    <xf numFmtId="164" fontId="1" fillId="0" borderId="8" xfId="0" applyNumberFormat="1" applyFont="1" applyBorder="1" applyAlignment="1" quotePrefix="1">
      <alignment/>
    </xf>
    <xf numFmtId="167" fontId="1" fillId="0" borderId="8" xfId="0" applyNumberFormat="1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left" indent="2"/>
    </xf>
    <xf numFmtId="0" fontId="8" fillId="0" borderId="0" xfId="32" applyFont="1">
      <alignment/>
      <protection/>
    </xf>
    <xf numFmtId="0" fontId="2" fillId="0" borderId="0" xfId="32" applyFont="1">
      <alignment/>
      <protection/>
    </xf>
    <xf numFmtId="0" fontId="5" fillId="0" borderId="0" xfId="32" applyFont="1">
      <alignment/>
      <protection/>
    </xf>
    <xf numFmtId="0" fontId="2" fillId="0" borderId="22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23" xfId="0" applyFont="1" applyBorder="1" applyAlignment="1">
      <alignment horizontal="left" indent="1"/>
    </xf>
    <xf numFmtId="164" fontId="1" fillId="0" borderId="0" xfId="0" applyNumberFormat="1" applyFont="1" applyAlignment="1">
      <alignment vertical="center"/>
    </xf>
    <xf numFmtId="164" fontId="1" fillId="0" borderId="24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left" indent="1"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Alignment="1">
      <alignment vertical="center"/>
    </xf>
    <xf numFmtId="164" fontId="2" fillId="0" borderId="25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/>
    </xf>
    <xf numFmtId="0" fontId="2" fillId="0" borderId="19" xfId="0" applyFont="1" applyBorder="1" applyAlignment="1">
      <alignment horizontal="left" indent="1"/>
    </xf>
    <xf numFmtId="164" fontId="2" fillId="0" borderId="26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/>
    </xf>
    <xf numFmtId="2" fontId="2" fillId="0" borderId="19" xfId="0" applyNumberFormat="1" applyFont="1" applyBorder="1" applyAlignment="1" quotePrefix="1">
      <alignment horizontal="left"/>
    </xf>
    <xf numFmtId="2" fontId="2" fillId="0" borderId="3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26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32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12" xfId="25" applyFont="1" applyBorder="1" applyAlignment="1">
      <alignment horizontal="center"/>
      <protection/>
    </xf>
    <xf numFmtId="0" fontId="2" fillId="0" borderId="23" xfId="25" applyNumberFormat="1" applyFont="1" applyBorder="1" applyAlignment="1">
      <alignment horizontal="center"/>
      <protection/>
    </xf>
    <xf numFmtId="0" fontId="2" fillId="0" borderId="10" xfId="25" applyFont="1" applyBorder="1" applyAlignment="1">
      <alignment horizontal="center"/>
      <protection/>
    </xf>
    <xf numFmtId="0" fontId="2" fillId="0" borderId="15" xfId="25" applyFont="1" applyBorder="1" applyAlignment="1">
      <alignment horizontal="center"/>
      <protection/>
    </xf>
    <xf numFmtId="0" fontId="2" fillId="0" borderId="6" xfId="25" applyFont="1" applyBorder="1" applyAlignment="1">
      <alignment horizontal="center"/>
      <protection/>
    </xf>
    <xf numFmtId="0" fontId="2" fillId="0" borderId="13" xfId="25" applyFont="1" applyBorder="1" applyAlignment="1">
      <alignment horizontal="center"/>
      <protection/>
    </xf>
    <xf numFmtId="0" fontId="2" fillId="0" borderId="11" xfId="25" applyFont="1" applyBorder="1" applyAlignment="1">
      <alignment horizontal="center"/>
      <protection/>
    </xf>
    <xf numFmtId="0" fontId="2" fillId="0" borderId="1" xfId="25" applyFont="1" applyBorder="1" applyAlignment="1">
      <alignment horizontal="center"/>
      <protection/>
    </xf>
    <xf numFmtId="0" fontId="2" fillId="0" borderId="33" xfId="25" applyFont="1" applyBorder="1" applyAlignment="1">
      <alignment horizontal="center"/>
      <protection/>
    </xf>
    <xf numFmtId="0" fontId="1" fillId="0" borderId="22" xfId="25" applyFont="1" applyBorder="1">
      <alignment/>
      <protection/>
    </xf>
    <xf numFmtId="164" fontId="1" fillId="0" borderId="25" xfId="25" applyNumberFormat="1" applyFont="1" applyBorder="1" applyAlignment="1">
      <alignment vertical="center"/>
      <protection/>
    </xf>
    <xf numFmtId="0" fontId="1" fillId="0" borderId="23" xfId="25" applyFont="1" applyBorder="1">
      <alignment/>
      <protection/>
    </xf>
    <xf numFmtId="164" fontId="1" fillId="0" borderId="24" xfId="25" applyNumberFormat="1" applyFont="1" applyBorder="1" applyAlignment="1">
      <alignment vertical="center"/>
      <protection/>
    </xf>
    <xf numFmtId="0" fontId="2" fillId="0" borderId="22" xfId="25" applyFont="1" applyBorder="1">
      <alignment/>
      <protection/>
    </xf>
    <xf numFmtId="164" fontId="2" fillId="0" borderId="25" xfId="25" applyNumberFormat="1" applyFont="1" applyBorder="1" applyAlignment="1">
      <alignment vertical="center"/>
      <protection/>
    </xf>
    <xf numFmtId="0" fontId="2" fillId="0" borderId="27" xfId="25" applyFont="1" applyBorder="1">
      <alignment/>
      <protection/>
    </xf>
    <xf numFmtId="2" fontId="2" fillId="0" borderId="16" xfId="25" applyNumberFormat="1" applyFont="1" applyBorder="1" applyAlignment="1">
      <alignment horizontal="center" vertical="center"/>
      <protection/>
    </xf>
    <xf numFmtId="164" fontId="2" fillId="0" borderId="17" xfId="25" applyNumberFormat="1" applyFont="1" applyBorder="1" applyAlignment="1">
      <alignment vertical="center"/>
      <protection/>
    </xf>
    <xf numFmtId="164" fontId="2" fillId="0" borderId="28" xfId="25" applyNumberFormat="1" applyFont="1" applyBorder="1" applyAlignment="1">
      <alignment vertical="center"/>
      <protection/>
    </xf>
    <xf numFmtId="0" fontId="1" fillId="0" borderId="34" xfId="25" applyFont="1" applyBorder="1">
      <alignment/>
      <protection/>
    </xf>
    <xf numFmtId="0" fontId="1" fillId="0" borderId="34" xfId="25" applyFont="1" applyBorder="1" applyAlignment="1">
      <alignment horizontal="center"/>
      <protection/>
    </xf>
    <xf numFmtId="0" fontId="2" fillId="0" borderId="34" xfId="25" applyFont="1" applyBorder="1" applyAlignment="1">
      <alignment horizontal="center"/>
      <protection/>
    </xf>
    <xf numFmtId="0" fontId="1" fillId="0" borderId="35" xfId="25" applyFont="1" applyBorder="1">
      <alignment/>
      <protection/>
    </xf>
    <xf numFmtId="164" fontId="2" fillId="0" borderId="16" xfId="2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164" fontId="2" fillId="0" borderId="22" xfId="0" applyNumberFormat="1" applyFont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2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2" fillId="0" borderId="25" xfId="0" applyNumberFormat="1" applyFont="1" applyBorder="1" applyAlignment="1" quotePrefix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6" fillId="0" borderId="30" xfId="0" applyNumberFormat="1" applyFont="1" applyBorder="1" applyAlignment="1">
      <alignment/>
    </xf>
    <xf numFmtId="164" fontId="2" fillId="0" borderId="36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4" xfId="0" applyNumberFormat="1" applyFont="1" applyBorder="1" applyAlignment="1" quotePrefix="1">
      <alignment horizontal="center"/>
    </xf>
    <xf numFmtId="164" fontId="2" fillId="0" borderId="2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6" fontId="31" fillId="0" borderId="8" xfId="0" applyNumberFormat="1" applyFont="1" applyBorder="1" applyAlignment="1" applyProtection="1">
      <alignment horizontal="right"/>
      <protection locked="0"/>
    </xf>
    <xf numFmtId="164" fontId="13" fillId="0" borderId="38" xfId="0" applyNumberFormat="1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/>
    </xf>
    <xf numFmtId="0" fontId="1" fillId="2" borderId="40" xfId="0" applyNumberFormat="1" applyFont="1" applyFill="1" applyBorder="1" applyAlignment="1">
      <alignment horizontal="center"/>
    </xf>
    <xf numFmtId="0" fontId="1" fillId="2" borderId="41" xfId="0" applyNumberFormat="1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8" fillId="0" borderId="4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9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3" fillId="0" borderId="46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47" xfId="0" applyFont="1" applyBorder="1" applyAlignment="1">
      <alignment vertical="center"/>
    </xf>
    <xf numFmtId="164" fontId="2" fillId="0" borderId="8" xfId="0" applyNumberFormat="1" applyFont="1" applyBorder="1" applyAlignment="1" applyProtection="1">
      <alignment horizontal="center" vertical="center"/>
      <protection/>
    </xf>
    <xf numFmtId="166" fontId="9" fillId="0" borderId="0" xfId="21" applyFont="1">
      <alignment/>
      <protection/>
    </xf>
    <xf numFmtId="166" fontId="2" fillId="0" borderId="0" xfId="21" applyFont="1">
      <alignment/>
      <protection/>
    </xf>
    <xf numFmtId="166" fontId="1" fillId="2" borderId="8" xfId="21" applyFont="1" applyFill="1" applyBorder="1" applyAlignment="1">
      <alignment horizontal="center"/>
      <protection/>
    </xf>
    <xf numFmtId="166" fontId="1" fillId="2" borderId="9" xfId="21" applyFont="1" applyFill="1" applyBorder="1" applyAlignment="1">
      <alignment horizontal="center"/>
      <protection/>
    </xf>
    <xf numFmtId="167" fontId="1" fillId="2" borderId="8" xfId="21" applyNumberFormat="1" applyFont="1" applyFill="1" applyBorder="1" applyAlignment="1" quotePrefix="1">
      <alignment horizontal="center"/>
      <protection/>
    </xf>
    <xf numFmtId="167" fontId="1" fillId="2" borderId="14" xfId="21" applyNumberFormat="1" applyFont="1" applyFill="1" applyBorder="1" applyAlignment="1" quotePrefix="1">
      <alignment horizontal="center"/>
      <protection/>
    </xf>
    <xf numFmtId="166" fontId="9" fillId="0" borderId="14" xfId="21" applyFont="1" applyBorder="1">
      <alignment/>
      <protection/>
    </xf>
    <xf numFmtId="166" fontId="2" fillId="0" borderId="2" xfId="21" applyFont="1" applyBorder="1">
      <alignment/>
      <protection/>
    </xf>
    <xf numFmtId="166" fontId="9" fillId="0" borderId="12" xfId="21" applyFont="1" applyBorder="1">
      <alignment/>
      <protection/>
    </xf>
    <xf numFmtId="166" fontId="3" fillId="0" borderId="3" xfId="21" applyFont="1" applyBorder="1">
      <alignment/>
      <protection/>
    </xf>
    <xf numFmtId="166" fontId="1" fillId="0" borderId="8" xfId="21" applyFont="1" applyBorder="1" applyAlignment="1">
      <alignment horizontal="right"/>
      <protection/>
    </xf>
    <xf numFmtId="166" fontId="1" fillId="0" borderId="8" xfId="21" applyFont="1" applyBorder="1">
      <alignment/>
      <protection/>
    </xf>
    <xf numFmtId="166" fontId="2" fillId="0" borderId="3" xfId="21" applyFont="1" applyBorder="1">
      <alignment/>
      <protection/>
    </xf>
    <xf numFmtId="166" fontId="2" fillId="0" borderId="8" xfId="21" applyFont="1" applyBorder="1" applyAlignment="1">
      <alignment horizontal="right"/>
      <protection/>
    </xf>
    <xf numFmtId="166" fontId="2" fillId="0" borderId="8" xfId="21" applyFont="1" applyBorder="1">
      <alignment/>
      <protection/>
    </xf>
    <xf numFmtId="166" fontId="2" fillId="0" borderId="3" xfId="21" applyFont="1" applyBorder="1" applyAlignment="1" quotePrefix="1">
      <alignment horizontal="left"/>
      <protection/>
    </xf>
    <xf numFmtId="166" fontId="2" fillId="0" borderId="4" xfId="21" applyFont="1" applyBorder="1">
      <alignment/>
      <protection/>
    </xf>
    <xf numFmtId="166" fontId="2" fillId="0" borderId="11" xfId="21" applyFont="1" applyFill="1" applyBorder="1" applyAlignment="1">
      <alignment horizontal="right"/>
      <protection/>
    </xf>
    <xf numFmtId="166" fontId="2" fillId="0" borderId="11" xfId="21" applyFont="1" applyBorder="1">
      <alignment/>
      <protection/>
    </xf>
    <xf numFmtId="166" fontId="2" fillId="0" borderId="12" xfId="21" applyFont="1" applyFill="1" applyBorder="1" applyAlignment="1">
      <alignment horizontal="right"/>
      <protection/>
    </xf>
    <xf numFmtId="166" fontId="9" fillId="0" borderId="11" xfId="21" applyFont="1" applyFill="1" applyBorder="1">
      <alignment/>
      <protection/>
    </xf>
    <xf numFmtId="166" fontId="2" fillId="0" borderId="8" xfId="21" applyFont="1" applyFill="1" applyBorder="1" applyAlignment="1">
      <alignment horizontal="right"/>
      <protection/>
    </xf>
    <xf numFmtId="164" fontId="2" fillId="0" borderId="8" xfId="21" applyNumberFormat="1" applyFont="1" applyFill="1" applyBorder="1" applyAlignment="1">
      <alignment horizontal="right"/>
      <protection/>
    </xf>
    <xf numFmtId="166" fontId="2" fillId="0" borderId="3" xfId="21" applyFont="1" applyFill="1" applyBorder="1">
      <alignment/>
      <protection/>
    </xf>
    <xf numFmtId="166" fontId="2" fillId="0" borderId="4" xfId="21" applyFont="1" applyFill="1" applyBorder="1">
      <alignment/>
      <protection/>
    </xf>
    <xf numFmtId="166" fontId="9" fillId="0" borderId="2" xfId="21" applyFont="1" applyFill="1" applyBorder="1">
      <alignment/>
      <protection/>
    </xf>
    <xf numFmtId="166" fontId="9" fillId="0" borderId="12" xfId="21" applyFont="1" applyFill="1" applyBorder="1">
      <alignment/>
      <protection/>
    </xf>
    <xf numFmtId="166" fontId="2" fillId="0" borderId="1" xfId="21" applyFont="1" applyFill="1" applyBorder="1">
      <alignment/>
      <protection/>
    </xf>
    <xf numFmtId="166" fontId="2" fillId="0" borderId="11" xfId="21" applyFont="1" applyBorder="1" applyAlignment="1">
      <alignment horizontal="right"/>
      <protection/>
    </xf>
    <xf numFmtId="166" fontId="2" fillId="0" borderId="12" xfId="21" applyFont="1" applyBorder="1" applyAlignment="1">
      <alignment horizontal="right"/>
      <protection/>
    </xf>
    <xf numFmtId="166" fontId="9" fillId="0" borderId="3" xfId="21" applyFont="1" applyBorder="1">
      <alignment/>
      <protection/>
    </xf>
    <xf numFmtId="166" fontId="2" fillId="0" borderId="8" xfId="21" applyFont="1" applyBorder="1" applyAlignment="1" quotePrefix="1">
      <alignment horizontal="right"/>
      <protection/>
    </xf>
    <xf numFmtId="166" fontId="2" fillId="0" borderId="0" xfId="21" applyFont="1" applyAlignment="1" quotePrefix="1">
      <alignment horizontal="left"/>
      <protection/>
    </xf>
    <xf numFmtId="166" fontId="2" fillId="0" borderId="0" xfId="21" applyFont="1" applyAlignment="1" quotePrefix="1">
      <alignment/>
      <protection/>
    </xf>
    <xf numFmtId="166" fontId="9" fillId="0" borderId="0" xfId="21" applyFont="1" applyAlignment="1">
      <alignment horizontal="left"/>
      <protection/>
    </xf>
    <xf numFmtId="166" fontId="2" fillId="0" borderId="0" xfId="21" applyFont="1" applyBorder="1" applyAlignment="1" quotePrefix="1">
      <alignment/>
      <protection/>
    </xf>
    <xf numFmtId="166" fontId="2" fillId="0" borderId="0" xfId="21" applyFont="1" applyAlignment="1">
      <alignment horizontal="left"/>
      <protection/>
    </xf>
    <xf numFmtId="168" fontId="2" fillId="0" borderId="0" xfId="21" applyNumberFormat="1" applyFont="1">
      <alignment/>
      <protection/>
    </xf>
    <xf numFmtId="168" fontId="8" fillId="0" borderId="0" xfId="21" applyNumberFormat="1" applyFont="1">
      <alignment/>
      <protection/>
    </xf>
    <xf numFmtId="0" fontId="1" fillId="2" borderId="4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34" xfId="0" applyFont="1" applyBorder="1" applyAlignment="1">
      <alignment/>
    </xf>
    <xf numFmtId="0" fontId="2" fillId="2" borderId="37" xfId="32" applyFont="1" applyFill="1" applyBorder="1">
      <alignment/>
      <protection/>
    </xf>
    <xf numFmtId="0" fontId="1" fillId="0" borderId="30" xfId="32" applyFont="1" applyBorder="1" applyAlignment="1">
      <alignment horizontal="left"/>
      <protection/>
    </xf>
    <xf numFmtId="0" fontId="1" fillId="0" borderId="35" xfId="32" applyFont="1" applyBorder="1" applyAlignment="1">
      <alignment horizontal="left"/>
      <protection/>
    </xf>
    <xf numFmtId="166" fontId="3" fillId="2" borderId="50" xfId="21" applyFont="1" applyFill="1" applyBorder="1">
      <alignment/>
      <protection/>
    </xf>
    <xf numFmtId="166" fontId="2" fillId="2" borderId="41" xfId="21" applyFont="1" applyFill="1" applyBorder="1">
      <alignment/>
      <protection/>
    </xf>
    <xf numFmtId="166" fontId="9" fillId="2" borderId="51" xfId="21" applyFont="1" applyFill="1" applyBorder="1">
      <alignment/>
      <protection/>
    </xf>
    <xf numFmtId="166" fontId="9" fillId="2" borderId="40" xfId="21" applyFont="1" applyFill="1" applyBorder="1">
      <alignment/>
      <protection/>
    </xf>
    <xf numFmtId="166" fontId="1" fillId="2" borderId="40" xfId="21" applyFont="1" applyFill="1" applyBorder="1" applyAlignment="1" quotePrefix="1">
      <alignment horizontal="centerContinuous"/>
      <protection/>
    </xf>
    <xf numFmtId="166" fontId="1" fillId="2" borderId="42" xfId="21" applyFont="1" applyFill="1" applyBorder="1" applyAlignment="1" quotePrefix="1">
      <alignment horizontal="centerContinuous"/>
      <protection/>
    </xf>
    <xf numFmtId="166" fontId="9" fillId="2" borderId="22" xfId="21" applyFont="1" applyFill="1" applyBorder="1">
      <alignment/>
      <protection/>
    </xf>
    <xf numFmtId="167" fontId="1" fillId="2" borderId="48" xfId="21" applyNumberFormat="1" applyFont="1" applyFill="1" applyBorder="1" applyAlignment="1" quotePrefix="1">
      <alignment horizontal="center"/>
      <protection/>
    </xf>
    <xf numFmtId="166" fontId="9" fillId="0" borderId="29" xfId="21" applyFont="1" applyBorder="1">
      <alignment/>
      <protection/>
    </xf>
    <xf numFmtId="166" fontId="2" fillId="0" borderId="52" xfId="21" applyFont="1" applyBorder="1">
      <alignment/>
      <protection/>
    </xf>
    <xf numFmtId="166" fontId="1" fillId="0" borderId="22" xfId="21" applyFont="1" applyBorder="1">
      <alignment/>
      <protection/>
    </xf>
    <xf numFmtId="166" fontId="1" fillId="0" borderId="49" xfId="21" applyFont="1" applyBorder="1" applyAlignment="1">
      <alignment horizontal="right"/>
      <protection/>
    </xf>
    <xf numFmtId="166" fontId="9" fillId="0" borderId="22" xfId="21" applyFont="1" applyBorder="1">
      <alignment/>
      <protection/>
    </xf>
    <xf numFmtId="166" fontId="2" fillId="0" borderId="49" xfId="21" applyFont="1" applyBorder="1" applyAlignment="1">
      <alignment horizontal="right"/>
      <protection/>
    </xf>
    <xf numFmtId="166" fontId="9" fillId="0" borderId="19" xfId="21" applyFont="1" applyBorder="1">
      <alignment/>
      <protection/>
    </xf>
    <xf numFmtId="166" fontId="2" fillId="0" borderId="33" xfId="21" applyFont="1" applyFill="1" applyBorder="1" applyAlignment="1">
      <alignment horizontal="right"/>
      <protection/>
    </xf>
    <xf numFmtId="166" fontId="2" fillId="0" borderId="52" xfId="21" applyFont="1" applyFill="1" applyBorder="1" applyAlignment="1">
      <alignment horizontal="right"/>
      <protection/>
    </xf>
    <xf numFmtId="166" fontId="9" fillId="0" borderId="33" xfId="21" applyFont="1" applyFill="1" applyBorder="1">
      <alignment/>
      <protection/>
    </xf>
    <xf numFmtId="166" fontId="2" fillId="0" borderId="49" xfId="21" applyFont="1" applyFill="1" applyBorder="1" applyAlignment="1">
      <alignment horizontal="right"/>
      <protection/>
    </xf>
    <xf numFmtId="164" fontId="2" fillId="0" borderId="49" xfId="21" applyNumberFormat="1" applyFont="1" applyFill="1" applyBorder="1" applyAlignment="1">
      <alignment horizontal="right"/>
      <protection/>
    </xf>
    <xf numFmtId="166" fontId="2" fillId="0" borderId="19" xfId="21" applyFont="1" applyBorder="1">
      <alignment/>
      <protection/>
    </xf>
    <xf numFmtId="166" fontId="1" fillId="0" borderId="29" xfId="21" applyFont="1" applyFill="1" applyBorder="1">
      <alignment/>
      <protection/>
    </xf>
    <xf numFmtId="166" fontId="9" fillId="0" borderId="52" xfId="21" applyFont="1" applyFill="1" applyBorder="1">
      <alignment/>
      <protection/>
    </xf>
    <xf numFmtId="166" fontId="9" fillId="0" borderId="22" xfId="21" applyFont="1" applyFill="1" applyBorder="1">
      <alignment/>
      <protection/>
    </xf>
    <xf numFmtId="166" fontId="9" fillId="0" borderId="19" xfId="21" applyFont="1" applyFill="1" applyBorder="1">
      <alignment/>
      <protection/>
    </xf>
    <xf numFmtId="166" fontId="2" fillId="0" borderId="33" xfId="21" applyFont="1" applyBorder="1" applyAlignment="1">
      <alignment horizontal="right"/>
      <protection/>
    </xf>
    <xf numFmtId="166" fontId="2" fillId="0" borderId="29" xfId="21" applyFont="1" applyBorder="1" applyAlignment="1" quotePrefix="1">
      <alignment horizontal="left"/>
      <protection/>
    </xf>
    <xf numFmtId="166" fontId="2" fillId="0" borderId="22" xfId="21" applyFont="1" applyBorder="1" applyAlignment="1" quotePrefix="1">
      <alignment horizontal="left"/>
      <protection/>
    </xf>
    <xf numFmtId="166" fontId="1" fillId="0" borderId="27" xfId="21" applyFont="1" applyBorder="1" applyAlignment="1" quotePrefix="1">
      <alignment horizontal="left"/>
      <protection/>
    </xf>
    <xf numFmtId="166" fontId="9" fillId="0" borderId="18" xfId="21" applyFont="1" applyBorder="1">
      <alignment/>
      <protection/>
    </xf>
    <xf numFmtId="166" fontId="1" fillId="0" borderId="16" xfId="21" applyFont="1" applyBorder="1" applyAlignment="1">
      <alignment horizontal="right"/>
      <protection/>
    </xf>
    <xf numFmtId="166" fontId="1" fillId="0" borderId="16" xfId="21" applyFont="1" applyBorder="1" applyAlignment="1" quotePrefix="1">
      <alignment horizontal="right"/>
      <protection/>
    </xf>
    <xf numFmtId="166" fontId="1" fillId="0" borderId="53" xfId="21" applyFont="1" applyBorder="1" applyAlignment="1">
      <alignment horizontal="right"/>
      <protection/>
    </xf>
    <xf numFmtId="0" fontId="2" fillId="2" borderId="48" xfId="34" applyFont="1" applyFill="1" applyBorder="1" applyAlignment="1">
      <alignment horizontal="center"/>
      <protection/>
    </xf>
    <xf numFmtId="0" fontId="2" fillId="0" borderId="22" xfId="33" applyFont="1" applyBorder="1">
      <alignment/>
      <protection/>
    </xf>
    <xf numFmtId="164" fontId="2" fillId="0" borderId="49" xfId="33" applyNumberFormat="1" applyFont="1" applyBorder="1">
      <alignment/>
      <protection/>
    </xf>
    <xf numFmtId="164" fontId="2" fillId="0" borderId="49" xfId="33" applyNumberFormat="1" applyFont="1" applyBorder="1" applyAlignment="1">
      <alignment horizontal="right"/>
      <protection/>
    </xf>
    <xf numFmtId="0" fontId="2" fillId="0" borderId="29" xfId="33" applyFont="1" applyBorder="1">
      <alignment/>
      <protection/>
    </xf>
    <xf numFmtId="164" fontId="2" fillId="0" borderId="52" xfId="33" applyNumberFormat="1" applyFont="1" applyBorder="1">
      <alignment/>
      <protection/>
    </xf>
    <xf numFmtId="164" fontId="2" fillId="0" borderId="33" xfId="33" applyNumberFormat="1" applyFont="1" applyBorder="1">
      <alignment/>
      <protection/>
    </xf>
    <xf numFmtId="164" fontId="2" fillId="0" borderId="49" xfId="33" applyNumberFormat="1" applyFont="1" applyBorder="1" applyAlignment="1">
      <alignment horizontal="center"/>
      <protection/>
    </xf>
    <xf numFmtId="0" fontId="2" fillId="0" borderId="46" xfId="33" applyFont="1" applyBorder="1">
      <alignment/>
      <protection/>
    </xf>
    <xf numFmtId="0" fontId="2" fillId="0" borderId="38" xfId="33" applyFont="1" applyBorder="1">
      <alignment/>
      <protection/>
    </xf>
    <xf numFmtId="164" fontId="2" fillId="0" borderId="54" xfId="33" applyNumberFormat="1" applyFont="1" applyBorder="1">
      <alignment/>
      <protection/>
    </xf>
    <xf numFmtId="164" fontId="2" fillId="0" borderId="54" xfId="33" applyNumberFormat="1" applyFont="1" applyFill="1" applyBorder="1">
      <alignment/>
      <protection/>
    </xf>
    <xf numFmtId="164" fontId="2" fillId="0" borderId="55" xfId="33" applyNumberFormat="1" applyFont="1" applyBorder="1">
      <alignment/>
      <protection/>
    </xf>
    <xf numFmtId="0" fontId="1" fillId="2" borderId="56" xfId="0" applyFont="1" applyFill="1" applyBorder="1" applyAlignment="1">
      <alignment horizontal="left"/>
    </xf>
    <xf numFmtId="0" fontId="1" fillId="2" borderId="51" xfId="0" applyFont="1" applyFill="1" applyBorder="1" applyAlignment="1">
      <alignment/>
    </xf>
    <xf numFmtId="0" fontId="1" fillId="2" borderId="3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164" fontId="1" fillId="0" borderId="49" xfId="0" applyNumberFormat="1" applyFont="1" applyBorder="1" applyAlignment="1" quotePrefix="1">
      <alignment horizontal="right"/>
    </xf>
    <xf numFmtId="167" fontId="2" fillId="0" borderId="34" xfId="0" applyNumberFormat="1" applyFont="1" applyBorder="1" applyAlignment="1">
      <alignment horizontal="left"/>
    </xf>
    <xf numFmtId="164" fontId="2" fillId="0" borderId="49" xfId="0" applyNumberFormat="1" applyFont="1" applyBorder="1" applyAlignment="1">
      <alignment horizontal="right"/>
    </xf>
    <xf numFmtId="166" fontId="1" fillId="2" borderId="56" xfId="31" applyFont="1" applyFill="1" applyBorder="1" applyAlignment="1">
      <alignment horizontal="left"/>
      <protection/>
    </xf>
    <xf numFmtId="166" fontId="1" fillId="2" borderId="39" xfId="31" applyFont="1" applyFill="1" applyBorder="1">
      <alignment/>
      <protection/>
    </xf>
    <xf numFmtId="166" fontId="1" fillId="2" borderId="31" xfId="31" applyFont="1" applyFill="1" applyBorder="1" applyAlignment="1">
      <alignment horizontal="center"/>
      <protection/>
    </xf>
    <xf numFmtId="166" fontId="1" fillId="2" borderId="48" xfId="31" applyFont="1" applyFill="1" applyBorder="1" applyAlignment="1" quotePrefix="1">
      <alignment horizontal="center"/>
      <protection/>
    </xf>
    <xf numFmtId="166" fontId="2" fillId="0" borderId="30" xfId="31" applyFont="1" applyBorder="1" applyAlignment="1">
      <alignment horizontal="left"/>
      <protection/>
    </xf>
    <xf numFmtId="166" fontId="1" fillId="0" borderId="52" xfId="31" applyFont="1" applyBorder="1" applyAlignment="1" quotePrefix="1">
      <alignment horizontal="right"/>
      <protection/>
    </xf>
    <xf numFmtId="167" fontId="2" fillId="0" borderId="34" xfId="31" applyNumberFormat="1" applyFont="1" applyBorder="1" applyAlignment="1">
      <alignment horizontal="left"/>
      <protection/>
    </xf>
    <xf numFmtId="166" fontId="2" fillId="0" borderId="49" xfId="31" applyFont="1" applyBorder="1" applyAlignment="1">
      <alignment horizontal="right"/>
      <protection/>
    </xf>
    <xf numFmtId="166" fontId="1" fillId="0" borderId="49" xfId="31" applyFont="1" applyBorder="1" applyAlignment="1" quotePrefix="1">
      <alignment horizontal="right"/>
      <protection/>
    </xf>
    <xf numFmtId="167" fontId="2" fillId="0" borderId="57" xfId="31" applyNumberFormat="1" applyFont="1" applyBorder="1" applyAlignment="1">
      <alignment horizontal="left"/>
      <protection/>
    </xf>
    <xf numFmtId="167" fontId="1" fillId="0" borderId="58" xfId="31" applyNumberFormat="1" applyFont="1" applyBorder="1" applyAlignment="1">
      <alignment horizontal="left"/>
      <protection/>
    </xf>
    <xf numFmtId="166" fontId="1" fillId="0" borderId="54" xfId="31" applyFont="1" applyBorder="1" applyAlignment="1">
      <alignment horizontal="right"/>
      <protection/>
    </xf>
    <xf numFmtId="166" fontId="1" fillId="0" borderId="47" xfId="31" applyFont="1" applyBorder="1" applyAlignment="1" quotePrefix="1">
      <alignment horizontal="right"/>
      <protection/>
    </xf>
    <xf numFmtId="166" fontId="1" fillId="0" borderId="55" xfId="31" applyFont="1" applyBorder="1" applyAlignment="1" quotePrefix="1">
      <alignment horizontal="right"/>
      <protection/>
    </xf>
    <xf numFmtId="166" fontId="1" fillId="2" borderId="56" xfId="31" applyFont="1" applyFill="1" applyBorder="1">
      <alignment/>
      <protection/>
    </xf>
    <xf numFmtId="166" fontId="2" fillId="0" borderId="30" xfId="31" applyFont="1" applyBorder="1">
      <alignment/>
      <protection/>
    </xf>
    <xf numFmtId="166" fontId="2" fillId="0" borderId="34" xfId="31" applyFont="1" applyBorder="1">
      <alignment/>
      <protection/>
    </xf>
    <xf numFmtId="166" fontId="2" fillId="0" borderId="8" xfId="31" applyNumberFormat="1" applyFont="1" applyBorder="1" applyAlignment="1">
      <alignment horizontal="right"/>
      <protection/>
    </xf>
    <xf numFmtId="166" fontId="1" fillId="0" borderId="59" xfId="31" applyFont="1" applyBorder="1" applyAlignment="1" quotePrefix="1">
      <alignment horizontal="right"/>
      <protection/>
    </xf>
    <xf numFmtId="166" fontId="1" fillId="0" borderId="60" xfId="31" applyFont="1" applyBorder="1" applyAlignment="1" quotePrefix="1">
      <alignment horizontal="right"/>
      <protection/>
    </xf>
    <xf numFmtId="0" fontId="1" fillId="2" borderId="56" xfId="0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167" fontId="1" fillId="0" borderId="57" xfId="0" applyNumberFormat="1" applyFont="1" applyBorder="1" applyAlignment="1">
      <alignment horizontal="left"/>
    </xf>
    <xf numFmtId="0" fontId="1" fillId="0" borderId="54" xfId="0" applyFont="1" applyBorder="1" applyAlignment="1">
      <alignment/>
    </xf>
    <xf numFmtId="164" fontId="1" fillId="0" borderId="54" xfId="0" applyNumberFormat="1" applyFont="1" applyBorder="1" applyAlignment="1">
      <alignment/>
    </xf>
    <xf numFmtId="164" fontId="1" fillId="0" borderId="54" xfId="0" applyNumberFormat="1" applyFont="1" applyBorder="1" applyAlignment="1">
      <alignment horizontal="right"/>
    </xf>
    <xf numFmtId="164" fontId="1" fillId="0" borderId="54" xfId="0" applyNumberFormat="1" applyFont="1" applyBorder="1" applyAlignment="1" quotePrefix="1">
      <alignment horizontal="right"/>
    </xf>
    <xf numFmtId="164" fontId="1" fillId="0" borderId="55" xfId="0" applyNumberFormat="1" applyFont="1" applyBorder="1" applyAlignment="1" quotePrefix="1">
      <alignment horizontal="right"/>
    </xf>
    <xf numFmtId="0" fontId="1" fillId="2" borderId="33" xfId="30" applyFont="1" applyFill="1" applyBorder="1" applyAlignment="1" applyProtection="1">
      <alignment horizontal="center"/>
      <protection/>
    </xf>
    <xf numFmtId="0" fontId="2" fillId="0" borderId="34" xfId="30" applyFont="1" applyBorder="1">
      <alignment/>
      <protection/>
    </xf>
    <xf numFmtId="0" fontId="2" fillId="0" borderId="49" xfId="30" applyFont="1" applyBorder="1">
      <alignment/>
      <protection/>
    </xf>
    <xf numFmtId="0" fontId="1" fillId="0" borderId="34" xfId="30" applyFont="1" applyBorder="1" applyAlignment="1" applyProtection="1">
      <alignment horizontal="left"/>
      <protection/>
    </xf>
    <xf numFmtId="164" fontId="1" fillId="0" borderId="49" xfId="30" applyNumberFormat="1" applyFont="1" applyBorder="1">
      <alignment/>
      <protection/>
    </xf>
    <xf numFmtId="0" fontId="2" fillId="0" borderId="34" xfId="30" applyFont="1" applyBorder="1" applyAlignment="1" applyProtection="1">
      <alignment horizontal="left"/>
      <protection/>
    </xf>
    <xf numFmtId="164" fontId="2" fillId="0" borderId="49" xfId="30" applyNumberFormat="1" applyFont="1" applyBorder="1">
      <alignment/>
      <protection/>
    </xf>
    <xf numFmtId="0" fontId="2" fillId="0" borderId="31" xfId="30" applyFont="1" applyBorder="1" applyAlignment="1" applyProtection="1">
      <alignment horizontal="left"/>
      <protection/>
    </xf>
    <xf numFmtId="164" fontId="2" fillId="0" borderId="33" xfId="30" applyNumberFormat="1" applyFont="1" applyBorder="1">
      <alignment/>
      <protection/>
    </xf>
    <xf numFmtId="0" fontId="2" fillId="0" borderId="35" xfId="30" applyFont="1" applyBorder="1" applyAlignment="1" applyProtection="1">
      <alignment horizontal="left"/>
      <protection/>
    </xf>
    <xf numFmtId="164" fontId="2" fillId="0" borderId="16" xfId="30" applyNumberFormat="1" applyFont="1" applyBorder="1">
      <alignment/>
      <protection/>
    </xf>
    <xf numFmtId="164" fontId="2" fillId="0" borderId="53" xfId="30" applyNumberFormat="1" applyFont="1" applyBorder="1">
      <alignment/>
      <protection/>
    </xf>
    <xf numFmtId="166" fontId="1" fillId="0" borderId="50" xfId="30" applyNumberFormat="1" applyFont="1" applyBorder="1" applyAlignment="1" applyProtection="1" quotePrefix="1">
      <alignment horizontal="left"/>
      <protection/>
    </xf>
    <xf numFmtId="164" fontId="2" fillId="0" borderId="61" xfId="30" applyNumberFormat="1" applyFont="1" applyBorder="1">
      <alignment/>
      <protection/>
    </xf>
    <xf numFmtId="164" fontId="2" fillId="0" borderId="62" xfId="30" applyNumberFormat="1" applyFont="1" applyBorder="1">
      <alignment/>
      <protection/>
    </xf>
    <xf numFmtId="166" fontId="2" fillId="0" borderId="29" xfId="30" applyNumberFormat="1" applyFont="1" applyBorder="1" applyAlignment="1" applyProtection="1" quotePrefix="1">
      <alignment horizontal="left"/>
      <protection/>
    </xf>
    <xf numFmtId="164" fontId="2" fillId="0" borderId="52" xfId="30" applyNumberFormat="1" applyFont="1" applyBorder="1">
      <alignment/>
      <protection/>
    </xf>
    <xf numFmtId="166" fontId="2" fillId="0" borderId="19" xfId="30" applyNumberFormat="1" applyFont="1" applyBorder="1" applyAlignment="1" applyProtection="1">
      <alignment horizontal="left"/>
      <protection/>
    </xf>
    <xf numFmtId="164" fontId="2" fillId="0" borderId="36" xfId="30" applyNumberFormat="1" applyFont="1" applyBorder="1">
      <alignment/>
      <protection/>
    </xf>
    <xf numFmtId="164" fontId="2" fillId="0" borderId="26" xfId="30" applyNumberFormat="1" applyFont="1" applyBorder="1">
      <alignment/>
      <protection/>
    </xf>
    <xf numFmtId="166" fontId="2" fillId="0" borderId="22" xfId="30" applyNumberFormat="1" applyFont="1" applyBorder="1" applyAlignment="1" applyProtection="1">
      <alignment horizontal="left"/>
      <protection/>
    </xf>
    <xf numFmtId="166" fontId="2" fillId="0" borderId="27" xfId="30" applyNumberFormat="1" applyFont="1" applyBorder="1" applyAlignment="1" applyProtection="1">
      <alignment horizontal="left"/>
      <protection/>
    </xf>
    <xf numFmtId="0" fontId="1" fillId="2" borderId="56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48" xfId="0" applyFont="1" applyFill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0" fontId="1" fillId="0" borderId="57" xfId="0" applyFont="1" applyBorder="1" applyAlignment="1">
      <alignment/>
    </xf>
    <xf numFmtId="175" fontId="1" fillId="0" borderId="54" xfId="0" applyNumberFormat="1" applyFont="1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1" fillId="2" borderId="63" xfId="0" applyFont="1" applyFill="1" applyBorder="1" applyAlignment="1">
      <alignment/>
    </xf>
    <xf numFmtId="0" fontId="1" fillId="2" borderId="31" xfId="0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164" fontId="1" fillId="0" borderId="52" xfId="0" applyNumberFormat="1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164" fontId="2" fillId="0" borderId="49" xfId="0" applyNumberFormat="1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/>
    </xf>
    <xf numFmtId="164" fontId="1" fillId="0" borderId="49" xfId="0" applyNumberFormat="1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/>
    </xf>
    <xf numFmtId="164" fontId="1" fillId="0" borderId="48" xfId="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164" fontId="2" fillId="0" borderId="32" xfId="0" applyNumberFormat="1" applyFont="1" applyBorder="1" applyAlignment="1" applyProtection="1">
      <alignment horizontal="center" vertical="center"/>
      <protection/>
    </xf>
    <xf numFmtId="164" fontId="2" fillId="0" borderId="53" xfId="0" applyNumberFormat="1" applyFont="1" applyBorder="1" applyAlignment="1" applyProtection="1">
      <alignment horizontal="center" vertical="center"/>
      <protection/>
    </xf>
    <xf numFmtId="49" fontId="16" fillId="2" borderId="8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52" xfId="0" applyFont="1" applyFill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2" xfId="0" applyNumberFormat="1" applyFont="1" applyBorder="1" applyAlignment="1" applyProtection="1">
      <alignment vertical="center"/>
      <protection/>
    </xf>
    <xf numFmtId="167" fontId="2" fillId="0" borderId="57" xfId="0" applyNumberFormat="1" applyFont="1" applyBorder="1" applyAlignment="1">
      <alignment horizontal="left"/>
    </xf>
    <xf numFmtId="167" fontId="1" fillId="0" borderId="54" xfId="0" applyNumberFormat="1" applyFont="1" applyBorder="1" applyAlignment="1">
      <alignment horizontal="left"/>
    </xf>
    <xf numFmtId="164" fontId="1" fillId="0" borderId="54" xfId="0" applyNumberFormat="1" applyFont="1" applyBorder="1" applyAlignment="1">
      <alignment/>
    </xf>
    <xf numFmtId="166" fontId="2" fillId="0" borderId="46" xfId="31" applyFont="1" applyBorder="1">
      <alignment/>
      <protection/>
    </xf>
    <xf numFmtId="166" fontId="1" fillId="0" borderId="54" xfId="31" applyFont="1" applyBorder="1">
      <alignment/>
      <protection/>
    </xf>
    <xf numFmtId="166" fontId="1" fillId="0" borderId="58" xfId="31" applyFont="1" applyBorder="1" applyAlignment="1">
      <alignment horizontal="right"/>
      <protection/>
    </xf>
    <xf numFmtId="166" fontId="1" fillId="0" borderId="47" xfId="31" applyFont="1" applyBorder="1" applyAlignment="1">
      <alignment horizontal="right"/>
      <protection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/>
    </xf>
    <xf numFmtId="164" fontId="1" fillId="2" borderId="3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/>
    </xf>
    <xf numFmtId="164" fontId="2" fillId="0" borderId="30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applyProtection="1">
      <alignment horizontal="left"/>
      <protection/>
    </xf>
    <xf numFmtId="166" fontId="2" fillId="0" borderId="8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64" xfId="0" applyFont="1" applyBorder="1" applyAlignment="1" applyProtection="1" quotePrefix="1">
      <alignment horizontal="center" vertical="center"/>
      <protection/>
    </xf>
    <xf numFmtId="0" fontId="2" fillId="0" borderId="65" xfId="0" applyFont="1" applyBorder="1" applyAlignment="1">
      <alignment vertical="center"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4" xfId="25" applyFont="1" applyBorder="1" applyAlignment="1">
      <alignment horizontal="center"/>
      <protection/>
    </xf>
    <xf numFmtId="0" fontId="2" fillId="0" borderId="7" xfId="25" applyFont="1" applyBorder="1" applyAlignment="1">
      <alignment horizontal="center"/>
      <protection/>
    </xf>
    <xf numFmtId="0" fontId="2" fillId="0" borderId="52" xfId="25" applyFont="1" applyBorder="1" applyAlignment="1">
      <alignment horizontal="center"/>
      <protection/>
    </xf>
    <xf numFmtId="164" fontId="4" fillId="0" borderId="0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0" fontId="4" fillId="0" borderId="51" xfId="25" applyFont="1" applyBorder="1" applyAlignment="1">
      <alignment horizontal="center"/>
      <protection/>
    </xf>
    <xf numFmtId="0" fontId="4" fillId="0" borderId="11" xfId="25" applyFont="1" applyBorder="1" applyAlignment="1">
      <alignment horizontal="center"/>
      <protection/>
    </xf>
    <xf numFmtId="1" fontId="2" fillId="0" borderId="10" xfId="25" applyNumberFormat="1" applyFont="1" applyBorder="1" applyAlignment="1" quotePrefix="1">
      <alignment horizontal="center"/>
      <protection/>
    </xf>
    <xf numFmtId="0" fontId="4" fillId="0" borderId="5" xfId="25" applyFont="1" applyBorder="1" applyAlignment="1">
      <alignment vertical="center"/>
      <protection/>
    </xf>
    <xf numFmtId="164" fontId="4" fillId="0" borderId="67" xfId="25" applyNumberFormat="1" applyFont="1" applyBorder="1" applyAlignment="1">
      <alignment horizontal="center" vertical="center"/>
      <protection/>
    </xf>
    <xf numFmtId="164" fontId="4" fillId="0" borderId="68" xfId="25" applyNumberFormat="1" applyFont="1" applyBorder="1" applyAlignment="1">
      <alignment horizontal="center" vertical="center"/>
      <protection/>
    </xf>
    <xf numFmtId="164" fontId="4" fillId="0" borderId="69" xfId="25" applyNumberFormat="1" applyFont="1" applyBorder="1" applyAlignment="1">
      <alignment horizontal="center" vertical="center"/>
      <protection/>
    </xf>
    <xf numFmtId="0" fontId="4" fillId="0" borderId="0" xfId="25" applyFont="1" applyBorder="1" applyAlignment="1">
      <alignment vertical="center"/>
      <protection/>
    </xf>
    <xf numFmtId="164" fontId="4" fillId="0" borderId="0" xfId="25" applyNumberFormat="1" applyFont="1" applyBorder="1" applyAlignment="1">
      <alignment horizontal="center" vertical="center"/>
      <protection/>
    </xf>
    <xf numFmtId="164" fontId="4" fillId="0" borderId="25" xfId="25" applyNumberFormat="1" applyFont="1" applyBorder="1" applyAlignment="1">
      <alignment horizontal="center" vertical="center"/>
      <protection/>
    </xf>
    <xf numFmtId="0" fontId="9" fillId="0" borderId="0" xfId="25" applyFont="1" applyBorder="1" applyAlignment="1">
      <alignment vertical="center"/>
      <protection/>
    </xf>
    <xf numFmtId="164" fontId="9" fillId="0" borderId="0" xfId="25" applyNumberFormat="1" applyFont="1" applyBorder="1" applyAlignment="1">
      <alignment horizontal="center" vertical="center"/>
      <protection/>
    </xf>
    <xf numFmtId="164" fontId="9" fillId="0" borderId="25" xfId="25" applyNumberFormat="1" applyFont="1" applyBorder="1" applyAlignment="1">
      <alignment horizontal="center" vertical="center"/>
      <protection/>
    </xf>
    <xf numFmtId="0" fontId="9" fillId="0" borderId="32" xfId="25" applyFont="1" applyBorder="1" applyAlignment="1">
      <alignment vertical="center"/>
      <protection/>
    </xf>
    <xf numFmtId="164" fontId="9" fillId="0" borderId="17" xfId="25" applyNumberFormat="1" applyFont="1" applyBorder="1" applyAlignment="1">
      <alignment horizontal="center" vertical="center"/>
      <protection/>
    </xf>
    <xf numFmtId="164" fontId="9" fillId="0" borderId="28" xfId="25" applyNumberFormat="1" applyFont="1" applyBorder="1" applyAlignment="1">
      <alignment horizontal="center" vertical="center"/>
      <protection/>
    </xf>
    <xf numFmtId="0" fontId="32" fillId="0" borderId="0" xfId="25" applyFont="1">
      <alignment/>
      <protection/>
    </xf>
    <xf numFmtId="164" fontId="4" fillId="0" borderId="5" xfId="26" applyNumberFormat="1" applyFont="1" applyBorder="1" applyAlignment="1">
      <alignment horizontal="center" vertical="center"/>
      <protection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9" fillId="0" borderId="7" xfId="26" applyNumberFormat="1" applyFont="1" applyBorder="1" applyAlignment="1">
      <alignment horizontal="center" vertical="center"/>
      <protection/>
    </xf>
    <xf numFmtId="164" fontId="9" fillId="0" borderId="7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4" fillId="0" borderId="0" xfId="26" applyNumberFormat="1" applyFont="1" applyAlignment="1">
      <alignment horizontal="center" vertical="center"/>
      <protection/>
    </xf>
    <xf numFmtId="164" fontId="4" fillId="0" borderId="0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9" fillId="0" borderId="0" xfId="26" applyNumberFormat="1" applyFont="1" applyAlignment="1">
      <alignment horizontal="center" vertical="center"/>
      <protection/>
    </xf>
    <xf numFmtId="164" fontId="9" fillId="0" borderId="0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0" borderId="17" xfId="26" applyNumberFormat="1" applyFont="1" applyBorder="1" applyAlignment="1">
      <alignment horizontal="center" vertical="center"/>
      <protection/>
    </xf>
    <xf numFmtId="164" fontId="9" fillId="0" borderId="17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1" fontId="1" fillId="0" borderId="34" xfId="0" applyNumberFormat="1" applyFont="1" applyBorder="1" applyAlignment="1" applyProtection="1">
      <alignment horizontal="center"/>
      <protection locked="0"/>
    </xf>
    <xf numFmtId="166" fontId="1" fillId="0" borderId="25" xfId="0" applyNumberFormat="1" applyFont="1" applyBorder="1" applyAlignment="1" applyProtection="1">
      <alignment horizontal="right"/>
      <protection locked="0"/>
    </xf>
    <xf numFmtId="1" fontId="2" fillId="0" borderId="34" xfId="0" applyNumberFormat="1" applyFont="1" applyBorder="1" applyAlignment="1" applyProtection="1">
      <alignment horizontal="center"/>
      <protection locked="0"/>
    </xf>
    <xf numFmtId="166" fontId="2" fillId="0" borderId="25" xfId="0" applyNumberFormat="1" applyFont="1" applyBorder="1" applyAlignment="1" applyProtection="1">
      <alignment horizontal="right"/>
      <protection locked="0"/>
    </xf>
    <xf numFmtId="1" fontId="12" fillId="0" borderId="34" xfId="0" applyNumberFormat="1" applyFont="1" applyBorder="1" applyAlignment="1" applyProtection="1">
      <alignment horizontal="center"/>
      <protection locked="0"/>
    </xf>
    <xf numFmtId="1" fontId="2" fillId="0" borderId="34" xfId="0" applyNumberFormat="1" applyFont="1" applyBorder="1" applyAlignment="1" applyProtection="1">
      <alignment/>
      <protection locked="0"/>
    </xf>
    <xf numFmtId="1" fontId="12" fillId="0" borderId="34" xfId="0" applyNumberFormat="1" applyFont="1" applyBorder="1" applyAlignment="1" applyProtection="1">
      <alignment/>
      <protection locked="0"/>
    </xf>
    <xf numFmtId="1" fontId="12" fillId="0" borderId="35" xfId="0" applyNumberFormat="1" applyFont="1" applyBorder="1" applyAlignment="1" applyProtection="1">
      <alignment/>
      <protection locked="0"/>
    </xf>
    <xf numFmtId="0" fontId="12" fillId="0" borderId="32" xfId="0" applyFont="1" applyBorder="1" applyAlignment="1" applyProtection="1">
      <alignment horizontal="left"/>
      <protection locked="0"/>
    </xf>
    <xf numFmtId="166" fontId="2" fillId="0" borderId="16" xfId="0" applyNumberFormat="1" applyFont="1" applyBorder="1" applyAlignment="1">
      <alignment horizontal="right"/>
    </xf>
    <xf numFmtId="0" fontId="0" fillId="0" borderId="16" xfId="0" applyFill="1" applyBorder="1" applyAlignment="1">
      <alignment/>
    </xf>
    <xf numFmtId="166" fontId="2" fillId="0" borderId="53" xfId="0" applyNumberFormat="1" applyFont="1" applyBorder="1" applyAlignment="1">
      <alignment horizontal="right"/>
    </xf>
    <xf numFmtId="1" fontId="1" fillId="2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50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2" borderId="39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51" xfId="0" applyNumberFormat="1" applyFont="1" applyFill="1" applyBorder="1" applyAlignment="1">
      <alignment/>
    </xf>
    <xf numFmtId="164" fontId="2" fillId="0" borderId="26" xfId="0" applyNumberFormat="1" applyFont="1" applyBorder="1" applyAlignment="1" quotePrefix="1">
      <alignment horizontal="center"/>
    </xf>
    <xf numFmtId="1" fontId="1" fillId="2" borderId="9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40" xfId="0" applyNumberFormat="1" applyFont="1" applyFill="1" applyBorder="1" applyAlignment="1">
      <alignment/>
    </xf>
    <xf numFmtId="164" fontId="1" fillId="2" borderId="26" xfId="0" applyNumberFormat="1" applyFont="1" applyFill="1" applyBorder="1" applyAlignment="1">
      <alignment horizontal="center"/>
    </xf>
    <xf numFmtId="164" fontId="2" fillId="0" borderId="24" xfId="0" applyNumberFormat="1" applyFont="1" applyBorder="1" applyAlignment="1" quotePrefix="1">
      <alignment/>
    </xf>
    <xf numFmtId="167" fontId="1" fillId="2" borderId="9" xfId="21" applyNumberFormat="1" applyFont="1" applyFill="1" applyBorder="1" applyAlignment="1" quotePrefix="1">
      <alignment horizontal="center"/>
      <protection/>
    </xf>
    <xf numFmtId="166" fontId="1" fillId="2" borderId="1" xfId="21" applyFont="1" applyFill="1" applyBorder="1" applyAlignment="1" quotePrefix="1">
      <alignment horizontal="centerContinuous"/>
      <protection/>
    </xf>
    <xf numFmtId="166" fontId="8" fillId="0" borderId="8" xfId="0" applyNumberFormat="1" applyFont="1" applyBorder="1" applyAlignment="1" applyProtection="1">
      <alignment horizontal="left" indent="2"/>
      <protection/>
    </xf>
    <xf numFmtId="2" fontId="8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 horizontal="left"/>
    </xf>
    <xf numFmtId="2" fontId="5" fillId="0" borderId="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 quotePrefix="1">
      <alignment horizontal="right"/>
    </xf>
    <xf numFmtId="2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2" fontId="14" fillId="0" borderId="5" xfId="0" applyNumberFormat="1" applyFont="1" applyBorder="1" applyAlignment="1">
      <alignment/>
    </xf>
    <xf numFmtId="2" fontId="14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 quotePrefix="1">
      <alignment horizontal="center"/>
    </xf>
    <xf numFmtId="0" fontId="12" fillId="0" borderId="0" xfId="0" applyFont="1" applyAlignment="1">
      <alignment horizontal="right"/>
    </xf>
    <xf numFmtId="164" fontId="2" fillId="0" borderId="25" xfId="33" applyNumberFormat="1" applyFont="1" applyBorder="1">
      <alignment/>
      <protection/>
    </xf>
    <xf numFmtId="0" fontId="2" fillId="2" borderId="56" xfId="0" applyFont="1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2" fontId="2" fillId="0" borderId="48" xfId="0" applyNumberFormat="1" applyFont="1" applyBorder="1" applyAlignment="1">
      <alignment horizontal="center"/>
    </xf>
    <xf numFmtId="2" fontId="2" fillId="0" borderId="48" xfId="0" applyNumberFormat="1" applyFont="1" applyBorder="1" applyAlignment="1" quotePrefix="1">
      <alignment horizontal="center"/>
    </xf>
    <xf numFmtId="0" fontId="2" fillId="0" borderId="37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2" fontId="2" fillId="0" borderId="24" xfId="0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2" fontId="2" fillId="0" borderId="48" xfId="0" applyNumberFormat="1" applyFont="1" applyFill="1" applyBorder="1" applyAlignment="1" quotePrefix="1">
      <alignment horizontal="center"/>
    </xf>
    <xf numFmtId="0" fontId="2" fillId="0" borderId="57" xfId="0" applyFont="1" applyBorder="1" applyAlignment="1">
      <alignment horizontal="left" vertical="center" wrapText="1"/>
    </xf>
    <xf numFmtId="2" fontId="2" fillId="0" borderId="54" xfId="0" applyNumberFormat="1" applyFont="1" applyFill="1" applyBorder="1" applyAlignment="1">
      <alignment/>
    </xf>
    <xf numFmtId="2" fontId="2" fillId="0" borderId="54" xfId="0" applyNumberFormat="1" applyFont="1" applyBorder="1" applyAlignment="1" quotePrefix="1">
      <alignment horizontal="center"/>
    </xf>
    <xf numFmtId="2" fontId="2" fillId="0" borderId="55" xfId="0" applyNumberFormat="1" applyFont="1" applyBorder="1" applyAlignment="1" quotePrefix="1">
      <alignment horizontal="center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 applyProtection="1">
      <alignment horizontal="left" indent="2"/>
      <protection/>
    </xf>
    <xf numFmtId="2" fontId="8" fillId="0" borderId="0" xfId="0" applyNumberFormat="1" applyFont="1" applyBorder="1" applyAlignment="1">
      <alignment/>
    </xf>
    <xf numFmtId="0" fontId="8" fillId="0" borderId="34" xfId="0" applyFont="1" applyBorder="1" applyAlignment="1">
      <alignment/>
    </xf>
    <xf numFmtId="2" fontId="8" fillId="0" borderId="49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8" fillId="0" borderId="35" xfId="0" applyFont="1" applyBorder="1" applyAlignment="1">
      <alignment/>
    </xf>
    <xf numFmtId="166" fontId="8" fillId="0" borderId="16" xfId="0" applyNumberFormat="1" applyFont="1" applyBorder="1" applyAlignment="1" applyProtection="1">
      <alignment horizontal="left" indent="2"/>
      <protection/>
    </xf>
    <xf numFmtId="2" fontId="8" fillId="0" borderId="16" xfId="0" applyNumberFormat="1" applyFont="1" applyBorder="1" applyAlignment="1">
      <alignment/>
    </xf>
    <xf numFmtId="2" fontId="8" fillId="0" borderId="53" xfId="0" applyNumberFormat="1" applyFont="1" applyBorder="1" applyAlignment="1">
      <alignment/>
    </xf>
    <xf numFmtId="1" fontId="1" fillId="2" borderId="48" xfId="0" applyNumberFormat="1" applyFont="1" applyFill="1" applyBorder="1" applyAlignment="1" applyProtection="1">
      <alignment horizontal="right"/>
      <protection/>
    </xf>
    <xf numFmtId="164" fontId="2" fillId="0" borderId="48" xfId="0" applyNumberFormat="1" applyFont="1" applyBorder="1" applyAlignment="1">
      <alignment/>
    </xf>
    <xf numFmtId="2" fontId="2" fillId="0" borderId="54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166" fontId="1" fillId="2" borderId="26" xfId="21" applyFont="1" applyFill="1" applyBorder="1" applyAlignment="1" quotePrefix="1">
      <alignment horizontal="centerContinuous"/>
      <protection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2" fontId="2" fillId="0" borderId="12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35" applyFont="1" applyBorder="1">
      <alignment/>
      <protection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28" applyFont="1" applyAlignment="1">
      <alignment vertical="center"/>
      <protection/>
    </xf>
    <xf numFmtId="0" fontId="2" fillId="0" borderId="0" xfId="28" applyFont="1">
      <alignment/>
      <protection/>
    </xf>
    <xf numFmtId="0" fontId="2" fillId="2" borderId="11" xfId="28" applyFont="1" applyFill="1" applyBorder="1" applyAlignment="1">
      <alignment horizontal="center" vertical="center"/>
      <protection/>
    </xf>
    <xf numFmtId="0" fontId="2" fillId="2" borderId="11" xfId="28" applyFont="1" applyFill="1" applyBorder="1" applyAlignment="1">
      <alignment vertical="center"/>
      <protection/>
    </xf>
    <xf numFmtId="0" fontId="2" fillId="2" borderId="10" xfId="28" applyFont="1" applyFill="1" applyBorder="1" applyAlignment="1" quotePrefix="1">
      <alignment horizontal="center" vertical="center"/>
      <protection/>
    </xf>
    <xf numFmtId="2" fontId="1" fillId="0" borderId="10" xfId="28" applyNumberFormat="1" applyFont="1" applyBorder="1" applyAlignment="1">
      <alignment horizontal="center" vertical="center"/>
      <protection/>
    </xf>
    <xf numFmtId="2" fontId="2" fillId="0" borderId="10" xfId="28" applyNumberFormat="1" applyFont="1" applyBorder="1" applyAlignment="1">
      <alignment horizontal="center" vertical="center"/>
      <protection/>
    </xf>
    <xf numFmtId="0" fontId="2" fillId="0" borderId="10" xfId="28" applyFont="1" applyBorder="1" applyAlignment="1">
      <alignment horizontal="center" vertical="center"/>
      <protection/>
    </xf>
    <xf numFmtId="164" fontId="2" fillId="0" borderId="5" xfId="28" applyNumberFormat="1" applyFont="1" applyBorder="1" applyAlignment="1">
      <alignment horizontal="center" vertical="center"/>
      <protection/>
    </xf>
    <xf numFmtId="164" fontId="2" fillId="0" borderId="6" xfId="28" applyNumberFormat="1" applyFont="1" applyBorder="1" applyAlignment="1">
      <alignment horizontal="center" vertical="center"/>
      <protection/>
    </xf>
    <xf numFmtId="164" fontId="1" fillId="0" borderId="15" xfId="28" applyNumberFormat="1" applyFont="1" applyBorder="1" applyAlignment="1">
      <alignment horizontal="center" vertical="center"/>
      <protection/>
    </xf>
    <xf numFmtId="164" fontId="1" fillId="0" borderId="5" xfId="28" applyNumberFormat="1" applyFont="1" applyBorder="1" applyAlignment="1">
      <alignment horizontal="center" vertical="center"/>
      <protection/>
    </xf>
    <xf numFmtId="2" fontId="1" fillId="0" borderId="8" xfId="28" applyNumberFormat="1" applyFont="1" applyBorder="1" applyAlignment="1">
      <alignment horizontal="center" vertical="center"/>
      <protection/>
    </xf>
    <xf numFmtId="2" fontId="2" fillId="0" borderId="8" xfId="28" applyNumberFormat="1" applyFont="1" applyBorder="1" applyAlignment="1">
      <alignment horizontal="center" vertical="center"/>
      <protection/>
    </xf>
    <xf numFmtId="164" fontId="2" fillId="0" borderId="0" xfId="28" applyNumberFormat="1" applyFont="1" applyBorder="1" applyAlignment="1">
      <alignment horizontal="center" vertical="center"/>
      <protection/>
    </xf>
    <xf numFmtId="164" fontId="2" fillId="0" borderId="3" xfId="28" applyNumberFormat="1" applyFont="1" applyBorder="1" applyAlignment="1">
      <alignment horizontal="center" vertical="center"/>
      <protection/>
    </xf>
    <xf numFmtId="164" fontId="1" fillId="0" borderId="9" xfId="28" applyNumberFormat="1" applyFont="1" applyBorder="1" applyAlignment="1">
      <alignment horizontal="center" vertical="center"/>
      <protection/>
    </xf>
    <xf numFmtId="0" fontId="2" fillId="0" borderId="8" xfId="28" applyFont="1" applyBorder="1" applyAlignment="1">
      <alignment horizontal="center" vertical="center"/>
      <protection/>
    </xf>
    <xf numFmtId="164" fontId="2" fillId="0" borderId="9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" xfId="28" applyNumberFormat="1" applyFont="1" applyBorder="1" applyAlignment="1">
      <alignment vertical="center"/>
      <protection/>
    </xf>
    <xf numFmtId="164" fontId="1" fillId="0" borderId="0" xfId="28" applyNumberFormat="1" applyFont="1" applyBorder="1" applyAlignment="1">
      <alignment horizontal="center" vertical="center"/>
      <protection/>
    </xf>
    <xf numFmtId="2" fontId="14" fillId="0" borderId="8" xfId="28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horizontal="center"/>
    </xf>
    <xf numFmtId="2" fontId="2" fillId="0" borderId="0" xfId="28" applyNumberFormat="1" applyFont="1" applyAlignment="1">
      <alignment horizontal="left" indent="1"/>
      <protection/>
    </xf>
    <xf numFmtId="164" fontId="2" fillId="0" borderId="0" xfId="28" applyNumberFormat="1" applyFont="1" applyAlignment="1">
      <alignment vertical="center"/>
      <protection/>
    </xf>
    <xf numFmtId="164" fontId="2" fillId="0" borderId="0" xfId="28" applyNumberFormat="1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2" fontId="33" fillId="0" borderId="0" xfId="28" applyNumberFormat="1" applyFont="1" applyAlignment="1">
      <alignment vertical="center"/>
      <protection/>
    </xf>
    <xf numFmtId="2" fontId="1" fillId="0" borderId="0" xfId="28" applyNumberFormat="1" applyFont="1" applyAlignment="1">
      <alignment vertical="center"/>
      <protection/>
    </xf>
    <xf numFmtId="0" fontId="2" fillId="0" borderId="0" xfId="28" applyFont="1" applyAlignment="1">
      <alignment horizontal="left" indent="1"/>
      <protection/>
    </xf>
    <xf numFmtId="2" fontId="2" fillId="0" borderId="0" xfId="28" applyNumberFormat="1" applyFont="1" applyAlignment="1">
      <alignment vertical="center"/>
      <protection/>
    </xf>
    <xf numFmtId="0" fontId="2" fillId="0" borderId="0" xfId="28" applyFont="1" applyAlignment="1">
      <alignment horizontal="left" indent="2"/>
      <protection/>
    </xf>
    <xf numFmtId="165" fontId="2" fillId="0" borderId="0" xfId="23" applyFont="1">
      <alignment/>
      <protection/>
    </xf>
    <xf numFmtId="165" fontId="1" fillId="2" borderId="4" xfId="23" applyNumberFormat="1" applyFont="1" applyFill="1" applyBorder="1" applyAlignment="1" applyProtection="1">
      <alignment horizontal="center" vertical="center"/>
      <protection/>
    </xf>
    <xf numFmtId="165" fontId="1" fillId="2" borderId="10" xfId="23" applyNumberFormat="1" applyFont="1" applyFill="1" applyBorder="1" applyAlignment="1" applyProtection="1">
      <alignment horizontal="center" vertical="center"/>
      <protection/>
    </xf>
    <xf numFmtId="164" fontId="2" fillId="0" borderId="8" xfId="23" applyNumberFormat="1" applyFont="1" applyBorder="1" applyAlignment="1">
      <alignment horizontal="center" vertical="center"/>
      <protection/>
    </xf>
    <xf numFmtId="166" fontId="2" fillId="0" borderId="0" xfId="23" applyNumberFormat="1" applyFont="1" applyBorder="1" applyAlignment="1" applyProtection="1">
      <alignment horizontal="center" vertical="center"/>
      <protection/>
    </xf>
    <xf numFmtId="166" fontId="2" fillId="0" borderId="3" xfId="23" applyNumberFormat="1" applyFont="1" applyBorder="1" applyAlignment="1" applyProtection="1">
      <alignment horizontal="center" vertical="center"/>
      <protection/>
    </xf>
    <xf numFmtId="2" fontId="2" fillId="0" borderId="0" xfId="23" applyNumberFormat="1" applyFont="1" applyAlignment="1">
      <alignment horizontal="right"/>
      <protection/>
    </xf>
    <xf numFmtId="166" fontId="9" fillId="0" borderId="0" xfId="23" applyNumberFormat="1" applyFont="1" applyBorder="1" applyAlignment="1" applyProtection="1">
      <alignment horizontal="center" vertical="center"/>
      <protection/>
    </xf>
    <xf numFmtId="165" fontId="2" fillId="0" borderId="0" xfId="23" applyFont="1" applyBorder="1">
      <alignment/>
      <protection/>
    </xf>
    <xf numFmtId="164" fontId="2" fillId="0" borderId="8" xfId="0" applyNumberFormat="1" applyFont="1" applyBorder="1" applyAlignment="1">
      <alignment horizontal="center" vertical="center"/>
    </xf>
    <xf numFmtId="2" fontId="2" fillId="0" borderId="0" xfId="23" applyNumberFormat="1" applyFont="1">
      <alignment/>
      <protection/>
    </xf>
    <xf numFmtId="164" fontId="2" fillId="0" borderId="11" xfId="23" applyNumberFormat="1" applyFont="1" applyBorder="1" applyAlignment="1">
      <alignment horizontal="center" vertical="center"/>
      <protection/>
    </xf>
    <xf numFmtId="166" fontId="2" fillId="0" borderId="1" xfId="23" applyNumberFormat="1" applyFont="1" applyBorder="1" applyAlignment="1" applyProtection="1">
      <alignment horizontal="center" vertical="center"/>
      <protection/>
    </xf>
    <xf numFmtId="165" fontId="2" fillId="0" borderId="0" xfId="23" applyNumberFormat="1" applyFont="1" applyAlignment="1" applyProtection="1">
      <alignment horizontal="left"/>
      <protection/>
    </xf>
    <xf numFmtId="164" fontId="2" fillId="0" borderId="0" xfId="23" applyNumberFormat="1" applyFont="1">
      <alignment/>
      <protection/>
    </xf>
    <xf numFmtId="0" fontId="1" fillId="2" borderId="6" xfId="25" applyFont="1" applyFill="1" applyBorder="1" applyAlignment="1">
      <alignment horizontal="center" vertical="center"/>
      <protection/>
    </xf>
    <xf numFmtId="0" fontId="1" fillId="2" borderId="10" xfId="25" applyFont="1" applyFill="1" applyBorder="1" applyAlignment="1">
      <alignment horizontal="center" vertical="center"/>
      <protection/>
    </xf>
    <xf numFmtId="0" fontId="1" fillId="2" borderId="48" xfId="25" applyFont="1" applyFill="1" applyBorder="1" applyAlignment="1">
      <alignment horizontal="center" vertical="center"/>
      <protection/>
    </xf>
    <xf numFmtId="164" fontId="2" fillId="0" borderId="0" xfId="25" applyNumberFormat="1" applyFont="1" applyBorder="1" applyAlignment="1">
      <alignment horizontal="center" vertical="center"/>
      <protection/>
    </xf>
    <xf numFmtId="164" fontId="2" fillId="0" borderId="8" xfId="25" applyNumberFormat="1" applyFont="1" applyBorder="1" applyAlignment="1">
      <alignment horizontal="center" vertical="center"/>
      <protection/>
    </xf>
    <xf numFmtId="164" fontId="2" fillId="0" borderId="9" xfId="25" applyNumberFormat="1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horizontal="center" vertical="center"/>
    </xf>
    <xf numFmtId="166" fontId="2" fillId="0" borderId="12" xfId="23" applyNumberFormat="1" applyFont="1" applyBorder="1" applyAlignment="1" applyProtection="1">
      <alignment horizontal="center" vertical="center"/>
      <protection/>
    </xf>
    <xf numFmtId="166" fontId="2" fillId="0" borderId="52" xfId="23" applyNumberFormat="1" applyFont="1" applyBorder="1" applyAlignment="1" applyProtection="1">
      <alignment horizontal="center" vertical="center"/>
      <protection/>
    </xf>
    <xf numFmtId="0" fontId="2" fillId="0" borderId="0" xfId="25" applyFont="1" applyAlignment="1">
      <alignment horizontal="right"/>
      <protection/>
    </xf>
    <xf numFmtId="166" fontId="2" fillId="0" borderId="9" xfId="23" applyNumberFormat="1" applyFont="1" applyBorder="1" applyAlignment="1" applyProtection="1">
      <alignment horizontal="center" vertical="center"/>
      <protection/>
    </xf>
    <xf numFmtId="166" fontId="2" fillId="0" borderId="25" xfId="23" applyNumberFormat="1" applyFont="1" applyBorder="1" applyAlignment="1" applyProtection="1">
      <alignment horizontal="center" vertical="center"/>
      <protection/>
    </xf>
    <xf numFmtId="164" fontId="2" fillId="0" borderId="0" xfId="25" applyNumberFormat="1" applyFont="1">
      <alignment/>
      <protection/>
    </xf>
    <xf numFmtId="166" fontId="2" fillId="0" borderId="8" xfId="23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>
      <alignment horizontal="center" vertical="center"/>
    </xf>
    <xf numFmtId="166" fontId="2" fillId="0" borderId="49" xfId="23" applyNumberFormat="1" applyFont="1" applyBorder="1" applyAlignment="1" applyProtection="1">
      <alignment horizontal="center" vertical="center"/>
      <protection/>
    </xf>
    <xf numFmtId="164" fontId="2" fillId="0" borderId="0" xfId="25" applyNumberFormat="1" applyFont="1" applyAlignment="1">
      <alignment horizontal="right"/>
      <protection/>
    </xf>
    <xf numFmtId="166" fontId="2" fillId="0" borderId="8" xfId="0" applyNumberFormat="1" applyFont="1" applyBorder="1" applyAlignment="1" applyProtection="1">
      <alignment horizontal="center" vertical="center"/>
      <protection/>
    </xf>
    <xf numFmtId="166" fontId="2" fillId="0" borderId="49" xfId="0" applyNumberFormat="1" applyFont="1" applyBorder="1" applyAlignment="1" applyProtection="1">
      <alignment horizontal="center" vertical="center"/>
      <protection/>
    </xf>
    <xf numFmtId="166" fontId="2" fillId="0" borderId="9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>
      <alignment horizontal="center" vertical="center"/>
    </xf>
    <xf numFmtId="164" fontId="1" fillId="0" borderId="54" xfId="25" applyNumberFormat="1" applyFont="1" applyBorder="1" applyAlignment="1">
      <alignment horizontal="center" vertical="center"/>
      <protection/>
    </xf>
    <xf numFmtId="164" fontId="1" fillId="0" borderId="58" xfId="25" applyNumberFormat="1" applyFont="1" applyBorder="1" applyAlignment="1">
      <alignment horizontal="center" vertical="center"/>
      <protection/>
    </xf>
    <xf numFmtId="164" fontId="1" fillId="0" borderId="55" xfId="25" applyNumberFormat="1" applyFont="1" applyBorder="1" applyAlignment="1">
      <alignment horizontal="center" vertical="center"/>
      <protection/>
    </xf>
    <xf numFmtId="165" fontId="2" fillId="0" borderId="30" xfId="23" applyNumberFormat="1" applyFont="1" applyBorder="1" applyAlignment="1" applyProtection="1">
      <alignment horizontal="center" vertical="center"/>
      <protection/>
    </xf>
    <xf numFmtId="165" fontId="2" fillId="0" borderId="34" xfId="23" applyNumberFormat="1" applyFont="1" applyBorder="1" applyAlignment="1" applyProtection="1">
      <alignment horizontal="center" vertical="center"/>
      <protection/>
    </xf>
    <xf numFmtId="0" fontId="1" fillId="0" borderId="57" xfId="25" applyFont="1" applyBorder="1" applyAlignment="1">
      <alignment horizontal="center" vertical="center"/>
      <protection/>
    </xf>
    <xf numFmtId="164" fontId="1" fillId="0" borderId="47" xfId="25" applyNumberFormat="1" applyFont="1" applyBorder="1" applyAlignment="1">
      <alignment horizontal="center" vertical="center"/>
      <protection/>
    </xf>
    <xf numFmtId="165" fontId="1" fillId="2" borderId="26" xfId="23" applyNumberFormat="1" applyFont="1" applyFill="1" applyBorder="1" applyAlignment="1" applyProtection="1">
      <alignment horizontal="center" vertical="center"/>
      <protection/>
    </xf>
    <xf numFmtId="165" fontId="1" fillId="0" borderId="57" xfId="23" applyNumberFormat="1" applyFont="1" applyBorder="1" applyAlignment="1" applyProtection="1">
      <alignment horizontal="center" vertical="center"/>
      <protection/>
    </xf>
    <xf numFmtId="164" fontId="1" fillId="0" borderId="54" xfId="23" applyNumberFormat="1" applyFont="1" applyBorder="1" applyAlignment="1">
      <alignment horizontal="center" vertical="center"/>
      <protection/>
    </xf>
    <xf numFmtId="164" fontId="1" fillId="0" borderId="55" xfId="23" applyNumberFormat="1" applyFont="1" applyBorder="1" applyAlignment="1">
      <alignment horizontal="center" vertical="center"/>
      <protection/>
    </xf>
    <xf numFmtId="0" fontId="1" fillId="0" borderId="23" xfId="28" applyFont="1" applyBorder="1" applyAlignment="1">
      <alignment vertical="center"/>
      <protection/>
    </xf>
    <xf numFmtId="164" fontId="1" fillId="0" borderId="24" xfId="28" applyNumberFormat="1" applyFont="1" applyBorder="1" applyAlignment="1">
      <alignment horizontal="center" vertical="center"/>
      <protection/>
    </xf>
    <xf numFmtId="0" fontId="1" fillId="0" borderId="22" xfId="28" applyFont="1" applyBorder="1" applyAlignment="1">
      <alignment vertical="center"/>
      <protection/>
    </xf>
    <xf numFmtId="164" fontId="1" fillId="0" borderId="25" xfId="28" applyNumberFormat="1" applyFont="1" applyBorder="1" applyAlignment="1">
      <alignment horizontal="center" vertical="center"/>
      <protection/>
    </xf>
    <xf numFmtId="0" fontId="2" fillId="0" borderId="22" xfId="28" applyFont="1" applyBorder="1" applyAlignment="1">
      <alignment vertical="center"/>
      <protection/>
    </xf>
    <xf numFmtId="0" fontId="2" fillId="0" borderId="22" xfId="28" applyFont="1" applyBorder="1" applyAlignment="1">
      <alignment horizontal="left" vertical="center" indent="1"/>
      <protection/>
    </xf>
    <xf numFmtId="164" fontId="2" fillId="0" borderId="25" xfId="28" applyNumberFormat="1" applyFont="1" applyBorder="1" applyAlignment="1">
      <alignment horizontal="center" vertical="center"/>
      <protection/>
    </xf>
    <xf numFmtId="0" fontId="2" fillId="0" borderId="22" xfId="28" applyFont="1" applyBorder="1" applyAlignment="1">
      <alignment horizontal="left" vertical="center"/>
      <protection/>
    </xf>
    <xf numFmtId="0" fontId="2" fillId="0" borderId="22" xfId="28" applyFont="1" applyBorder="1" applyAlignment="1">
      <alignment horizontal="left" indent="1"/>
      <protection/>
    </xf>
    <xf numFmtId="0" fontId="2" fillId="0" borderId="22" xfId="28" applyFont="1" applyBorder="1" applyAlignment="1">
      <alignment horizontal="left" indent="2"/>
      <protection/>
    </xf>
    <xf numFmtId="0" fontId="2" fillId="0" borderId="22" xfId="28" applyFont="1" applyBorder="1">
      <alignment/>
      <protection/>
    </xf>
    <xf numFmtId="0" fontId="2" fillId="0" borderId="27" xfId="28" applyFont="1" applyBorder="1" applyAlignment="1">
      <alignment vertical="center"/>
      <protection/>
    </xf>
    <xf numFmtId="2" fontId="2" fillId="0" borderId="16" xfId="28" applyNumberFormat="1" applyFont="1" applyBorder="1" applyAlignment="1">
      <alignment horizontal="center" vertical="center"/>
      <protection/>
    </xf>
    <xf numFmtId="164" fontId="2" fillId="0" borderId="17" xfId="22" applyNumberFormat="1" applyFont="1" applyBorder="1" applyAlignment="1">
      <alignment horizontal="center" vertical="center"/>
      <protection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/>
    </xf>
    <xf numFmtId="164" fontId="2" fillId="0" borderId="17" xfId="28" applyNumberFormat="1" applyFont="1" applyBorder="1" applyAlignment="1">
      <alignment horizontal="center" vertical="center"/>
      <protection/>
    </xf>
    <xf numFmtId="164" fontId="2" fillId="0" borderId="28" xfId="28" applyNumberFormat="1" applyFont="1" applyBorder="1" applyAlignment="1">
      <alignment horizontal="center" vertical="center"/>
      <protection/>
    </xf>
    <xf numFmtId="0" fontId="2" fillId="2" borderId="51" xfId="28" applyFont="1" applyFill="1" applyBorder="1" applyAlignment="1">
      <alignment horizontal="center" vertical="center"/>
      <protection/>
    </xf>
    <xf numFmtId="0" fontId="2" fillId="2" borderId="51" xfId="28" applyFont="1" applyFill="1" applyBorder="1" applyAlignment="1">
      <alignment vertical="center"/>
      <protection/>
    </xf>
    <xf numFmtId="0" fontId="2" fillId="2" borderId="48" xfId="28" applyFont="1" applyFill="1" applyBorder="1" applyAlignment="1" quotePrefix="1">
      <alignment horizontal="center" vertical="center"/>
      <protection/>
    </xf>
    <xf numFmtId="0" fontId="2" fillId="2" borderId="61" xfId="28" applyFont="1" applyFill="1" applyBorder="1" applyAlignment="1" quotePrefix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" fontId="1" fillId="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2" fontId="2" fillId="0" borderId="0" xfId="0" applyNumberFormat="1" applyFont="1" applyBorder="1" applyAlignment="1">
      <alignment/>
    </xf>
    <xf numFmtId="2" fontId="2" fillId="0" borderId="4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/>
    </xf>
    <xf numFmtId="2" fontId="13" fillId="0" borderId="54" xfId="0" applyNumberFormat="1" applyFont="1" applyBorder="1" applyAlignment="1">
      <alignment horizontal="right"/>
    </xf>
    <xf numFmtId="2" fontId="13" fillId="0" borderId="54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horizontal="right" vertical="center"/>
    </xf>
    <xf numFmtId="2" fontId="2" fillId="0" borderId="54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vertical="center"/>
    </xf>
    <xf numFmtId="0" fontId="1" fillId="2" borderId="7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2" fontId="1" fillId="0" borderId="4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2" fontId="2" fillId="0" borderId="4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indent="1"/>
    </xf>
    <xf numFmtId="2" fontId="6" fillId="0" borderId="54" xfId="0" applyNumberFormat="1" applyFont="1" applyFill="1" applyBorder="1" applyAlignment="1">
      <alignment/>
    </xf>
    <xf numFmtId="2" fontId="2" fillId="0" borderId="54" xfId="0" applyNumberFormat="1" applyFont="1" applyFill="1" applyBorder="1" applyAlignment="1">
      <alignment vertical="center"/>
    </xf>
    <xf numFmtId="2" fontId="2" fillId="0" borderId="54" xfId="0" applyNumberFormat="1" applyFont="1" applyBorder="1" applyAlignment="1">
      <alignment horizontal="right" vertical="center"/>
    </xf>
    <xf numFmtId="2" fontId="2" fillId="0" borderId="55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 quotePrefix="1">
      <alignment horizontal="center" vertical="center"/>
    </xf>
    <xf numFmtId="2" fontId="2" fillId="0" borderId="10" xfId="0" applyNumberFormat="1" applyFont="1" applyBorder="1" applyAlignment="1" quotePrefix="1">
      <alignment horizontal="center" vertical="center"/>
    </xf>
    <xf numFmtId="0" fontId="2" fillId="2" borderId="12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 quotePrefix="1">
      <alignment/>
    </xf>
    <xf numFmtId="164" fontId="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4" fontId="1" fillId="0" borderId="48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164" fontId="2" fillId="0" borderId="48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64" fontId="2" fillId="0" borderId="48" xfId="0" applyNumberFormat="1" applyFont="1" applyBorder="1" applyAlignment="1" quotePrefix="1">
      <alignment/>
    </xf>
    <xf numFmtId="0" fontId="2" fillId="0" borderId="46" xfId="0" applyFont="1" applyBorder="1" applyAlignment="1">
      <alignment vertical="center"/>
    </xf>
    <xf numFmtId="0" fontId="6" fillId="0" borderId="54" xfId="0" applyFont="1" applyBorder="1" applyAlignment="1">
      <alignment horizontal="right"/>
    </xf>
    <xf numFmtId="0" fontId="6" fillId="0" borderId="54" xfId="0" applyFont="1" applyFill="1" applyBorder="1" applyAlignment="1">
      <alignment horizontal="right"/>
    </xf>
    <xf numFmtId="0" fontId="2" fillId="0" borderId="54" xfId="0" applyFont="1" applyFill="1" applyBorder="1" applyAlignment="1">
      <alignment/>
    </xf>
    <xf numFmtId="164" fontId="2" fillId="0" borderId="54" xfId="0" applyNumberFormat="1" applyFont="1" applyBorder="1" applyAlignment="1">
      <alignment vertical="center"/>
    </xf>
    <xf numFmtId="2" fontId="6" fillId="0" borderId="18" xfId="0" applyNumberFormat="1" applyFont="1" applyFill="1" applyBorder="1" applyAlignment="1">
      <alignment/>
    </xf>
    <xf numFmtId="164" fontId="2" fillId="0" borderId="55" xfId="0" applyNumberFormat="1" applyFont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wrapText="1"/>
    </xf>
    <xf numFmtId="164" fontId="8" fillId="3" borderId="10" xfId="0" applyNumberFormat="1" applyFont="1" applyFill="1" applyBorder="1" applyAlignment="1">
      <alignment horizontal="right" wrapText="1"/>
    </xf>
    <xf numFmtId="15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164" fontId="5" fillId="3" borderId="10" xfId="0" applyNumberFormat="1" applyFont="1" applyFill="1" applyBorder="1" applyAlignment="1">
      <alignment horizontal="right" wrapText="1"/>
    </xf>
    <xf numFmtId="164" fontId="8" fillId="3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/>
    </xf>
    <xf numFmtId="0" fontId="5" fillId="2" borderId="51" xfId="0" applyFont="1" applyFill="1" applyBorder="1" applyAlignment="1">
      <alignment/>
    </xf>
    <xf numFmtId="0" fontId="5" fillId="2" borderId="51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 wrapText="1"/>
    </xf>
    <xf numFmtId="14" fontId="8" fillId="3" borderId="48" xfId="0" applyNumberFormat="1" applyFont="1" applyFill="1" applyBorder="1" applyAlignment="1">
      <alignment horizontal="center" wrapText="1"/>
    </xf>
    <xf numFmtId="0" fontId="8" fillId="3" borderId="37" xfId="0" applyFont="1" applyFill="1" applyBorder="1" applyAlignment="1">
      <alignment wrapText="1"/>
    </xf>
    <xf numFmtId="0" fontId="8" fillId="3" borderId="48" xfId="0" applyFont="1" applyFill="1" applyBorder="1" applyAlignment="1">
      <alignment wrapText="1"/>
    </xf>
    <xf numFmtId="0" fontId="8" fillId="0" borderId="3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57" xfId="0" applyFont="1" applyBorder="1" applyAlignment="1">
      <alignment/>
    </xf>
    <xf numFmtId="0" fontId="1" fillId="0" borderId="54" xfId="0" applyFont="1" applyFill="1" applyBorder="1" applyAlignment="1">
      <alignment horizontal="right"/>
    </xf>
    <xf numFmtId="0" fontId="8" fillId="0" borderId="54" xfId="0" applyFont="1" applyBorder="1" applyAlignment="1">
      <alignment/>
    </xf>
    <xf numFmtId="164" fontId="5" fillId="0" borderId="54" xfId="0" applyNumberFormat="1" applyFont="1" applyBorder="1" applyAlignment="1">
      <alignment horizontal="right"/>
    </xf>
    <xf numFmtId="0" fontId="8" fillId="0" borderId="55" xfId="0" applyFont="1" applyBorder="1" applyAlignment="1">
      <alignment/>
    </xf>
    <xf numFmtId="0" fontId="8" fillId="0" borderId="30" xfId="0" applyFont="1" applyFill="1" applyBorder="1" applyAlignment="1">
      <alignment horizontal="center" vertical="center"/>
    </xf>
    <xf numFmtId="15" fontId="8" fillId="0" borderId="48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5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15" fontId="8" fillId="0" borderId="3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8" fillId="0" borderId="3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right"/>
    </xf>
    <xf numFmtId="0" fontId="2" fillId="0" borderId="55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Continuous"/>
    </xf>
    <xf numFmtId="167" fontId="1" fillId="2" borderId="8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72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1" fillId="0" borderId="73" xfId="0" applyFont="1" applyBorder="1" applyAlignment="1" quotePrefix="1">
      <alignment horizontal="lef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2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2" fillId="2" borderId="51" xfId="0" applyFont="1" applyFill="1" applyBorder="1" applyAlignment="1">
      <alignment/>
    </xf>
    <xf numFmtId="0" fontId="1" fillId="2" borderId="39" xfId="0" applyFont="1" applyFill="1" applyBorder="1" applyAlignment="1" quotePrefix="1">
      <alignment horizontal="centerContinuous"/>
    </xf>
    <xf numFmtId="0" fontId="1" fillId="2" borderId="42" xfId="0" applyFont="1" applyFill="1" applyBorder="1" applyAlignment="1" quotePrefix="1">
      <alignment horizontal="centerContinuous"/>
    </xf>
    <xf numFmtId="166" fontId="2" fillId="2" borderId="22" xfId="21" applyFont="1" applyFill="1" applyBorder="1">
      <alignment/>
      <protection/>
    </xf>
    <xf numFmtId="0" fontId="1" fillId="2" borderId="26" xfId="0" applyFont="1" applyFill="1" applyBorder="1" applyAlignment="1" quotePrefix="1">
      <alignment horizontal="centerContinuous"/>
    </xf>
    <xf numFmtId="167" fontId="1" fillId="2" borderId="48" xfId="0" applyNumberFormat="1" applyFont="1" applyFill="1" applyBorder="1" applyAlignment="1" quotePrefix="1">
      <alignment horizontal="center"/>
    </xf>
    <xf numFmtId="0" fontId="2" fillId="0" borderId="29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0" xfId="0" applyFont="1" applyBorder="1" applyAlignment="1" quotePrefix="1">
      <alignment horizontal="left"/>
    </xf>
    <xf numFmtId="0" fontId="2" fillId="0" borderId="34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164" fontId="1" fillId="0" borderId="49" xfId="0" applyNumberFormat="1" applyFont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164" fontId="2" fillId="0" borderId="52" xfId="0" applyNumberFormat="1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 horizontal="right"/>
    </xf>
    <xf numFmtId="164" fontId="2" fillId="0" borderId="52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 horizontal="right"/>
    </xf>
    <xf numFmtId="164" fontId="2" fillId="0" borderId="52" xfId="0" applyNumberFormat="1" applyFont="1" applyBorder="1" applyAlignment="1">
      <alignment horizontal="right"/>
    </xf>
    <xf numFmtId="0" fontId="2" fillId="0" borderId="35" xfId="0" applyFont="1" applyBorder="1" applyAlignment="1" quotePrefix="1">
      <alignment horizontal="left"/>
    </xf>
    <xf numFmtId="164" fontId="2" fillId="0" borderId="16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5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2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2" borderId="74" xfId="0" applyFont="1" applyFill="1" applyBorder="1" applyAlignment="1" quotePrefix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65" xfId="0" applyFont="1" applyFill="1" applyBorder="1" applyAlignment="1" quotePrefix="1">
      <alignment horizontal="center"/>
    </xf>
    <xf numFmtId="0" fontId="1" fillId="2" borderId="66" xfId="0" applyFont="1" applyFill="1" applyBorder="1" applyAlignment="1" quotePrefix="1">
      <alignment horizontal="center"/>
    </xf>
    <xf numFmtId="0" fontId="1" fillId="2" borderId="61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2" borderId="12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>
      <alignment/>
    </xf>
    <xf numFmtId="166" fontId="1" fillId="0" borderId="14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9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Border="1" applyAlignment="1">
      <alignment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9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>
      <alignment/>
    </xf>
    <xf numFmtId="166" fontId="2" fillId="0" borderId="14" xfId="0" applyNumberFormat="1" applyFont="1" applyFill="1" applyBorder="1" applyAlignment="1" applyProtection="1">
      <alignment horizontal="right" vertical="center"/>
      <protection/>
    </xf>
    <xf numFmtId="166" fontId="2" fillId="0" borderId="7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7" xfId="0" applyNumberFormat="1" applyFont="1" applyBorder="1" applyAlignment="1">
      <alignment horizontal="right"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>
      <alignment horizontal="right"/>
    </xf>
    <xf numFmtId="168" fontId="2" fillId="0" borderId="0" xfId="0" applyNumberFormat="1" applyFont="1" applyBorder="1" applyAlignment="1" applyProtection="1" quotePrefix="1">
      <alignment horizontal="left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9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164" fontId="2" fillId="0" borderId="8" xfId="0" applyNumberFormat="1" applyFont="1" applyFill="1" applyBorder="1" applyAlignment="1">
      <alignment/>
    </xf>
    <xf numFmtId="164" fontId="1" fillId="0" borderId="75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/>
    </xf>
    <xf numFmtId="164" fontId="13" fillId="0" borderId="7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4" fontId="13" fillId="0" borderId="6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 quotePrefix="1">
      <alignment horizontal="right"/>
    </xf>
    <xf numFmtId="164" fontId="1" fillId="0" borderId="0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8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9" fillId="0" borderId="10" xfId="0" applyNumberFormat="1" applyFont="1" applyFill="1" applyBorder="1" applyAlignment="1">
      <alignment/>
    </xf>
    <xf numFmtId="164" fontId="39" fillId="0" borderId="11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64" fontId="40" fillId="0" borderId="12" xfId="0" applyNumberFormat="1" applyFont="1" applyFill="1" applyBorder="1" applyAlignment="1">
      <alignment/>
    </xf>
    <xf numFmtId="164" fontId="40" fillId="0" borderId="8" xfId="0" applyNumberFormat="1" applyFont="1" applyFill="1" applyBorder="1" applyAlignment="1">
      <alignment/>
    </xf>
    <xf numFmtId="164" fontId="40" fillId="0" borderId="11" xfId="0" applyNumberFormat="1" applyFont="1" applyFill="1" applyBorder="1" applyAlignment="1">
      <alignment/>
    </xf>
    <xf numFmtId="164" fontId="6" fillId="0" borderId="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/>
    </xf>
    <xf numFmtId="176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13" fillId="2" borderId="76" xfId="0" applyFont="1" applyFill="1" applyBorder="1" applyAlignment="1" quotePrefix="1">
      <alignment horizontal="center"/>
    </xf>
    <xf numFmtId="0" fontId="13" fillId="2" borderId="77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/>
    </xf>
    <xf numFmtId="0" fontId="13" fillId="2" borderId="78" xfId="0" applyFont="1" applyFill="1" applyBorder="1" applyAlignment="1" quotePrefix="1">
      <alignment horizontal="center"/>
    </xf>
    <xf numFmtId="176" fontId="2" fillId="0" borderId="8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3" fontId="2" fillId="0" borderId="9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9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13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13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2" fillId="0" borderId="8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68" fontId="2" fillId="0" borderId="9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168" fontId="2" fillId="0" borderId="9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168" fontId="2" fillId="0" borderId="9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Border="1" applyAlignment="1" applyProtection="1">
      <alignment horizontal="center" vertical="center"/>
      <protection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0" fontId="13" fillId="2" borderId="79" xfId="0" applyFont="1" applyFill="1" applyBorder="1" applyAlignment="1">
      <alignment horizontal="left"/>
    </xf>
    <xf numFmtId="0" fontId="13" fillId="2" borderId="77" xfId="0" applyFont="1" applyFill="1" applyBorder="1" applyAlignment="1">
      <alignment horizontal="center"/>
    </xf>
    <xf numFmtId="0" fontId="2" fillId="0" borderId="80" xfId="0" applyFont="1" applyBorder="1" applyAlignment="1">
      <alignment/>
    </xf>
    <xf numFmtId="43" fontId="2" fillId="0" borderId="8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81" xfId="15" applyNumberFormat="1" applyFont="1" applyFill="1" applyBorder="1" applyAlignment="1">
      <alignment horizontal="center"/>
    </xf>
    <xf numFmtId="43" fontId="2" fillId="0" borderId="81" xfId="15" applyNumberFormat="1" applyFont="1" applyFill="1" applyBorder="1" applyAlignment="1">
      <alignment/>
    </xf>
    <xf numFmtId="43" fontId="2" fillId="0" borderId="81" xfId="15" applyNumberFormat="1" applyFont="1" applyFill="1" applyBorder="1" applyAlignment="1">
      <alignment/>
    </xf>
    <xf numFmtId="43" fontId="2" fillId="0" borderId="81" xfId="15" applyNumberFormat="1" applyFont="1" applyFill="1" applyBorder="1" applyAlignment="1">
      <alignment horizontal="right"/>
    </xf>
    <xf numFmtId="43" fontId="2" fillId="0" borderId="3" xfId="15" applyNumberFormat="1" applyFont="1" applyFill="1" applyBorder="1" applyAlignment="1">
      <alignment/>
    </xf>
    <xf numFmtId="0" fontId="2" fillId="0" borderId="82" xfId="0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43" fontId="2" fillId="0" borderId="83" xfId="15" applyNumberFormat="1" applyFont="1" applyFill="1" applyBorder="1" applyAlignment="1">
      <alignment/>
    </xf>
    <xf numFmtId="0" fontId="13" fillId="0" borderId="84" xfId="0" applyFont="1" applyBorder="1" applyAlignment="1">
      <alignment horizontal="center" vertical="center"/>
    </xf>
    <xf numFmtId="43" fontId="13" fillId="0" borderId="85" xfId="15" applyNumberFormat="1" applyFont="1" applyBorder="1" applyAlignment="1">
      <alignment horizontal="center" vertical="center"/>
    </xf>
    <xf numFmtId="43" fontId="13" fillId="0" borderId="86" xfId="15" applyNumberFormat="1" applyFont="1" applyBorder="1" applyAlignment="1">
      <alignment horizontal="center" vertical="center"/>
    </xf>
    <xf numFmtId="43" fontId="13" fillId="0" borderId="86" xfId="15" applyNumberFormat="1" applyFont="1" applyFill="1" applyBorder="1" applyAlignment="1">
      <alignment horizontal="center" vertical="center"/>
    </xf>
    <xf numFmtId="43" fontId="13" fillId="0" borderId="87" xfId="15" applyNumberFormat="1" applyFont="1" applyFill="1" applyBorder="1" applyAlignment="1">
      <alignment horizontal="center" vertical="center"/>
    </xf>
    <xf numFmtId="43" fontId="13" fillId="0" borderId="88" xfId="15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1" fillId="0" borderId="0" xfId="0" applyFont="1" applyFill="1" applyAlignment="1">
      <alignment/>
    </xf>
    <xf numFmtId="43" fontId="2" fillId="0" borderId="81" xfId="15" applyNumberFormat="1" applyFont="1" applyFill="1" applyBorder="1" applyAlignment="1" quotePrefix="1">
      <alignment horizontal="right"/>
    </xf>
    <xf numFmtId="1" fontId="1" fillId="2" borderId="52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/>
    </xf>
    <xf numFmtId="166" fontId="1" fillId="0" borderId="36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2" fillId="0" borderId="26" xfId="0" applyNumberFormat="1" applyFont="1" applyBorder="1" applyAlignment="1">
      <alignment horizontal="right"/>
    </xf>
    <xf numFmtId="166" fontId="1" fillId="0" borderId="25" xfId="0" applyNumberFormat="1" applyFont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31" xfId="0" applyFont="1" applyBorder="1" applyAlignment="1">
      <alignment/>
    </xf>
    <xf numFmtId="166" fontId="2" fillId="0" borderId="36" xfId="0" applyNumberFormat="1" applyFont="1" applyBorder="1" applyAlignment="1">
      <alignment horizontal="right"/>
    </xf>
    <xf numFmtId="0" fontId="1" fillId="0" borderId="3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4" fontId="1" fillId="0" borderId="58" xfId="0" applyNumberFormat="1" applyFont="1" applyBorder="1" applyAlignment="1">
      <alignment/>
    </xf>
    <xf numFmtId="166" fontId="2" fillId="0" borderId="32" xfId="0" applyNumberFormat="1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/>
    </xf>
    <xf numFmtId="166" fontId="2" fillId="0" borderId="1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/>
    </xf>
    <xf numFmtId="166" fontId="2" fillId="0" borderId="25" xfId="0" applyNumberFormat="1" applyFont="1" applyBorder="1" applyAlignment="1" quotePrefix="1">
      <alignment horizontal="right"/>
    </xf>
    <xf numFmtId="2" fontId="2" fillId="0" borderId="0" xfId="0" applyNumberFormat="1" applyFont="1" applyFill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164" fontId="2" fillId="0" borderId="34" xfId="0" applyNumberFormat="1" applyFont="1" applyFill="1" applyBorder="1" applyAlignment="1" applyProtection="1">
      <alignment horizontal="left"/>
      <protection/>
    </xf>
    <xf numFmtId="2" fontId="2" fillId="0" borderId="36" xfId="15" applyNumberFormat="1" applyFont="1" applyFill="1" applyBorder="1" applyAlignment="1">
      <alignment/>
    </xf>
    <xf numFmtId="2" fontId="2" fillId="0" borderId="26" xfId="15" applyNumberFormat="1" applyFont="1" applyFill="1" applyBorder="1" applyAlignment="1">
      <alignment/>
    </xf>
    <xf numFmtId="164" fontId="2" fillId="0" borderId="30" xfId="0" applyNumberFormat="1" applyFont="1" applyFill="1" applyBorder="1" applyAlignment="1" applyProtection="1">
      <alignment horizontal="left"/>
      <protection/>
    </xf>
    <xf numFmtId="2" fontId="2" fillId="0" borderId="25" xfId="15" applyNumberFormat="1" applyFont="1" applyFill="1" applyBorder="1" applyAlignment="1">
      <alignment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1" fillId="0" borderId="57" xfId="0" applyNumberFormat="1" applyFont="1" applyFill="1" applyBorder="1" applyAlignment="1" applyProtection="1">
      <alignment horizontal="left"/>
      <protection/>
    </xf>
    <xf numFmtId="164" fontId="1" fillId="0" borderId="47" xfId="15" applyNumberFormat="1" applyFont="1" applyFill="1" applyBorder="1" applyAlignment="1">
      <alignment/>
    </xf>
    <xf numFmtId="164" fontId="1" fillId="0" borderId="58" xfId="15" applyNumberFormat="1" applyFont="1" applyFill="1" applyBorder="1" applyAlignment="1">
      <alignment/>
    </xf>
    <xf numFmtId="2" fontId="1" fillId="0" borderId="47" xfId="15" applyNumberFormat="1" applyFont="1" applyFill="1" applyBorder="1" applyAlignment="1">
      <alignment/>
    </xf>
    <xf numFmtId="2" fontId="1" fillId="0" borderId="89" xfId="15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164" fontId="2" fillId="0" borderId="49" xfId="0" applyNumberFormat="1" applyFont="1" applyFill="1" applyBorder="1" applyAlignment="1" quotePrefix="1">
      <alignment horizontal="right"/>
    </xf>
    <xf numFmtId="0" fontId="1" fillId="0" borderId="57" xfId="0" applyFont="1" applyFill="1" applyBorder="1" applyAlignment="1">
      <alignment/>
    </xf>
    <xf numFmtId="164" fontId="1" fillId="0" borderId="54" xfId="15" applyNumberFormat="1" applyFont="1" applyFill="1" applyBorder="1" applyAlignment="1">
      <alignment/>
    </xf>
    <xf numFmtId="164" fontId="1" fillId="0" borderId="54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1" fillId="2" borderId="56" xfId="0" applyNumberFormat="1" applyFont="1" applyFill="1" applyBorder="1" applyAlignment="1" applyProtection="1">
      <alignment horizontal="left"/>
      <protection/>
    </xf>
    <xf numFmtId="164" fontId="1" fillId="2" borderId="34" xfId="0" applyNumberFormat="1" applyFont="1" applyFill="1" applyBorder="1" applyAlignment="1" applyProtection="1">
      <alignment horizontal="left"/>
      <protection/>
    </xf>
    <xf numFmtId="164" fontId="1" fillId="2" borderId="31" xfId="0" applyNumberFormat="1" applyFont="1" applyFill="1" applyBorder="1" applyAlignment="1">
      <alignment horizontal="center"/>
    </xf>
    <xf numFmtId="164" fontId="1" fillId="2" borderId="4" xfId="15" applyNumberFormat="1" applyFont="1" applyFill="1" applyBorder="1" applyAlignment="1" quotePrefix="1">
      <alignment horizontal="center"/>
    </xf>
    <xf numFmtId="164" fontId="1" fillId="2" borderId="15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36" xfId="15" applyNumberFormat="1" applyFont="1" applyFill="1" applyBorder="1" applyAlignment="1">
      <alignment/>
    </xf>
    <xf numFmtId="164" fontId="1" fillId="2" borderId="11" xfId="15" applyNumberFormat="1" applyFont="1" applyFill="1" applyBorder="1" applyAlignment="1" quotePrefix="1">
      <alignment horizontal="center"/>
    </xf>
    <xf numFmtId="1" fontId="1" fillId="2" borderId="51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164" fontId="1" fillId="0" borderId="8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1" xfId="15" applyNumberFormat="1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/>
    </xf>
    <xf numFmtId="164" fontId="5" fillId="2" borderId="50" xfId="0" applyNumberFormat="1" applyFont="1" applyFill="1" applyBorder="1" applyAlignment="1">
      <alignment/>
    </xf>
    <xf numFmtId="164" fontId="1" fillId="2" borderId="40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39" fillId="2" borderId="22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/>
    </xf>
    <xf numFmtId="164" fontId="39" fillId="2" borderId="48" xfId="0" applyNumberFormat="1" applyFont="1" applyFill="1" applyBorder="1" applyAlignment="1">
      <alignment horizontal="center"/>
    </xf>
    <xf numFmtId="164" fontId="39" fillId="0" borderId="37" xfId="0" applyNumberFormat="1" applyFont="1" applyFill="1" applyBorder="1" applyAlignment="1">
      <alignment/>
    </xf>
    <xf numFmtId="164" fontId="39" fillId="0" borderId="33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40" fillId="0" borderId="52" xfId="0" applyNumberFormat="1" applyFont="1" applyFill="1" applyBorder="1" applyAlignment="1">
      <alignment/>
    </xf>
    <xf numFmtId="164" fontId="40" fillId="0" borderId="49" xfId="0" applyNumberFormat="1" applyFont="1" applyFill="1" applyBorder="1" applyAlignment="1">
      <alignment/>
    </xf>
    <xf numFmtId="164" fontId="40" fillId="0" borderId="33" xfId="0" applyNumberFormat="1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40" fillId="0" borderId="16" xfId="0" applyNumberFormat="1" applyFont="1" applyFill="1" applyBorder="1" applyAlignment="1">
      <alignment/>
    </xf>
    <xf numFmtId="164" fontId="40" fillId="0" borderId="53" xfId="0" applyNumberFormat="1" applyFont="1" applyFill="1" applyBorder="1" applyAlignment="1">
      <alignment/>
    </xf>
    <xf numFmtId="164" fontId="40" fillId="0" borderId="52" xfId="0" applyNumberFormat="1" applyFont="1" applyFill="1" applyBorder="1" applyAlignment="1" quotePrefix="1">
      <alignment horizontal="right"/>
    </xf>
    <xf numFmtId="164" fontId="40" fillId="0" borderId="49" xfId="0" applyNumberFormat="1" applyFont="1" applyFill="1" applyBorder="1" applyAlignment="1" quotePrefix="1">
      <alignment horizontal="right"/>
    </xf>
    <xf numFmtId="0" fontId="1" fillId="2" borderId="24" xfId="0" applyFont="1" applyFill="1" applyBorder="1" applyAlignment="1">
      <alignment horizontal="center" wrapText="1"/>
    </xf>
    <xf numFmtId="177" fontId="2" fillId="0" borderId="25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0" fontId="1" fillId="0" borderId="3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6" fontId="1" fillId="0" borderId="58" xfId="0" applyNumberFormat="1" applyFont="1" applyFill="1" applyBorder="1" applyAlignment="1">
      <alignment vertical="center"/>
    </xf>
    <xf numFmtId="177" fontId="1" fillId="0" borderId="47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wrapText="1"/>
    </xf>
    <xf numFmtId="177" fontId="2" fillId="0" borderId="2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77" fontId="2" fillId="0" borderId="3" xfId="0" applyNumberFormat="1" applyFont="1" applyFill="1" applyBorder="1" applyAlignment="1">
      <alignment horizontal="left"/>
    </xf>
    <xf numFmtId="178" fontId="2" fillId="0" borderId="3" xfId="0" applyNumberFormat="1" applyFont="1" applyFill="1" applyBorder="1" applyAlignment="1">
      <alignment horizontal="left"/>
    </xf>
    <xf numFmtId="177" fontId="2" fillId="0" borderId="25" xfId="0" applyNumberFormat="1" applyFont="1" applyFill="1" applyBorder="1" applyAlignment="1">
      <alignment horizontal="left"/>
    </xf>
    <xf numFmtId="178" fontId="2" fillId="0" borderId="25" xfId="0" applyNumberFormat="1" applyFont="1" applyFill="1" applyBorder="1" applyAlignment="1">
      <alignment horizontal="left"/>
    </xf>
    <xf numFmtId="176" fontId="1" fillId="0" borderId="32" xfId="0" applyNumberFormat="1" applyFont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58" xfId="0" applyNumberFormat="1" applyFont="1" applyFill="1" applyBorder="1" applyAlignment="1">
      <alignment vertical="center"/>
    </xf>
    <xf numFmtId="177" fontId="1" fillId="0" borderId="38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left"/>
    </xf>
    <xf numFmtId="0" fontId="1" fillId="2" borderId="63" xfId="0" applyFont="1" applyFill="1" applyBorder="1" applyAlignment="1">
      <alignment horizontal="left"/>
    </xf>
    <xf numFmtId="0" fontId="13" fillId="2" borderId="61" xfId="0" applyFont="1" applyFill="1" applyBorder="1" applyAlignment="1" quotePrefix="1">
      <alignment horizontal="center"/>
    </xf>
    <xf numFmtId="0" fontId="13" fillId="2" borderId="74" xfId="0" applyFont="1" applyFill="1" applyBorder="1" applyAlignment="1" quotePrefix="1">
      <alignment horizontal="center"/>
    </xf>
    <xf numFmtId="0" fontId="13" fillId="2" borderId="66" xfId="0" applyFont="1" applyFill="1" applyBorder="1" applyAlignment="1" quotePrefix="1">
      <alignment horizontal="center"/>
    </xf>
    <xf numFmtId="176" fontId="2" fillId="0" borderId="25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right"/>
    </xf>
    <xf numFmtId="176" fontId="13" fillId="0" borderId="18" xfId="0" applyNumberFormat="1" applyFont="1" applyBorder="1" applyAlignment="1">
      <alignment horizontal="center" vertical="center"/>
    </xf>
    <xf numFmtId="176" fontId="13" fillId="0" borderId="54" xfId="0" applyNumberFormat="1" applyFont="1" applyFill="1" applyBorder="1" applyAlignment="1">
      <alignment horizontal="center" vertical="center"/>
    </xf>
    <xf numFmtId="176" fontId="13" fillId="0" borderId="47" xfId="0" applyNumberFormat="1" applyFont="1" applyFill="1" applyBorder="1" applyAlignment="1">
      <alignment horizontal="center" vertical="center"/>
    </xf>
    <xf numFmtId="176" fontId="13" fillId="0" borderId="89" xfId="0" applyNumberFormat="1" applyFont="1" applyFill="1" applyBorder="1" applyAlignment="1">
      <alignment horizontal="center" vertical="center"/>
    </xf>
    <xf numFmtId="0" fontId="13" fillId="2" borderId="65" xfId="0" applyFont="1" applyFill="1" applyBorder="1" applyAlignment="1" quotePrefix="1">
      <alignment horizontal="center"/>
    </xf>
    <xf numFmtId="176" fontId="2" fillId="0" borderId="0" xfId="0" applyNumberFormat="1" applyFont="1" applyFill="1" applyBorder="1" applyAlignment="1">
      <alignment horizontal="right"/>
    </xf>
    <xf numFmtId="176" fontId="2" fillId="0" borderId="8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/>
    </xf>
    <xf numFmtId="39" fontId="1" fillId="2" borderId="13" xfId="0" applyNumberFormat="1" applyFont="1" applyFill="1" applyBorder="1" applyAlignment="1" applyProtection="1">
      <alignment horizontal="center" vertical="center"/>
      <protection/>
    </xf>
    <xf numFmtId="39" fontId="1" fillId="2" borderId="1" xfId="0" applyNumberFormat="1" applyFont="1" applyFill="1" applyBorder="1" applyAlignment="1" applyProtection="1">
      <alignment horizontal="center" vertical="center"/>
      <protection/>
    </xf>
    <xf numFmtId="39" fontId="1" fillId="2" borderId="4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 vertical="center"/>
    </xf>
    <xf numFmtId="39" fontId="1" fillId="2" borderId="56" xfId="0" applyNumberFormat="1" applyFont="1" applyFill="1" applyBorder="1" applyAlignment="1" applyProtection="1">
      <alignment horizontal="center" vertical="center"/>
      <protection/>
    </xf>
    <xf numFmtId="177" fontId="1" fillId="2" borderId="31" xfId="0" applyNumberFormat="1" applyFont="1" applyFill="1" applyBorder="1" applyAlignment="1">
      <alignment horizontal="left" vertical="center"/>
    </xf>
    <xf numFmtId="39" fontId="1" fillId="2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/>
    </xf>
    <xf numFmtId="177" fontId="1" fillId="0" borderId="89" xfId="0" applyNumberFormat="1" applyFont="1" applyFill="1" applyBorder="1" applyAlignment="1">
      <alignment/>
    </xf>
    <xf numFmtId="39" fontId="1" fillId="2" borderId="1" xfId="0" applyNumberFormat="1" applyFont="1" applyFill="1" applyBorder="1" applyAlignment="1" applyProtection="1">
      <alignment horizontal="center" vertical="center" wrapText="1"/>
      <protection/>
    </xf>
    <xf numFmtId="177" fontId="1" fillId="0" borderId="89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5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right"/>
    </xf>
    <xf numFmtId="168" fontId="2" fillId="0" borderId="25" xfId="15" applyNumberFormat="1" applyFont="1" applyBorder="1" applyAlignment="1">
      <alignment horizontal="right" vertical="center"/>
    </xf>
    <xf numFmtId="168" fontId="2" fillId="0" borderId="25" xfId="15" applyNumberFormat="1" applyFont="1" applyFill="1" applyBorder="1" applyAlignment="1">
      <alignment horizontal="right" vertical="center"/>
    </xf>
    <xf numFmtId="168" fontId="2" fillId="0" borderId="26" xfId="15" applyNumberFormat="1" applyFont="1" applyFill="1" applyBorder="1" applyAlignment="1">
      <alignment horizontal="right" vertical="center"/>
    </xf>
    <xf numFmtId="43" fontId="1" fillId="0" borderId="32" xfId="15" applyFont="1" applyBorder="1" applyAlignment="1">
      <alignment horizontal="right"/>
    </xf>
    <xf numFmtId="43" fontId="1" fillId="0" borderId="18" xfId="15" applyFont="1" applyBorder="1" applyAlignment="1">
      <alignment horizontal="right"/>
    </xf>
    <xf numFmtId="43" fontId="1" fillId="0" borderId="17" xfId="15" applyFont="1" applyBorder="1" applyAlignment="1">
      <alignment horizontal="right" vertical="center"/>
    </xf>
    <xf numFmtId="168" fontId="1" fillId="0" borderId="17" xfId="15" applyNumberFormat="1" applyFont="1" applyBorder="1" applyAlignment="1">
      <alignment horizontal="right" vertical="center"/>
    </xf>
    <xf numFmtId="43" fontId="1" fillId="0" borderId="58" xfId="15" applyFont="1" applyFill="1" applyBorder="1" applyAlignment="1">
      <alignment horizontal="right" vertical="center"/>
    </xf>
    <xf numFmtId="168" fontId="1" fillId="0" borderId="47" xfId="15" applyNumberFormat="1" applyFont="1" applyFill="1" applyBorder="1" applyAlignment="1">
      <alignment horizontal="right" vertical="center"/>
    </xf>
    <xf numFmtId="43" fontId="1" fillId="0" borderId="58" xfId="15" applyNumberFormat="1" applyFont="1" applyFill="1" applyBorder="1" applyAlignment="1">
      <alignment horizontal="right" vertical="center"/>
    </xf>
    <xf numFmtId="168" fontId="1" fillId="0" borderId="89" xfId="15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168" fontId="1" fillId="0" borderId="25" xfId="0" applyNumberFormat="1" applyFont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34" xfId="0" applyNumberFormat="1" applyFont="1" applyBorder="1" applyAlignment="1" applyProtection="1">
      <alignment horizontal="center" vertical="center"/>
      <protection/>
    </xf>
    <xf numFmtId="168" fontId="1" fillId="0" borderId="49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49" xfId="0" applyFont="1" applyBorder="1" applyAlignment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43" fontId="6" fillId="0" borderId="17" xfId="15" applyFont="1" applyBorder="1" applyAlignment="1">
      <alignment horizontal="center" vertical="center"/>
    </xf>
    <xf numFmtId="43" fontId="8" fillId="0" borderId="17" xfId="15" applyFont="1" applyBorder="1" applyAlignment="1">
      <alignment horizontal="center" vertical="center"/>
    </xf>
    <xf numFmtId="181" fontId="13" fillId="0" borderId="53" xfId="0" applyNumberFormat="1" applyFont="1" applyBorder="1" applyAlignment="1">
      <alignment horizontal="center" vertical="center"/>
    </xf>
    <xf numFmtId="168" fontId="1" fillId="0" borderId="52" xfId="0" applyNumberFormat="1" applyFont="1" applyBorder="1" applyAlignment="1" applyProtection="1">
      <alignment horizontal="right" vertical="center"/>
      <protection/>
    </xf>
    <xf numFmtId="168" fontId="1" fillId="0" borderId="49" xfId="0" applyNumberFormat="1" applyFont="1" applyBorder="1" applyAlignment="1" applyProtection="1">
      <alignment horizontal="right" vertical="center"/>
      <protection/>
    </xf>
    <xf numFmtId="168" fontId="1" fillId="0" borderId="49" xfId="0" applyNumberFormat="1" applyFont="1" applyFill="1" applyBorder="1" applyAlignment="1" applyProtection="1">
      <alignment horizontal="right" vertical="center"/>
      <protection/>
    </xf>
    <xf numFmtId="0" fontId="2" fillId="0" borderId="35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0" fontId="13" fillId="2" borderId="63" xfId="0" applyFont="1" applyFill="1" applyBorder="1" applyAlignment="1" applyProtection="1">
      <alignment horizontal="left" vertical="center"/>
      <protection/>
    </xf>
    <xf numFmtId="0" fontId="13" fillId="2" borderId="65" xfId="0" applyFont="1" applyFill="1" applyBorder="1" applyAlignment="1" quotePrefix="1">
      <alignment horizontal="center" vertical="center"/>
    </xf>
    <xf numFmtId="0" fontId="13" fillId="2" borderId="65" xfId="0" applyNumberFormat="1" applyFont="1" applyFill="1" applyBorder="1" applyAlignment="1" quotePrefix="1">
      <alignment horizontal="center" vertical="center"/>
    </xf>
    <xf numFmtId="0" fontId="13" fillId="2" borderId="62" xfId="0" applyNumberFormat="1" applyFont="1" applyFill="1" applyBorder="1" applyAlignment="1">
      <alignment horizontal="center" vertical="center"/>
    </xf>
    <xf numFmtId="168" fontId="2" fillId="0" borderId="49" xfId="0" applyNumberFormat="1" applyFont="1" applyBorder="1" applyAlignment="1">
      <alignment horizontal="right" vertical="center"/>
    </xf>
    <xf numFmtId="168" fontId="2" fillId="0" borderId="49" xfId="0" applyNumberFormat="1" applyFont="1" applyFill="1" applyBorder="1" applyAlignment="1">
      <alignment horizontal="right" vertical="center"/>
    </xf>
    <xf numFmtId="168" fontId="2" fillId="0" borderId="49" xfId="15" applyNumberFormat="1" applyFont="1" applyFill="1" applyBorder="1" applyAlignment="1">
      <alignment horizontal="right" vertical="center"/>
    </xf>
    <xf numFmtId="168" fontId="2" fillId="0" borderId="33" xfId="15" applyNumberFormat="1" applyFont="1" applyFill="1" applyBorder="1" applyAlignment="1">
      <alignment horizontal="right" vertical="center"/>
    </xf>
    <xf numFmtId="0" fontId="13" fillId="0" borderId="35" xfId="0" applyFont="1" applyBorder="1" applyAlignment="1" applyProtection="1">
      <alignment horizontal="left" vertical="center"/>
      <protection/>
    </xf>
    <xf numFmtId="168" fontId="13" fillId="0" borderId="17" xfId="0" applyNumberFormat="1" applyFont="1" applyBorder="1" applyAlignment="1">
      <alignment horizontal="right" vertical="center"/>
    </xf>
    <xf numFmtId="168" fontId="13" fillId="0" borderId="17" xfId="15" applyNumberFormat="1" applyFont="1" applyBorder="1" applyAlignment="1">
      <alignment horizontal="right" vertical="center"/>
    </xf>
    <xf numFmtId="168" fontId="13" fillId="0" borderId="17" xfId="15" applyNumberFormat="1" applyFont="1" applyFill="1" applyBorder="1" applyAlignment="1">
      <alignment horizontal="right" vertical="center"/>
    </xf>
    <xf numFmtId="168" fontId="13" fillId="0" borderId="53" xfId="15" applyNumberFormat="1" applyFont="1" applyFill="1" applyBorder="1" applyAlignment="1">
      <alignment horizontal="right" vertical="center"/>
    </xf>
    <xf numFmtId="0" fontId="1" fillId="2" borderId="63" xfId="0" applyFont="1" applyFill="1" applyBorder="1" applyAlignment="1">
      <alignment horizontal="center"/>
    </xf>
    <xf numFmtId="0" fontId="1" fillId="2" borderId="62" xfId="0" applyFont="1" applyFill="1" applyBorder="1" applyAlignment="1" quotePrefix="1">
      <alignment horizontal="center"/>
    </xf>
    <xf numFmtId="164" fontId="2" fillId="0" borderId="49" xfId="0" applyNumberFormat="1" applyFont="1" applyBorder="1" applyAlignment="1">
      <alignment/>
    </xf>
    <xf numFmtId="164" fontId="1" fillId="0" borderId="55" xfId="0" applyNumberFormat="1" applyFont="1" applyBorder="1" applyAlignment="1">
      <alignment/>
    </xf>
    <xf numFmtId="164" fontId="1" fillId="2" borderId="65" xfId="15" applyNumberFormat="1" applyFont="1" applyFill="1" applyBorder="1" applyAlignment="1" quotePrefix="1">
      <alignment horizontal="center"/>
    </xf>
    <xf numFmtId="164" fontId="1" fillId="2" borderId="66" xfId="15" applyNumberFormat="1" applyFont="1" applyFill="1" applyBorder="1" applyAlignment="1" quotePrefix="1">
      <alignment horizontal="center"/>
    </xf>
    <xf numFmtId="164" fontId="1" fillId="2" borderId="15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 quotePrefix="1">
      <alignment horizontal="center"/>
    </xf>
    <xf numFmtId="164" fontId="1" fillId="2" borderId="24" xfId="15" applyNumberFormat="1" applyFont="1" applyFill="1" applyBorder="1" applyAlignment="1" quotePrefix="1">
      <alignment horizontal="center"/>
    </xf>
    <xf numFmtId="0" fontId="1" fillId="0" borderId="0" xfId="0" applyFont="1" applyFill="1" applyAlignment="1">
      <alignment horizontal="center"/>
    </xf>
    <xf numFmtId="1" fontId="1" fillId="2" borderId="51" xfId="0" applyNumberFormat="1" applyFont="1" applyFill="1" applyBorder="1" applyAlignment="1">
      <alignment/>
    </xf>
    <xf numFmtId="164" fontId="1" fillId="2" borderId="34" xfId="0" applyNumberFormat="1" applyFont="1" applyFill="1" applyBorder="1" applyAlignment="1">
      <alignment horizontal="center"/>
    </xf>
    <xf numFmtId="0" fontId="2" fillId="0" borderId="39" xfId="0" applyFont="1" applyFill="1" applyBorder="1" applyAlignment="1" quotePrefix="1">
      <alignment horizontal="left"/>
    </xf>
    <xf numFmtId="164" fontId="1" fillId="0" borderId="9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 vertical="center"/>
    </xf>
    <xf numFmtId="164" fontId="1" fillId="0" borderId="47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16" fillId="0" borderId="8" xfId="0" applyNumberFormat="1" applyFont="1" applyFill="1" applyBorder="1" applyAlignment="1">
      <alignment/>
    </xf>
    <xf numFmtId="167" fontId="1" fillId="2" borderId="10" xfId="0" applyNumberFormat="1" applyFont="1" applyFill="1" applyBorder="1" applyAlignment="1" quotePrefix="1">
      <alignment horizontal="center"/>
    </xf>
    <xf numFmtId="0" fontId="1" fillId="2" borderId="63" xfId="0" applyFont="1" applyFill="1" applyBorder="1" applyAlignment="1">
      <alignment horizontal="left" vertical="center"/>
    </xf>
    <xf numFmtId="0" fontId="1" fillId="2" borderId="61" xfId="0" applyFont="1" applyFill="1" applyBorder="1" applyAlignment="1" quotePrefix="1">
      <alignment horizontal="center" vertical="center"/>
    </xf>
    <xf numFmtId="0" fontId="1" fillId="2" borderId="74" xfId="0" applyFont="1" applyFill="1" applyBorder="1" applyAlignment="1" quotePrefix="1">
      <alignment horizontal="center" vertical="center"/>
    </xf>
    <xf numFmtId="0" fontId="1" fillId="2" borderId="66" xfId="0" applyFont="1" applyFill="1" applyBorder="1" applyAlignment="1" quotePrefix="1">
      <alignment horizontal="center" vertical="center"/>
    </xf>
    <xf numFmtId="0" fontId="1" fillId="2" borderId="61" xfId="0" applyFont="1" applyFill="1" applyBorder="1" applyAlignment="1" quotePrefix="1">
      <alignment horizontal="center"/>
    </xf>
    <xf numFmtId="176" fontId="2" fillId="0" borderId="26" xfId="0" applyNumberFormat="1" applyFont="1" applyFill="1" applyBorder="1" applyAlignment="1">
      <alignment/>
    </xf>
    <xf numFmtId="176" fontId="1" fillId="0" borderId="18" xfId="0" applyNumberFormat="1" applyFont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0" fontId="1" fillId="2" borderId="65" xfId="0" applyFont="1" applyFill="1" applyBorder="1" applyAlignment="1" quotePrefix="1">
      <alignment horizontal="center" vertical="center"/>
    </xf>
    <xf numFmtId="177" fontId="2" fillId="0" borderId="8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1" fillId="0" borderId="16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right"/>
    </xf>
    <xf numFmtId="1" fontId="1" fillId="2" borderId="51" xfId="15" applyNumberFormat="1" applyFont="1" applyFill="1" applyBorder="1" applyAlignment="1" quotePrefix="1">
      <alignment horizontal="center"/>
    </xf>
    <xf numFmtId="1" fontId="1" fillId="2" borderId="8" xfId="15" applyNumberFormat="1" applyFont="1" applyFill="1" applyBorder="1" applyAlignment="1" quotePrefix="1">
      <alignment horizontal="center"/>
    </xf>
    <xf numFmtId="1" fontId="1" fillId="2" borderId="41" xfId="15" applyNumberFormat="1" applyFont="1" applyFill="1" applyBorder="1" applyAlignment="1" quotePrefix="1">
      <alignment horizontal="center"/>
    </xf>
    <xf numFmtId="1" fontId="1" fillId="2" borderId="3" xfId="15" applyNumberFormat="1" applyFont="1" applyFill="1" applyBorder="1" applyAlignment="1" quotePrefix="1">
      <alignment horizontal="center"/>
    </xf>
    <xf numFmtId="164" fontId="1" fillId="2" borderId="64" xfId="15" applyNumberFormat="1" applyFont="1" applyFill="1" applyBorder="1" applyAlignment="1" quotePrefix="1">
      <alignment horizontal="center"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24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 applyProtection="1" quotePrefix="1">
      <alignment horizontal="center" vertical="center"/>
      <protection/>
    </xf>
    <xf numFmtId="164" fontId="1" fillId="2" borderId="66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quotePrefix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6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2" borderId="64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19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2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1" fillId="2" borderId="65" xfId="0" applyFont="1" applyFill="1" applyBorder="1" applyAlignment="1" quotePrefix="1">
      <alignment horizontal="center"/>
    </xf>
    <xf numFmtId="0" fontId="1" fillId="2" borderId="66" xfId="0" applyFont="1" applyFill="1" applyBorder="1" applyAlignment="1" quotePrefix="1">
      <alignment horizontal="center"/>
    </xf>
    <xf numFmtId="0" fontId="1" fillId="2" borderId="64" xfId="0" applyFont="1" applyFill="1" applyBorder="1" applyAlignment="1" quotePrefix="1">
      <alignment horizontal="center"/>
    </xf>
    <xf numFmtId="0" fontId="1" fillId="2" borderId="74" xfId="0" applyFont="1" applyFill="1" applyBorder="1" applyAlignment="1" quotePrefix="1">
      <alignment horizontal="center"/>
    </xf>
    <xf numFmtId="0" fontId="1" fillId="2" borderId="56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39" fontId="1" fillId="2" borderId="65" xfId="0" applyNumberFormat="1" applyFont="1" applyFill="1" applyBorder="1" applyAlignment="1" applyProtection="1" quotePrefix="1">
      <alignment horizontal="center"/>
      <protection/>
    </xf>
    <xf numFmtId="39" fontId="1" fillId="2" borderId="66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39" fontId="4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2" borderId="64" xfId="0" applyNumberFormat="1" applyFont="1" applyFill="1" applyBorder="1" applyAlignment="1" applyProtection="1" quotePrefix="1">
      <alignment horizontal="center"/>
      <protection/>
    </xf>
    <xf numFmtId="39" fontId="1" fillId="2" borderId="7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4" fillId="0" borderId="0" xfId="0" applyNumberFormat="1" applyFont="1" applyFill="1" applyBorder="1" applyAlignment="1" applyProtection="1">
      <alignment horizontal="center"/>
      <protection/>
    </xf>
    <xf numFmtId="39" fontId="1" fillId="2" borderId="65" xfId="0" applyNumberFormat="1" applyFont="1" applyFill="1" applyBorder="1" applyAlignment="1" quotePrefix="1">
      <alignment horizontal="center"/>
    </xf>
    <xf numFmtId="39" fontId="1" fillId="2" borderId="64" xfId="0" applyNumberFormat="1" applyFont="1" applyFill="1" applyBorder="1" applyAlignment="1" quotePrefix="1">
      <alignment horizontal="center"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3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3" fillId="0" borderId="5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3" fillId="0" borderId="58" xfId="0" applyNumberFormat="1" applyFont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164" fontId="13" fillId="0" borderId="58" xfId="0" applyNumberFormat="1" applyFont="1" applyFill="1" applyBorder="1" applyAlignment="1">
      <alignment horizontal="right" vertical="center"/>
    </xf>
    <xf numFmtId="164" fontId="13" fillId="0" borderId="38" xfId="0" applyNumberFormat="1" applyFont="1" applyFill="1" applyBorder="1" applyAlignment="1">
      <alignment horizontal="right" vertical="center"/>
    </xf>
    <xf numFmtId="164" fontId="13" fillId="0" borderId="47" xfId="0" applyNumberFormat="1" applyFont="1" applyFill="1" applyBorder="1" applyAlignment="1">
      <alignment horizontal="right" vertical="center"/>
    </xf>
    <xf numFmtId="0" fontId="30" fillId="0" borderId="58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47" xfId="0" applyFont="1" applyBorder="1" applyAlignment="1">
      <alignment horizontal="right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2" borderId="65" xfId="0" applyFont="1" applyFill="1" applyBorder="1" applyAlignment="1" applyProtection="1">
      <alignment horizontal="center" vertical="center"/>
      <protection/>
    </xf>
    <xf numFmtId="0" fontId="1" fillId="2" borderId="74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" fillId="2" borderId="56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1" fillId="2" borderId="6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2" borderId="56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4" xfId="0" applyFont="1" applyBorder="1" applyAlignment="1" applyProtection="1" quotePrefix="1">
      <alignment horizontal="center" vertical="center"/>
      <protection/>
    </xf>
    <xf numFmtId="0" fontId="2" fillId="0" borderId="74" xfId="0" applyFont="1" applyBorder="1" applyAlignment="1" applyProtection="1" quotePrefix="1">
      <alignment horizontal="center" vertical="center"/>
      <protection/>
    </xf>
    <xf numFmtId="0" fontId="2" fillId="0" borderId="65" xfId="0" applyFont="1" applyBorder="1" applyAlignment="1" applyProtection="1" quotePrefix="1">
      <alignment horizontal="center" vertical="center"/>
      <protection/>
    </xf>
    <xf numFmtId="0" fontId="1" fillId="2" borderId="63" xfId="28" applyFont="1" applyFill="1" applyBorder="1" applyAlignment="1">
      <alignment horizontal="center" vertical="center"/>
      <protection/>
    </xf>
    <xf numFmtId="0" fontId="1" fillId="2" borderId="37" xfId="28" applyFont="1" applyFill="1" applyBorder="1" applyAlignment="1">
      <alignment horizontal="center" vertical="center"/>
      <protection/>
    </xf>
    <xf numFmtId="0" fontId="2" fillId="2" borderId="61" xfId="28" applyFont="1" applyFill="1" applyBorder="1" applyAlignment="1">
      <alignment horizontal="center" vertical="center"/>
      <protection/>
    </xf>
    <xf numFmtId="0" fontId="2" fillId="2" borderId="62" xfId="28" applyFont="1" applyFill="1" applyBorder="1" applyAlignment="1">
      <alignment horizontal="center" vertical="center"/>
      <protection/>
    </xf>
    <xf numFmtId="0" fontId="2" fillId="0" borderId="0" xfId="28" applyFont="1" applyAlignment="1">
      <alignment vertical="center" wrapText="1"/>
      <protection/>
    </xf>
    <xf numFmtId="0" fontId="3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65" fontId="1" fillId="2" borderId="63" xfId="23" applyNumberFormat="1" applyFont="1" applyFill="1" applyBorder="1" applyAlignment="1" applyProtection="1">
      <alignment horizontal="center" vertical="center"/>
      <protection/>
    </xf>
    <xf numFmtId="165" fontId="1" fillId="2" borderId="37" xfId="23" applyFont="1" applyFill="1" applyBorder="1" applyAlignment="1">
      <alignment horizontal="center" vertical="center"/>
      <protection/>
    </xf>
    <xf numFmtId="165" fontId="1" fillId="2" borderId="61" xfId="24" applyNumberFormat="1" applyFont="1" applyFill="1" applyBorder="1" applyAlignment="1" applyProtection="1">
      <alignment horizontal="center" vertical="center"/>
      <protection/>
    </xf>
    <xf numFmtId="165" fontId="1" fillId="2" borderId="62" xfId="24" applyNumberFormat="1" applyFont="1" applyFill="1" applyBorder="1" applyAlignment="1" applyProtection="1">
      <alignment horizontal="center" vertical="center"/>
      <protection/>
    </xf>
    <xf numFmtId="165" fontId="33" fillId="0" borderId="0" xfId="23" applyFont="1" applyAlignment="1">
      <alignment horizontal="center"/>
      <protection/>
    </xf>
    <xf numFmtId="165" fontId="4" fillId="0" borderId="0" xfId="23" applyFont="1" applyAlignment="1">
      <alignment horizontal="center"/>
      <protection/>
    </xf>
    <xf numFmtId="165" fontId="1" fillId="0" borderId="0" xfId="23" applyFont="1" applyAlignment="1">
      <alignment horizontal="center"/>
      <protection/>
    </xf>
    <xf numFmtId="0" fontId="2" fillId="0" borderId="64" xfId="25" applyFont="1" applyBorder="1" applyAlignment="1">
      <alignment horizontal="center" vertical="center"/>
      <protection/>
    </xf>
    <xf numFmtId="0" fontId="2" fillId="0" borderId="65" xfId="25" applyFont="1" applyBorder="1" applyAlignment="1">
      <alignment horizontal="center" vertical="center"/>
      <protection/>
    </xf>
    <xf numFmtId="0" fontId="2" fillId="0" borderId="66" xfId="25" applyFont="1" applyBorder="1" applyAlignment="1">
      <alignment horizontal="center" vertical="center"/>
      <protection/>
    </xf>
    <xf numFmtId="0" fontId="1" fillId="0" borderId="50" xfId="25" applyNumberFormat="1" applyFont="1" applyBorder="1" applyAlignment="1">
      <alignment horizontal="center" vertical="center"/>
      <protection/>
    </xf>
    <xf numFmtId="0" fontId="1" fillId="0" borderId="19" xfId="25" applyFont="1" applyBorder="1" applyAlignment="1">
      <alignment horizontal="center" vertical="center"/>
      <protection/>
    </xf>
    <xf numFmtId="0" fontId="2" fillId="0" borderId="51" xfId="25" applyFont="1" applyBorder="1" applyAlignment="1">
      <alignment horizontal="center" vertical="center"/>
      <protection/>
    </xf>
    <xf numFmtId="0" fontId="2" fillId="0" borderId="11" xfId="25" applyFont="1" applyBorder="1" applyAlignment="1">
      <alignment horizontal="center" vertical="center"/>
      <protection/>
    </xf>
    <xf numFmtId="165" fontId="1" fillId="2" borderId="64" xfId="24" applyNumberFormat="1" applyFont="1" applyFill="1" applyBorder="1" applyAlignment="1" applyProtection="1">
      <alignment horizontal="center" vertical="center"/>
      <protection/>
    </xf>
    <xf numFmtId="165" fontId="1" fillId="2" borderId="66" xfId="24" applyNumberFormat="1" applyFont="1" applyFill="1" applyBorder="1" applyAlignment="1" applyProtection="1">
      <alignment horizontal="center" vertical="center"/>
      <protection/>
    </xf>
    <xf numFmtId="165" fontId="1" fillId="2" borderId="94" xfId="23" applyNumberFormat="1" applyFont="1" applyFill="1" applyBorder="1" applyAlignment="1" applyProtection="1">
      <alignment horizontal="center" vertical="center"/>
      <protection/>
    </xf>
    <xf numFmtId="165" fontId="1" fillId="2" borderId="95" xfId="23" applyFont="1" applyFill="1" applyBorder="1" applyAlignment="1">
      <alignment horizontal="center" vertical="center"/>
      <protection/>
    </xf>
    <xf numFmtId="165" fontId="1" fillId="2" borderId="65" xfId="24" applyNumberFormat="1" applyFont="1" applyFill="1" applyBorder="1" applyAlignment="1" applyProtection="1">
      <alignment horizontal="center" vertical="center"/>
      <protection/>
    </xf>
    <xf numFmtId="165" fontId="1" fillId="2" borderId="74" xfId="24" applyNumberFormat="1" applyFont="1" applyFill="1" applyBorder="1" applyAlignment="1" applyProtection="1">
      <alignment horizontal="center" vertical="center"/>
      <protection/>
    </xf>
    <xf numFmtId="0" fontId="33" fillId="0" borderId="0" xfId="25" applyFont="1" applyAlignment="1">
      <alignment horizontal="center" vertical="center"/>
      <protection/>
    </xf>
    <xf numFmtId="165" fontId="4" fillId="0" borderId="0" xfId="29" applyNumberFormat="1" applyFont="1" applyAlignment="1" applyProtection="1">
      <alignment horizontal="center"/>
      <protection/>
    </xf>
    <xf numFmtId="165" fontId="1" fillId="0" borderId="0" xfId="29" applyNumberFormat="1" applyFont="1" applyAlignment="1" applyProtection="1">
      <alignment horizontal="center"/>
      <protection/>
    </xf>
    <xf numFmtId="165" fontId="1" fillId="0" borderId="0" xfId="29" applyFont="1" applyBorder="1" applyAlignment="1">
      <alignment horizont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96" xfId="0" applyFont="1" applyBorder="1" applyAlignment="1">
      <alignment horizontal="center"/>
    </xf>
    <xf numFmtId="0" fontId="4" fillId="0" borderId="56" xfId="25" applyFont="1" applyBorder="1" applyAlignment="1">
      <alignment horizontal="center" vertical="center"/>
      <protection/>
    </xf>
    <xf numFmtId="0" fontId="4" fillId="0" borderId="34" xfId="25" applyFont="1" applyBorder="1" applyAlignment="1">
      <alignment horizontal="center" vertical="center"/>
      <protection/>
    </xf>
    <xf numFmtId="0" fontId="4" fillId="0" borderId="31" xfId="25" applyFont="1" applyBorder="1" applyAlignment="1">
      <alignment horizontal="center" vertical="center"/>
      <protection/>
    </xf>
    <xf numFmtId="0" fontId="4" fillId="0" borderId="51" xfId="25" applyFont="1" applyBorder="1" applyAlignment="1">
      <alignment horizontal="center" vertical="center"/>
      <protection/>
    </xf>
    <xf numFmtId="0" fontId="4" fillId="0" borderId="11" xfId="25" applyFont="1" applyBorder="1" applyAlignment="1">
      <alignment horizontal="center" vertical="center"/>
      <protection/>
    </xf>
    <xf numFmtId="0" fontId="9" fillId="0" borderId="64" xfId="25" applyFont="1" applyBorder="1" applyAlignment="1">
      <alignment horizontal="center" vertical="center"/>
      <protection/>
    </xf>
    <xf numFmtId="0" fontId="9" fillId="0" borderId="65" xfId="25" applyFont="1" applyBorder="1" applyAlignment="1">
      <alignment horizontal="center" vertical="center"/>
      <protection/>
    </xf>
    <xf numFmtId="0" fontId="9" fillId="0" borderId="66" xfId="25" applyFont="1" applyBorder="1" applyAlignment="1">
      <alignment horizontal="center" vertical="center"/>
      <protection/>
    </xf>
    <xf numFmtId="164" fontId="4" fillId="0" borderId="12" xfId="25" applyNumberFormat="1" applyFont="1" applyBorder="1" applyAlignment="1">
      <alignment horizontal="center" vertical="center"/>
      <protection/>
    </xf>
    <xf numFmtId="164" fontId="4" fillId="0" borderId="52" xfId="25" applyNumberFormat="1" applyFont="1" applyBorder="1" applyAlignment="1">
      <alignment horizontal="center" vertical="center"/>
      <protection/>
    </xf>
    <xf numFmtId="0" fontId="4" fillId="0" borderId="33" xfId="25" applyFont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/>
    </xf>
    <xf numFmtId="0" fontId="15" fillId="0" borderId="0" xfId="0" applyFont="1" applyBorder="1" applyAlignment="1">
      <alignment horizontal="right"/>
    </xf>
    <xf numFmtId="0" fontId="1" fillId="2" borderId="64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" fontId="1" fillId="2" borderId="5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66" fontId="1" fillId="0" borderId="23" xfId="30" applyNumberFormat="1" applyFont="1" applyBorder="1" applyAlignment="1" applyProtection="1" quotePrefix="1">
      <alignment/>
      <protection/>
    </xf>
    <xf numFmtId="166" fontId="1" fillId="0" borderId="5" xfId="30" applyNumberFormat="1" applyFont="1" applyBorder="1" applyAlignment="1" applyProtection="1" quotePrefix="1">
      <alignment/>
      <protection/>
    </xf>
    <xf numFmtId="166" fontId="1" fillId="0" borderId="24" xfId="30" applyNumberFormat="1" applyFont="1" applyBorder="1" applyAlignment="1" applyProtection="1" quotePrefix="1">
      <alignment/>
      <protection/>
    </xf>
    <xf numFmtId="0" fontId="2" fillId="0" borderId="5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0" xfId="30" applyFont="1" applyAlignment="1">
      <alignment horizontal="center"/>
      <protection/>
    </xf>
    <xf numFmtId="0" fontId="4" fillId="0" borderId="0" xfId="30" applyFont="1" applyAlignment="1">
      <alignment horizontal="center"/>
      <protection/>
    </xf>
    <xf numFmtId="0" fontId="2" fillId="2" borderId="56" xfId="30" applyFont="1" applyFill="1" applyBorder="1" applyAlignment="1">
      <alignment horizontal="center" vertical="center"/>
      <protection/>
    </xf>
    <xf numFmtId="0" fontId="2" fillId="2" borderId="31" xfId="30" applyFont="1" applyFill="1" applyBorder="1" applyAlignment="1">
      <alignment horizontal="center" vertical="center"/>
      <protection/>
    </xf>
    <xf numFmtId="0" fontId="1" fillId="2" borderId="51" xfId="30" applyFont="1" applyFill="1" applyBorder="1" applyAlignment="1" applyProtection="1">
      <alignment horizontal="center" vertical="center"/>
      <protection/>
    </xf>
    <xf numFmtId="0" fontId="1" fillId="2" borderId="11" xfId="30" applyFont="1" applyFill="1" applyBorder="1" applyAlignment="1" applyProtection="1">
      <alignment horizontal="center" vertical="center"/>
      <protection/>
    </xf>
    <xf numFmtId="0" fontId="1" fillId="2" borderId="61" xfId="30" applyFont="1" applyFill="1" applyBorder="1" applyAlignment="1" applyProtection="1">
      <alignment horizontal="center"/>
      <protection/>
    </xf>
    <xf numFmtId="0" fontId="1" fillId="2" borderId="62" xfId="30" applyFont="1" applyFill="1" applyBorder="1" applyAlignment="1" applyProtection="1">
      <alignment horizontal="center"/>
      <protection/>
    </xf>
    <xf numFmtId="0" fontId="1" fillId="2" borderId="61" xfId="0" applyFont="1" applyFill="1" applyBorder="1" applyAlignment="1" applyProtection="1">
      <alignment horizontal="center" wrapText="1"/>
      <protection hidden="1"/>
    </xf>
    <xf numFmtId="166" fontId="1" fillId="2" borderId="64" xfId="31" applyFont="1" applyFill="1" applyBorder="1" applyAlignment="1" applyProtection="1">
      <alignment horizontal="center" wrapText="1"/>
      <protection hidden="1"/>
    </xf>
    <xf numFmtId="166" fontId="1" fillId="2" borderId="65" xfId="31" applyFont="1" applyFill="1" applyBorder="1" applyAlignment="1" applyProtection="1">
      <alignment horizontal="center" wrapText="1"/>
      <protection hidden="1"/>
    </xf>
    <xf numFmtId="166" fontId="1" fillId="2" borderId="74" xfId="31" applyFont="1" applyFill="1" applyBorder="1" applyAlignment="1" applyProtection="1">
      <alignment horizontal="center" wrapText="1"/>
      <protection hidden="1"/>
    </xf>
    <xf numFmtId="166" fontId="1" fillId="2" borderId="65" xfId="31" applyFont="1" applyFill="1" applyBorder="1" applyAlignment="1">
      <alignment horizontal="center"/>
      <protection/>
    </xf>
    <xf numFmtId="166" fontId="1" fillId="2" borderId="66" xfId="31" applyFont="1" applyFill="1" applyBorder="1" applyAlignment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2" fillId="0" borderId="0" xfId="0" applyFont="1" applyBorder="1" applyAlignment="1">
      <alignment horizontal="right"/>
    </xf>
    <xf numFmtId="0" fontId="1" fillId="2" borderId="61" xfId="0" applyFont="1" applyFill="1" applyBorder="1" applyAlignment="1" applyProtection="1">
      <alignment horizontal="center"/>
      <protection/>
    </xf>
    <xf numFmtId="166" fontId="1" fillId="0" borderId="0" xfId="31" applyFont="1" applyAlignment="1" applyProtection="1">
      <alignment horizontal="center"/>
      <protection/>
    </xf>
    <xf numFmtId="166" fontId="4" fillId="0" borderId="0" xfId="31" applyFont="1" applyAlignment="1" applyProtection="1">
      <alignment horizontal="center"/>
      <protection/>
    </xf>
    <xf numFmtId="166" fontId="1" fillId="2" borderId="61" xfId="31" applyFont="1" applyFill="1" applyBorder="1" applyAlignment="1" applyProtection="1">
      <alignment horizontal="center" wrapText="1"/>
      <protection hidden="1"/>
    </xf>
    <xf numFmtId="166" fontId="1" fillId="2" borderId="74" xfId="31" applyFont="1" applyFill="1" applyBorder="1" applyAlignment="1">
      <alignment horizontal="center"/>
      <protection/>
    </xf>
    <xf numFmtId="166" fontId="1" fillId="2" borderId="62" xfId="31" applyFont="1" applyFill="1" applyBorder="1" applyAlignment="1">
      <alignment horizontal="center"/>
      <protection/>
    </xf>
    <xf numFmtId="0" fontId="1" fillId="2" borderId="40" xfId="33" applyFont="1" applyFill="1" applyBorder="1" applyAlignment="1">
      <alignment horizontal="center"/>
      <protection/>
    </xf>
    <xf numFmtId="0" fontId="1" fillId="2" borderId="42" xfId="33" applyFont="1" applyFill="1" applyBorder="1" applyAlignment="1">
      <alignment horizontal="center"/>
      <protection/>
    </xf>
    <xf numFmtId="0" fontId="1" fillId="2" borderId="13" xfId="33" applyFont="1" applyFill="1" applyBorder="1" applyAlignment="1">
      <alignment horizontal="center"/>
      <protection/>
    </xf>
    <xf numFmtId="0" fontId="1" fillId="2" borderId="26" xfId="33" applyFont="1" applyFill="1" applyBorder="1" applyAlignment="1">
      <alignment horizontal="center"/>
      <protection/>
    </xf>
    <xf numFmtId="0" fontId="1" fillId="2" borderId="50" xfId="33" applyFont="1" applyFill="1" applyBorder="1" applyAlignment="1">
      <alignment horizontal="center" vertical="center"/>
      <protection/>
    </xf>
    <xf numFmtId="0" fontId="1" fillId="2" borderId="39" xfId="33" applyFont="1" applyFill="1" applyBorder="1" applyAlignment="1">
      <alignment horizontal="center" vertical="center"/>
      <protection/>
    </xf>
    <xf numFmtId="0" fontId="1" fillId="2" borderId="41" xfId="33" applyFont="1" applyFill="1" applyBorder="1" applyAlignment="1">
      <alignment horizontal="center" vertical="center"/>
      <protection/>
    </xf>
    <xf numFmtId="0" fontId="1" fillId="2" borderId="22" xfId="33" applyFont="1" applyFill="1" applyBorder="1" applyAlignment="1">
      <alignment horizontal="center" vertical="center"/>
      <protection/>
    </xf>
    <xf numFmtId="0" fontId="1" fillId="2" borderId="0" xfId="33" applyFont="1" applyFill="1" applyBorder="1" applyAlignment="1">
      <alignment horizontal="center" vertical="center"/>
      <protection/>
    </xf>
    <xf numFmtId="0" fontId="1" fillId="2" borderId="3" xfId="33" applyFont="1" applyFill="1" applyBorder="1" applyAlignment="1">
      <alignment horizontal="center" vertical="center"/>
      <protection/>
    </xf>
    <xf numFmtId="0" fontId="1" fillId="2" borderId="19" xfId="33" applyFont="1" applyFill="1" applyBorder="1" applyAlignment="1">
      <alignment horizontal="center" vertical="center"/>
      <protection/>
    </xf>
    <xf numFmtId="0" fontId="1" fillId="2" borderId="1" xfId="33" applyFont="1" applyFill="1" applyBorder="1" applyAlignment="1">
      <alignment horizontal="center" vertical="center"/>
      <protection/>
    </xf>
    <xf numFmtId="0" fontId="1" fillId="2" borderId="4" xfId="33" applyFont="1" applyFill="1" applyBorder="1" applyAlignment="1">
      <alignment horizontal="center" vertical="center"/>
      <protection/>
    </xf>
    <xf numFmtId="0" fontId="1" fillId="2" borderId="40" xfId="33" applyFont="1" applyFill="1" applyBorder="1" applyAlignment="1">
      <alignment horizontal="center" vertical="center"/>
      <protection/>
    </xf>
    <xf numFmtId="0" fontId="1" fillId="2" borderId="13" xfId="33" applyFont="1" applyFill="1" applyBorder="1" applyAlignment="1">
      <alignment horizontal="center" vertical="center"/>
      <protection/>
    </xf>
    <xf numFmtId="0" fontId="1" fillId="2" borderId="51" xfId="33" applyFont="1" applyFill="1" applyBorder="1" applyAlignment="1">
      <alignment horizontal="center" vertical="center"/>
      <protection/>
    </xf>
    <xf numFmtId="0" fontId="1" fillId="2" borderId="11" xfId="33" applyFont="1" applyFill="1" applyBorder="1" applyAlignment="1">
      <alignment horizontal="center" vertical="center"/>
      <protection/>
    </xf>
    <xf numFmtId="0" fontId="1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33" applyFont="1" applyFill="1" applyBorder="1" applyAlignment="1">
      <alignment horizontal="left"/>
      <protection/>
    </xf>
    <xf numFmtId="166" fontId="4" fillId="0" borderId="0" xfId="21" applyFont="1" applyFill="1" applyAlignment="1">
      <alignment horizontal="center"/>
      <protection/>
    </xf>
    <xf numFmtId="166" fontId="4" fillId="0" borderId="0" xfId="21" applyFont="1" applyFill="1" applyAlignment="1" quotePrefix="1">
      <alignment horizontal="center"/>
      <protection/>
    </xf>
    <xf numFmtId="166" fontId="31" fillId="0" borderId="0" xfId="2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2" borderId="61" xfId="32" applyFont="1" applyFill="1" applyBorder="1" applyAlignment="1">
      <alignment horizontal="center" vertical="center"/>
      <protection/>
    </xf>
    <xf numFmtId="0" fontId="1" fillId="2" borderId="10" xfId="32" applyFont="1" applyFill="1" applyBorder="1" applyAlignment="1">
      <alignment horizontal="center" vertical="center"/>
      <protection/>
    </xf>
    <xf numFmtId="0" fontId="1" fillId="2" borderId="10" xfId="32" applyFont="1" applyFill="1" applyBorder="1" applyAlignment="1">
      <alignment horizontal="center"/>
      <protection/>
    </xf>
    <xf numFmtId="0" fontId="1" fillId="2" borderId="48" xfId="32" applyFont="1" applyFill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4" fillId="0" borderId="3" xfId="0" applyNumberFormat="1" applyFont="1" applyBorder="1" applyAlignment="1" applyProtection="1">
      <alignment horizontal="center" wrapText="1"/>
      <protection/>
    </xf>
    <xf numFmtId="166" fontId="4" fillId="0" borderId="8" xfId="0" applyNumberFormat="1" applyFont="1" applyBorder="1" applyAlignment="1" applyProtection="1">
      <alignment horizontal="center"/>
      <protection/>
    </xf>
    <xf numFmtId="166" fontId="4" fillId="0" borderId="9" xfId="0" applyNumberFormat="1" applyFont="1" applyBorder="1" applyAlignment="1" applyProtection="1">
      <alignment horizontal="center"/>
      <protection/>
    </xf>
    <xf numFmtId="0" fontId="1" fillId="2" borderId="63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62srawan_63 Chait" xfId="22"/>
    <cellStyle name="Normal_bartaman point" xfId="23"/>
    <cellStyle name="Normal_bartaman point_Bartamane 064 Magh" xfId="24"/>
    <cellStyle name="Normal_Bartamane_Book1" xfId="25"/>
    <cellStyle name="Normal_Book1" xfId="26"/>
    <cellStyle name="Normal_Comm_wt" xfId="27"/>
    <cellStyle name="Normal_core Inf" xfId="28"/>
    <cellStyle name="Normal_CPI" xfId="29"/>
    <cellStyle name="Normal_Direction of Trade_BartamanFormat 2063-64" xfId="30"/>
    <cellStyle name="Normal_Foreign Trade Detail" xfId="31"/>
    <cellStyle name="Normal_gold and oil price and exchange rate" xfId="32"/>
    <cellStyle name="Normal_growth print 2009-2010 3 months" xfId="33"/>
    <cellStyle name="Normal_growth print 2009-2010 4 months" xfId="34"/>
    <cellStyle name="Normal_Sheet5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59</xdr:row>
      <xdr:rowOff>0</xdr:rowOff>
    </xdr:from>
    <xdr:to>
      <xdr:col>5</xdr:col>
      <xdr:colOff>247650</xdr:colOff>
      <xdr:row>59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59</xdr:row>
      <xdr:rowOff>0</xdr:rowOff>
    </xdr:from>
    <xdr:to>
      <xdr:col>5</xdr:col>
      <xdr:colOff>219075</xdr:colOff>
      <xdr:row>59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2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2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2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3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3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3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4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4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5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5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5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2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3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4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0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2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6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7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7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7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8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8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0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07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8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2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3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4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0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2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6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7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8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3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3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3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3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My%20Documents\Government%20Finance%20Division\INDICATORS\Bartaman\2066_67\09%20%20month_2066_67\Price\Magh_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My%20Documents\Government%20Finance%20Division\INDICATORS\Bartaman\2066_67\09%20%20month_2066_67\Money\Monetary_Tab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Desktop\Shortcut\Five%20Months\Monthly%20Monetary%20Table-fifth%20mon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CPI Y-O-Y"/>
      <sheetName val="Core CPI"/>
      <sheetName val="WPI"/>
      <sheetName val="WPI Y-O-Y"/>
      <sheetName val="SWRI"/>
    </sheetNames>
    <sheetDataSet>
      <sheetData sheetId="0">
        <row r="7">
          <cell r="H7" t="str">
            <v>Mar/April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Purchase -sale"/>
      <sheetName val="Repo-Reverse Repo"/>
      <sheetName val="Intervention"/>
      <sheetName val="Intervention $"/>
      <sheetName val="IC Purchase"/>
      <sheetName val="SLF-Interbank"/>
      <sheetName val="INT QUARTERLY"/>
      <sheetName val="tb_91"/>
      <sheetName val="tb_364"/>
      <sheetName val="interbank_rate"/>
      <sheetName val="Import Payment"/>
    </sheetNames>
    <sheetDataSet>
      <sheetData sheetId="1">
        <row r="5">
          <cell r="B5">
            <v>2008</v>
          </cell>
          <cell r="C5">
            <v>2009</v>
          </cell>
          <cell r="D5">
            <v>2009</v>
          </cell>
          <cell r="E5">
            <v>2010</v>
          </cell>
          <cell r="F5" t="str">
            <v>2008/09</v>
          </cell>
          <cell r="I5" t="str">
            <v>2009/10</v>
          </cell>
        </row>
        <row r="6">
          <cell r="B6" t="str">
            <v>Jul</v>
          </cell>
          <cell r="C6" t="str">
            <v>Apr</v>
          </cell>
          <cell r="D6" t="str">
            <v>Jul  (p)</v>
          </cell>
          <cell r="E6" t="str">
            <v>Apr (e)</v>
          </cell>
        </row>
      </sheetData>
      <sheetData sheetId="2">
        <row r="7">
          <cell r="B7">
            <v>170314.216566394</v>
          </cell>
          <cell r="C7">
            <v>219690.21682457995</v>
          </cell>
          <cell r="D7">
            <v>224745.60136872003</v>
          </cell>
          <cell r="E7">
            <v>188976.48269816002</v>
          </cell>
        </row>
        <row r="12">
          <cell r="B12">
            <v>18925.778102520002</v>
          </cell>
          <cell r="C12">
            <v>23564.7301993</v>
          </cell>
          <cell r="D12">
            <v>32918.61281465</v>
          </cell>
          <cell r="E12">
            <v>28865.8121903</v>
          </cell>
        </row>
        <row r="16">
          <cell r="B16">
            <v>0</v>
          </cell>
          <cell r="C16">
            <v>0</v>
          </cell>
          <cell r="D16">
            <v>8835.807735349998</v>
          </cell>
          <cell r="E16">
            <v>0</v>
          </cell>
        </row>
        <row r="17">
          <cell r="B17">
            <v>11</v>
          </cell>
          <cell r="C17">
            <v>11</v>
          </cell>
          <cell r="D17">
            <v>11.449995</v>
          </cell>
          <cell r="E17">
            <v>16.449995</v>
          </cell>
        </row>
        <row r="19">
          <cell r="B19">
            <v>432.0990100000001</v>
          </cell>
          <cell r="C19">
            <v>313.65987871</v>
          </cell>
          <cell r="D19">
            <v>198.42287871000002</v>
          </cell>
          <cell r="E19">
            <v>119.83336871</v>
          </cell>
        </row>
        <row r="21">
          <cell r="B21">
            <v>32</v>
          </cell>
          <cell r="C21">
            <v>32</v>
          </cell>
          <cell r="D21">
            <v>32</v>
          </cell>
          <cell r="E21">
            <v>32</v>
          </cell>
        </row>
        <row r="22">
          <cell r="B22">
            <v>660.655</v>
          </cell>
          <cell r="C22">
            <v>600</v>
          </cell>
          <cell r="D22">
            <v>0</v>
          </cell>
          <cell r="E22">
            <v>17929</v>
          </cell>
        </row>
        <row r="25">
          <cell r="B25">
            <v>3053.1750364600002</v>
          </cell>
          <cell r="C25">
            <v>2836.7205972</v>
          </cell>
          <cell r="D25">
            <v>3441.6908481500004</v>
          </cell>
          <cell r="E25">
            <v>3271.23929159</v>
          </cell>
        </row>
        <row r="29">
          <cell r="B29">
            <v>100175.227928</v>
          </cell>
          <cell r="C29">
            <v>125253.080202</v>
          </cell>
          <cell r="D29">
            <v>125759.98538</v>
          </cell>
          <cell r="E29">
            <v>135732.676828</v>
          </cell>
        </row>
        <row r="30">
          <cell r="B30">
            <v>12651.857</v>
          </cell>
          <cell r="C30">
            <v>12345.126</v>
          </cell>
          <cell r="D30">
            <v>15014.552</v>
          </cell>
          <cell r="E30">
            <v>15016.770999999999</v>
          </cell>
        </row>
        <row r="31">
          <cell r="B31">
            <v>23857.26192658</v>
          </cell>
          <cell r="C31">
            <v>25510.08838491</v>
          </cell>
          <cell r="D31">
            <v>45848.69630186</v>
          </cell>
          <cell r="E31">
            <v>36915.523220480005</v>
          </cell>
        </row>
        <row r="32">
          <cell r="B32">
            <v>7907.2677536400015</v>
          </cell>
          <cell r="C32">
            <v>5686.95228056</v>
          </cell>
          <cell r="D32">
            <v>8951.570175370001</v>
          </cell>
          <cell r="E32">
            <v>9667.265039229998</v>
          </cell>
        </row>
        <row r="33">
          <cell r="B33">
            <v>3946.383837849993</v>
          </cell>
          <cell r="C33">
            <v>27995.833096239996</v>
          </cell>
          <cell r="D33">
            <v>0</v>
          </cell>
          <cell r="E33">
            <v>6984.393624369979</v>
          </cell>
        </row>
        <row r="34">
          <cell r="B34">
            <v>5657.570094</v>
          </cell>
          <cell r="C34">
            <v>5976.324656829999</v>
          </cell>
          <cell r="D34">
            <v>5991.7748791799995</v>
          </cell>
          <cell r="E34">
            <v>5260.17352013</v>
          </cell>
        </row>
        <row r="44">
          <cell r="F44">
            <v>41548.95569535596</v>
          </cell>
          <cell r="I44">
            <v>-22103.507311509988</v>
          </cell>
        </row>
        <row r="45">
          <cell r="F45">
            <v>-17345.273436106007</v>
          </cell>
          <cell r="I45">
            <v>23860.595541990006</v>
          </cell>
        </row>
        <row r="46">
          <cell r="B46">
            <v>39233.355175303994</v>
          </cell>
          <cell r="C46">
            <v>44280.87287924999</v>
          </cell>
          <cell r="D46">
            <v>59781.155168820005</v>
          </cell>
          <cell r="E46">
            <v>29634.314311549995</v>
          </cell>
          <cell r="F46">
            <v>-2460.772296054004</v>
          </cell>
          <cell r="I46">
            <v>-17212.83085727001</v>
          </cell>
        </row>
        <row r="47">
          <cell r="A47" t="str">
            <v> 1/ Adjusting the exchange valuation gain of Rs. 7508.29 million.</v>
          </cell>
        </row>
        <row r="48">
          <cell r="A48" t="str">
            <v> 2/ Adjusting the exchange valuation loss of Rs. 12934.01 million.</v>
          </cell>
        </row>
      </sheetData>
      <sheetData sheetId="7">
        <row r="5">
          <cell r="C5" t="str">
            <v>Apr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 QUARTERLY"/>
      <sheetName val="int-avoid"/>
      <sheetName val="tb_91"/>
      <sheetName val="tb_364"/>
      <sheetName val="interbank_rate"/>
      <sheetName val="fresh_tbs"/>
      <sheetName val="Import Payment"/>
    </sheetNames>
    <sheetDataSet>
      <sheetData sheetId="9">
        <row r="4">
          <cell r="B4" t="str">
            <v>2004/05</v>
          </cell>
          <cell r="D4" t="str">
            <v>2005/06</v>
          </cell>
          <cell r="F4" t="str">
            <v>2006/07</v>
          </cell>
          <cell r="H4" t="str">
            <v>2007/08</v>
          </cell>
          <cell r="J4" t="str">
            <v>2008/09</v>
          </cell>
        </row>
      </sheetData>
      <sheetData sheetId="11">
        <row r="5">
          <cell r="E5" t="str">
            <v>2004/05</v>
          </cell>
          <cell r="H5" t="str">
            <v>2005/06</v>
          </cell>
          <cell r="K5" t="str">
            <v>2006/07</v>
          </cell>
          <cell r="N5" t="str">
            <v>2007/08</v>
          </cell>
          <cell r="Q5" t="str">
            <v>2008/09</v>
          </cell>
          <cell r="T5" t="str">
            <v>2009/10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10.421875" style="26" bestFit="1" customWidth="1"/>
    <col min="2" max="16384" width="9.140625" style="26" customWidth="1"/>
  </cols>
  <sheetData>
    <row r="1" spans="1:7" ht="15.75" customHeight="1">
      <c r="A1" s="1658" t="s">
        <v>22</v>
      </c>
      <c r="B1" s="1658"/>
      <c r="C1" s="1658"/>
      <c r="D1" s="1658"/>
      <c r="E1" s="1658"/>
      <c r="F1" s="1658"/>
      <c r="G1" s="1658"/>
    </row>
    <row r="2" spans="1:7" s="55" customFormat="1" ht="15.75">
      <c r="A2" s="1659" t="s">
        <v>1597</v>
      </c>
      <c r="B2" s="1659"/>
      <c r="C2" s="1659"/>
      <c r="D2" s="1659"/>
      <c r="E2" s="1659"/>
      <c r="F2" s="1659"/>
      <c r="G2" s="1659"/>
    </row>
    <row r="3" spans="3:4" ht="15.75">
      <c r="C3" s="27"/>
      <c r="D3" s="34"/>
    </row>
    <row r="4" spans="1:5" ht="15.75">
      <c r="A4" s="29" t="s">
        <v>514</v>
      </c>
      <c r="B4" s="1187" t="s">
        <v>515</v>
      </c>
      <c r="C4" s="872"/>
      <c r="D4" s="872"/>
      <c r="E4" s="872"/>
    </row>
    <row r="5" spans="1:5" ht="15.75">
      <c r="A5" s="34">
        <v>1</v>
      </c>
      <c r="B5" s="1188" t="s">
        <v>23</v>
      </c>
      <c r="C5" s="27"/>
      <c r="D5" s="27"/>
      <c r="E5" s="27"/>
    </row>
    <row r="6" spans="1:5" ht="15.75">
      <c r="A6" s="34">
        <v>2</v>
      </c>
      <c r="B6" s="1188" t="s">
        <v>24</v>
      </c>
      <c r="C6" s="27"/>
      <c r="D6" s="27"/>
      <c r="E6" s="27"/>
    </row>
    <row r="7" spans="1:5" ht="15.75">
      <c r="A7" s="34">
        <v>3</v>
      </c>
      <c r="B7" s="26" t="s">
        <v>516</v>
      </c>
      <c r="C7" s="27"/>
      <c r="D7" s="27"/>
      <c r="E7" s="27"/>
    </row>
    <row r="8" spans="1:5" ht="15.75">
      <c r="A8" s="34">
        <v>4</v>
      </c>
      <c r="B8" s="26" t="s">
        <v>26</v>
      </c>
      <c r="C8" s="27"/>
      <c r="D8" s="27"/>
      <c r="E8" s="27"/>
    </row>
    <row r="9" spans="1:5" ht="15.75">
      <c r="A9" s="34">
        <v>5</v>
      </c>
      <c r="B9" s="26" t="s">
        <v>517</v>
      </c>
      <c r="C9" s="27"/>
      <c r="D9" s="27"/>
      <c r="E9" s="27"/>
    </row>
    <row r="10" spans="1:5" ht="15.75">
      <c r="A10" s="34">
        <v>6</v>
      </c>
      <c r="B10" s="26" t="s">
        <v>518</v>
      </c>
      <c r="C10" s="27"/>
      <c r="D10" s="27"/>
      <c r="E10" s="27"/>
    </row>
    <row r="11" spans="1:5" ht="15.75">
      <c r="A11" s="34">
        <v>7</v>
      </c>
      <c r="B11" s="26" t="s">
        <v>519</v>
      </c>
      <c r="C11" s="27"/>
      <c r="D11" s="27"/>
      <c r="E11" s="27"/>
    </row>
    <row r="12" spans="1:5" ht="15.75">
      <c r="A12" s="34">
        <v>8</v>
      </c>
      <c r="B12" s="26" t="s">
        <v>520</v>
      </c>
      <c r="C12" s="27"/>
      <c r="D12" s="27"/>
      <c r="E12" s="27"/>
    </row>
    <row r="13" spans="1:5" ht="15.75">
      <c r="A13" s="34" t="s">
        <v>1166</v>
      </c>
      <c r="B13" s="29" t="s">
        <v>521</v>
      </c>
      <c r="C13" s="27"/>
      <c r="D13" s="27"/>
      <c r="E13" s="27"/>
    </row>
    <row r="14" spans="1:5" ht="15.75">
      <c r="A14" s="34">
        <v>9</v>
      </c>
      <c r="B14" s="26" t="s">
        <v>522</v>
      </c>
      <c r="C14" s="27"/>
      <c r="D14" s="27"/>
      <c r="E14" s="27"/>
    </row>
    <row r="15" spans="1:5" ht="15.75">
      <c r="A15" s="34">
        <v>10</v>
      </c>
      <c r="B15" s="26" t="s">
        <v>523</v>
      </c>
      <c r="C15" s="27"/>
      <c r="D15" s="27"/>
      <c r="E15" s="27"/>
    </row>
    <row r="16" spans="1:5" ht="15.75">
      <c r="A16" s="34">
        <v>11</v>
      </c>
      <c r="B16" s="26" t="s">
        <v>524</v>
      </c>
      <c r="C16" s="27"/>
      <c r="D16" s="27"/>
      <c r="E16" s="27"/>
    </row>
    <row r="17" spans="1:5" ht="15.75">
      <c r="A17" s="34">
        <v>12</v>
      </c>
      <c r="B17" s="26" t="s">
        <v>525</v>
      </c>
      <c r="C17" s="27"/>
      <c r="D17" s="27"/>
      <c r="E17" s="27"/>
    </row>
    <row r="18" spans="1:5" ht="15.75">
      <c r="A18" s="34">
        <v>13</v>
      </c>
      <c r="B18" s="26" t="s">
        <v>526</v>
      </c>
      <c r="C18" s="27"/>
      <c r="D18" s="27"/>
      <c r="E18" s="27"/>
    </row>
    <row r="19" spans="1:5" ht="15.75">
      <c r="A19" s="34">
        <v>14</v>
      </c>
      <c r="B19" s="26" t="s">
        <v>527</v>
      </c>
      <c r="C19" s="27"/>
      <c r="D19" s="27"/>
      <c r="E19" s="27"/>
    </row>
    <row r="20" spans="1:5" ht="15.75">
      <c r="A20" s="34">
        <v>15</v>
      </c>
      <c r="B20" s="26" t="s">
        <v>528</v>
      </c>
      <c r="C20" s="27"/>
      <c r="D20" s="27"/>
      <c r="E20" s="27"/>
    </row>
    <row r="21" spans="1:5" s="29" customFormat="1" ht="15.75">
      <c r="A21" s="34">
        <v>16</v>
      </c>
      <c r="B21" s="26" t="s">
        <v>529</v>
      </c>
      <c r="C21" s="1189"/>
      <c r="D21" s="1189"/>
      <c r="E21" s="1189"/>
    </row>
    <row r="22" spans="1:5" ht="15.75">
      <c r="A22" s="34" t="s">
        <v>1166</v>
      </c>
      <c r="B22" s="29" t="s">
        <v>530</v>
      </c>
      <c r="C22" s="27"/>
      <c r="D22" s="27"/>
      <c r="E22" s="27"/>
    </row>
    <row r="23" spans="1:5" ht="15.75">
      <c r="A23" s="34">
        <v>17</v>
      </c>
      <c r="B23" s="26" t="s">
        <v>531</v>
      </c>
      <c r="C23" s="27"/>
      <c r="D23" s="27"/>
      <c r="E23" s="27"/>
    </row>
    <row r="24" spans="1:5" ht="15.75">
      <c r="A24" s="34">
        <v>18</v>
      </c>
      <c r="B24" s="26" t="s">
        <v>173</v>
      </c>
      <c r="C24" s="27"/>
      <c r="D24" s="27"/>
      <c r="E24" s="27"/>
    </row>
    <row r="25" spans="1:5" ht="15.75">
      <c r="A25" s="34">
        <v>19</v>
      </c>
      <c r="B25" s="26" t="s">
        <v>532</v>
      </c>
      <c r="C25" s="27"/>
      <c r="D25" s="27"/>
      <c r="E25" s="27"/>
    </row>
    <row r="26" spans="1:5" ht="15.75">
      <c r="A26" s="34">
        <v>20</v>
      </c>
      <c r="B26" s="26" t="s">
        <v>533</v>
      </c>
      <c r="C26" s="27"/>
      <c r="D26" s="27"/>
      <c r="E26" s="27"/>
    </row>
    <row r="27" spans="1:5" ht="15.75">
      <c r="A27" s="34">
        <v>21</v>
      </c>
      <c r="B27" s="26" t="s">
        <v>534</v>
      </c>
      <c r="C27" s="27"/>
      <c r="D27" s="27"/>
      <c r="E27" s="27"/>
    </row>
    <row r="28" spans="1:7" ht="15.75">
      <c r="A28" s="34" t="s">
        <v>1166</v>
      </c>
      <c r="B28" s="29" t="s">
        <v>535</v>
      </c>
      <c r="C28" s="27"/>
      <c r="D28" s="27"/>
      <c r="E28" s="27"/>
      <c r="G28" s="27"/>
    </row>
    <row r="29" spans="1:5" ht="15.75">
      <c r="A29" s="34">
        <v>22</v>
      </c>
      <c r="B29" s="26" t="s">
        <v>88</v>
      </c>
      <c r="C29" s="27"/>
      <c r="D29" s="27"/>
      <c r="E29" s="27"/>
    </row>
    <row r="30" spans="1:5" ht="15.75">
      <c r="A30" s="34">
        <v>23</v>
      </c>
      <c r="B30" s="26" t="s">
        <v>461</v>
      </c>
      <c r="C30" s="27"/>
      <c r="D30" s="27"/>
      <c r="E30" s="27"/>
    </row>
    <row r="31" spans="1:5" ht="15.75">
      <c r="A31" s="34">
        <v>24</v>
      </c>
      <c r="B31" s="26" t="s">
        <v>536</v>
      </c>
      <c r="C31" s="27"/>
      <c r="D31" s="27"/>
      <c r="E31" s="27"/>
    </row>
    <row r="32" spans="1:5" ht="15.75">
      <c r="A32" s="34">
        <v>25</v>
      </c>
      <c r="B32" s="26" t="s">
        <v>537</v>
      </c>
      <c r="C32" s="27"/>
      <c r="D32" s="27"/>
      <c r="E32" s="27"/>
    </row>
    <row r="33" spans="1:5" ht="15.75">
      <c r="A33" s="34" t="s">
        <v>1166</v>
      </c>
      <c r="B33" s="29" t="s">
        <v>538</v>
      </c>
      <c r="C33" s="27"/>
      <c r="D33" s="27"/>
      <c r="E33" s="27"/>
    </row>
    <row r="34" spans="1:5" ht="15.75">
      <c r="A34" s="34">
        <v>26</v>
      </c>
      <c r="B34" s="26" t="s">
        <v>27</v>
      </c>
      <c r="C34" s="27"/>
      <c r="D34" s="27"/>
      <c r="E34" s="27"/>
    </row>
    <row r="35" spans="1:5" ht="15.75">
      <c r="A35" s="34">
        <v>27</v>
      </c>
      <c r="B35" s="26" t="s">
        <v>539</v>
      </c>
      <c r="C35" s="27"/>
      <c r="D35" s="27"/>
      <c r="E35" s="27"/>
    </row>
    <row r="36" spans="1:5" ht="15.75">
      <c r="A36" s="34">
        <v>28</v>
      </c>
      <c r="B36" s="26" t="s">
        <v>540</v>
      </c>
      <c r="C36" s="27"/>
      <c r="D36" s="27"/>
      <c r="E36" s="27"/>
    </row>
    <row r="37" spans="1:5" ht="15.75">
      <c r="A37" s="34">
        <v>29</v>
      </c>
      <c r="B37" s="27" t="s">
        <v>1344</v>
      </c>
      <c r="C37" s="27"/>
      <c r="D37" s="27"/>
      <c r="E37" s="27"/>
    </row>
    <row r="38" spans="1:5" ht="15.75">
      <c r="A38" s="34">
        <v>30</v>
      </c>
      <c r="B38" s="27" t="s">
        <v>541</v>
      </c>
      <c r="C38" s="27"/>
      <c r="D38" s="27"/>
      <c r="E38" s="27"/>
    </row>
    <row r="39" spans="1:5" ht="15.75">
      <c r="A39" s="34">
        <v>31</v>
      </c>
      <c r="B39" s="27" t="s">
        <v>1371</v>
      </c>
      <c r="C39" s="27"/>
      <c r="D39" s="27"/>
      <c r="E39" s="27"/>
    </row>
    <row r="40" spans="1:5" ht="15.75">
      <c r="A40" s="34" t="s">
        <v>1166</v>
      </c>
      <c r="B40" s="1189" t="s">
        <v>542</v>
      </c>
      <c r="C40" s="27"/>
      <c r="D40" s="27"/>
      <c r="E40" s="27"/>
    </row>
    <row r="41" spans="1:5" ht="15.75">
      <c r="A41" s="34">
        <v>32</v>
      </c>
      <c r="B41" s="27" t="s">
        <v>28</v>
      </c>
      <c r="C41" s="27"/>
      <c r="D41" s="27"/>
      <c r="E41" s="27"/>
    </row>
    <row r="42" spans="1:10" ht="15.75">
      <c r="A42" s="34">
        <v>33</v>
      </c>
      <c r="B42" s="27" t="s">
        <v>889</v>
      </c>
      <c r="C42" s="27"/>
      <c r="D42" s="27"/>
      <c r="E42" s="27"/>
      <c r="F42" s="27"/>
      <c r="G42" s="27"/>
      <c r="H42" s="27"/>
      <c r="I42" s="27"/>
      <c r="J42" s="27"/>
    </row>
    <row r="43" spans="1:6" ht="15.75">
      <c r="A43" s="34">
        <v>34</v>
      </c>
      <c r="B43" s="26" t="s">
        <v>543</v>
      </c>
      <c r="C43" s="27"/>
      <c r="D43" s="27"/>
      <c r="E43" s="27"/>
      <c r="F43" s="26" t="s">
        <v>1166</v>
      </c>
    </row>
    <row r="44" spans="1:5" ht="15.75">
      <c r="A44" s="34">
        <v>35</v>
      </c>
      <c r="B44" s="27" t="s">
        <v>90</v>
      </c>
      <c r="C44" s="27"/>
      <c r="D44" s="27"/>
      <c r="E44" s="27"/>
    </row>
    <row r="45" spans="1:5" ht="15.75">
      <c r="A45" s="34" t="s">
        <v>1166</v>
      </c>
      <c r="B45" s="1189" t="s">
        <v>544</v>
      </c>
      <c r="C45" s="27"/>
      <c r="D45" s="27"/>
      <c r="E45" s="27"/>
    </row>
    <row r="46" spans="1:5" ht="15.75">
      <c r="A46" s="34">
        <v>36</v>
      </c>
      <c r="B46" s="27" t="s">
        <v>29</v>
      </c>
      <c r="C46" s="27"/>
      <c r="D46" s="27"/>
      <c r="E46" s="27"/>
    </row>
    <row r="47" spans="1:5" ht="15.75">
      <c r="A47" s="34">
        <v>37</v>
      </c>
      <c r="B47" s="27" t="s">
        <v>1088</v>
      </c>
      <c r="C47" s="27"/>
      <c r="D47" s="27"/>
      <c r="E47" s="27"/>
    </row>
    <row r="48" spans="1:5" ht="15.75">
      <c r="A48" s="34">
        <v>38</v>
      </c>
      <c r="B48" s="27" t="s">
        <v>1089</v>
      </c>
      <c r="C48" s="27"/>
      <c r="D48" s="27"/>
      <c r="E48" s="27"/>
    </row>
    <row r="49" spans="1:5" ht="15.75">
      <c r="A49" s="34">
        <v>39</v>
      </c>
      <c r="B49" s="27" t="s">
        <v>545</v>
      </c>
      <c r="C49" s="27"/>
      <c r="D49" s="27"/>
      <c r="E49" s="27"/>
    </row>
    <row r="50" spans="1:5" ht="15.75">
      <c r="A50" s="34">
        <v>40</v>
      </c>
      <c r="B50" s="27" t="s">
        <v>546</v>
      </c>
      <c r="C50" s="27"/>
      <c r="D50" s="27"/>
      <c r="E50" s="27"/>
    </row>
    <row r="51" spans="1:5" ht="15.75">
      <c r="A51" s="34">
        <v>41</v>
      </c>
      <c r="B51" s="27" t="s">
        <v>1165</v>
      </c>
      <c r="C51" s="27"/>
      <c r="D51" s="27"/>
      <c r="E51" s="27"/>
    </row>
    <row r="52" spans="1:5" ht="15.75">
      <c r="A52" s="34">
        <v>42</v>
      </c>
      <c r="B52" s="27" t="s">
        <v>547</v>
      </c>
      <c r="C52" s="27"/>
      <c r="D52" s="27"/>
      <c r="E52" s="27"/>
    </row>
    <row r="53" spans="1:5" ht="15.75">
      <c r="A53" s="34">
        <v>43</v>
      </c>
      <c r="B53" s="27" t="s">
        <v>548</v>
      </c>
      <c r="C53" s="27"/>
      <c r="D53" s="27"/>
      <c r="E53" s="27"/>
    </row>
    <row r="54" spans="1:5" ht="15.75">
      <c r="A54" s="34">
        <v>44</v>
      </c>
      <c r="B54" s="27" t="s">
        <v>549</v>
      </c>
      <c r="C54" s="27"/>
      <c r="D54" s="27"/>
      <c r="E54" s="27"/>
    </row>
    <row r="55" spans="1:5" ht="15.75">
      <c r="A55" s="34">
        <v>45</v>
      </c>
      <c r="B55" s="1190" t="s">
        <v>550</v>
      </c>
      <c r="C55" s="27"/>
      <c r="D55" s="27"/>
      <c r="E55" s="27"/>
    </row>
    <row r="56" spans="1:2" ht="15.75">
      <c r="A56" s="34">
        <v>46</v>
      </c>
      <c r="B56" s="1190" t="s">
        <v>1462</v>
      </c>
    </row>
    <row r="60" spans="1:5" ht="15.75">
      <c r="A60" s="27"/>
      <c r="B60" s="27"/>
      <c r="C60" s="27"/>
      <c r="D60" s="27"/>
      <c r="E60" s="27"/>
    </row>
    <row r="61" spans="1:5" ht="15.75">
      <c r="A61" s="27"/>
      <c r="B61" s="27"/>
      <c r="C61" s="27"/>
      <c r="D61" s="27"/>
      <c r="E61" s="27"/>
    </row>
    <row r="62" spans="1:5" ht="15.75">
      <c r="A62" s="27"/>
      <c r="B62" s="27"/>
      <c r="C62" s="27"/>
      <c r="D62" s="27"/>
      <c r="E62" s="27"/>
    </row>
    <row r="63" spans="1:5" ht="15.75">
      <c r="A63" s="27"/>
      <c r="B63" s="27"/>
      <c r="C63" s="27"/>
      <c r="D63" s="27"/>
      <c r="E63" s="27"/>
    </row>
    <row r="64" spans="1:5" ht="15.75">
      <c r="A64" s="27"/>
      <c r="B64" s="27"/>
      <c r="C64" s="27"/>
      <c r="D64" s="27"/>
      <c r="E64" s="27"/>
    </row>
    <row r="65" spans="1:5" ht="15.75">
      <c r="A65" s="27"/>
      <c r="B65" s="27"/>
      <c r="C65" s="27"/>
      <c r="D65" s="27"/>
      <c r="E65" s="27"/>
    </row>
    <row r="66" spans="1:5" ht="15.75">
      <c r="A66" s="27"/>
      <c r="B66" s="27"/>
      <c r="C66" s="27"/>
      <c r="D66" s="27"/>
      <c r="E66" s="27"/>
    </row>
    <row r="67" spans="1:5" ht="15.75">
      <c r="A67" s="27"/>
      <c r="B67" s="27"/>
      <c r="C67" s="27"/>
      <c r="D67" s="27"/>
      <c r="E67" s="27"/>
    </row>
    <row r="68" spans="1:5" ht="15.75">
      <c r="A68" s="27"/>
      <c r="B68" s="27"/>
      <c r="C68" s="27"/>
      <c r="D68" s="27"/>
      <c r="E68" s="27"/>
    </row>
    <row r="69" spans="1:5" ht="15.75">
      <c r="A69" s="27"/>
      <c r="B69" s="27"/>
      <c r="C69" s="27"/>
      <c r="D69" s="27"/>
      <c r="E69" s="27"/>
    </row>
    <row r="70" spans="1:5" ht="15.75">
      <c r="A70" s="27"/>
      <c r="B70" s="27"/>
      <c r="C70" s="27"/>
      <c r="D70" s="27"/>
      <c r="E70" s="27"/>
    </row>
    <row r="71" spans="1:5" ht="15.75">
      <c r="A71" s="27"/>
      <c r="B71" s="27"/>
      <c r="C71" s="27"/>
      <c r="D71" s="27"/>
      <c r="E71" s="27"/>
    </row>
    <row r="72" spans="1:5" ht="15.75">
      <c r="A72" s="27"/>
      <c r="B72" s="27"/>
      <c r="C72" s="27"/>
      <c r="D72" s="27"/>
      <c r="E72" s="27"/>
    </row>
    <row r="73" spans="1:5" ht="15.75">
      <c r="A73" s="27"/>
      <c r="B73" s="27"/>
      <c r="C73" s="27"/>
      <c r="D73" s="27"/>
      <c r="E73" s="27"/>
    </row>
    <row r="74" spans="1:5" ht="15.75">
      <c r="A74" s="27"/>
      <c r="B74" s="27"/>
      <c r="C74" s="27"/>
      <c r="D74" s="27"/>
      <c r="E74" s="27"/>
    </row>
    <row r="75" spans="1:5" ht="15.75">
      <c r="A75" s="27"/>
      <c r="B75" s="27"/>
      <c r="C75" s="27"/>
      <c r="D75" s="27"/>
      <c r="E75" s="27"/>
    </row>
    <row r="76" spans="1:5" ht="15.75">
      <c r="A76" s="27"/>
      <c r="B76" s="27"/>
      <c r="C76" s="27"/>
      <c r="D76" s="27"/>
      <c r="E76" s="27"/>
    </row>
    <row r="77" spans="1:5" ht="15.75">
      <c r="A77" s="27"/>
      <c r="B77" s="27"/>
      <c r="C77" s="27"/>
      <c r="D77" s="27"/>
      <c r="E77" s="27"/>
    </row>
    <row r="78" spans="1:5" ht="15.75">
      <c r="A78" s="27"/>
      <c r="B78" s="27"/>
      <c r="C78" s="27"/>
      <c r="D78" s="27"/>
      <c r="E78" s="27"/>
    </row>
    <row r="79" spans="1:5" ht="15.75">
      <c r="A79" s="27"/>
      <c r="B79" s="27"/>
      <c r="C79" s="27"/>
      <c r="D79" s="27"/>
      <c r="E79" s="27"/>
    </row>
    <row r="80" spans="1:5" ht="15.75">
      <c r="A80" s="27"/>
      <c r="B80" s="27"/>
      <c r="C80" s="27"/>
      <c r="D80" s="27"/>
      <c r="E80" s="27"/>
    </row>
    <row r="81" spans="1:5" ht="15.75">
      <c r="A81" s="27"/>
      <c r="B81" s="27"/>
      <c r="C81" s="27"/>
      <c r="D81" s="27"/>
      <c r="E81" s="27"/>
    </row>
    <row r="82" spans="1:5" ht="15.75">
      <c r="A82" s="27"/>
      <c r="B82" s="27"/>
      <c r="C82" s="27"/>
      <c r="D82" s="27"/>
      <c r="E82" s="27"/>
    </row>
    <row r="83" spans="1:5" ht="15.75">
      <c r="A83" s="27"/>
      <c r="B83" s="27"/>
      <c r="C83" s="27"/>
      <c r="D83" s="27"/>
      <c r="E83" s="27"/>
    </row>
    <row r="84" spans="1:5" ht="15.75">
      <c r="A84" s="27"/>
      <c r="B84" s="27"/>
      <c r="C84" s="27"/>
      <c r="D84" s="27"/>
      <c r="E84" s="27"/>
    </row>
    <row r="85" spans="1:5" ht="15.75">
      <c r="A85" s="27"/>
      <c r="B85" s="27"/>
      <c r="C85" s="27"/>
      <c r="D85" s="27"/>
      <c r="E85" s="27"/>
    </row>
    <row r="86" spans="1:5" ht="15.75">
      <c r="A86" s="27"/>
      <c r="B86" s="27"/>
      <c r="C86" s="27"/>
      <c r="D86" s="27"/>
      <c r="E86" s="27"/>
    </row>
    <row r="87" spans="1:5" ht="15.75">
      <c r="A87" s="27"/>
      <c r="B87" s="27"/>
      <c r="C87" s="27"/>
      <c r="D87" s="27"/>
      <c r="E87" s="27"/>
    </row>
    <row r="88" spans="1:5" ht="15.75">
      <c r="A88" s="27"/>
      <c r="B88" s="27"/>
      <c r="C88" s="27"/>
      <c r="D88" s="27"/>
      <c r="E88" s="27"/>
    </row>
    <row r="89" spans="1:5" ht="15.75">
      <c r="A89" s="27"/>
      <c r="B89" s="27"/>
      <c r="C89" s="27"/>
      <c r="D89" s="27"/>
      <c r="E89" s="27"/>
    </row>
    <row r="90" spans="1:5" ht="15.75">
      <c r="A90" s="27"/>
      <c r="B90" s="27"/>
      <c r="C90" s="27"/>
      <c r="D90" s="27"/>
      <c r="E90" s="27"/>
    </row>
    <row r="91" spans="1:5" ht="15.75">
      <c r="A91" s="27"/>
      <c r="B91" s="27"/>
      <c r="C91" s="27"/>
      <c r="D91" s="27"/>
      <c r="E91" s="27"/>
    </row>
    <row r="92" spans="1:5" ht="15.75">
      <c r="A92" s="27"/>
      <c r="B92" s="27"/>
      <c r="C92" s="27"/>
      <c r="D92" s="27"/>
      <c r="E92" s="27"/>
    </row>
    <row r="93" spans="1:5" ht="15.75">
      <c r="A93" s="27"/>
      <c r="B93" s="27"/>
      <c r="C93" s="27"/>
      <c r="D93" s="27"/>
      <c r="E93" s="27"/>
    </row>
    <row r="94" spans="1:5" ht="15.75">
      <c r="A94" s="27"/>
      <c r="B94" s="27"/>
      <c r="C94" s="27"/>
      <c r="D94" s="27"/>
      <c r="E94" s="27"/>
    </row>
    <row r="95" spans="1:5" ht="15.75">
      <c r="A95" s="27"/>
      <c r="B95" s="27"/>
      <c r="C95" s="27"/>
      <c r="D95" s="27"/>
      <c r="E95" s="27"/>
    </row>
    <row r="96" spans="1:5" ht="15.75">
      <c r="A96" s="27"/>
      <c r="B96" s="27"/>
      <c r="C96" s="27"/>
      <c r="D96" s="27"/>
      <c r="E96" s="27"/>
    </row>
    <row r="97" spans="1:5" ht="15.75">
      <c r="A97" s="27"/>
      <c r="B97" s="27"/>
      <c r="C97" s="27"/>
      <c r="D97" s="27"/>
      <c r="E97" s="27"/>
    </row>
    <row r="98" spans="1:5" ht="15.75">
      <c r="A98" s="27"/>
      <c r="B98" s="27"/>
      <c r="C98" s="27"/>
      <c r="D98" s="27"/>
      <c r="E98" s="27"/>
    </row>
    <row r="99" spans="1:5" ht="15.75">
      <c r="A99" s="27"/>
      <c r="B99" s="27"/>
      <c r="C99" s="27"/>
      <c r="D99" s="27"/>
      <c r="E99" s="27"/>
    </row>
    <row r="100" spans="1:5" ht="15.75">
      <c r="A100" s="27"/>
      <c r="B100" s="27"/>
      <c r="C100" s="27"/>
      <c r="D100" s="27"/>
      <c r="E100" s="27"/>
    </row>
    <row r="101" spans="1:5" ht="15.75">
      <c r="A101" s="27"/>
      <c r="B101" s="27"/>
      <c r="C101" s="27"/>
      <c r="D101" s="27"/>
      <c r="E101" s="27"/>
    </row>
    <row r="102" spans="1:5" ht="15.75">
      <c r="A102" s="27"/>
      <c r="B102" s="27"/>
      <c r="C102" s="27"/>
      <c r="D102" s="27"/>
      <c r="E102" s="27"/>
    </row>
    <row r="103" spans="1:5" ht="15.75">
      <c r="A103" s="27"/>
      <c r="B103" s="27"/>
      <c r="C103" s="27"/>
      <c r="D103" s="27"/>
      <c r="E103" s="27"/>
    </row>
    <row r="104" spans="1:5" ht="15.75">
      <c r="A104" s="27"/>
      <c r="B104" s="27"/>
      <c r="C104" s="27"/>
      <c r="D104" s="27"/>
      <c r="E104" s="27"/>
    </row>
    <row r="105" spans="1:5" ht="15.75">
      <c r="A105" s="27"/>
      <c r="B105" s="27"/>
      <c r="C105" s="27"/>
      <c r="D105" s="27"/>
      <c r="E105" s="27"/>
    </row>
    <row r="106" spans="1:5" ht="15.75">
      <c r="A106" s="27"/>
      <c r="B106" s="27"/>
      <c r="C106" s="27"/>
      <c r="D106" s="27"/>
      <c r="E106" s="27"/>
    </row>
    <row r="107" spans="1:5" ht="15.75">
      <c r="A107" s="27"/>
      <c r="B107" s="27"/>
      <c r="C107" s="27"/>
      <c r="D107" s="27"/>
      <c r="E107" s="27"/>
    </row>
    <row r="108" spans="1:5" ht="15.75">
      <c r="A108" s="27"/>
      <c r="B108" s="27"/>
      <c r="C108" s="27"/>
      <c r="D108" s="27"/>
      <c r="E108" s="27"/>
    </row>
    <row r="109" spans="1:5" ht="15.75">
      <c r="A109" s="27"/>
      <c r="B109" s="27"/>
      <c r="C109" s="27"/>
      <c r="D109" s="27"/>
      <c r="E109" s="27"/>
    </row>
    <row r="110" spans="1:5" ht="15.75">
      <c r="A110" s="27"/>
      <c r="B110" s="27"/>
      <c r="C110" s="27"/>
      <c r="D110" s="27"/>
      <c r="E110" s="27"/>
    </row>
    <row r="111" spans="1:5" ht="15.75">
      <c r="A111" s="27"/>
      <c r="B111" s="27"/>
      <c r="C111" s="27"/>
      <c r="D111" s="27"/>
      <c r="E111" s="27"/>
    </row>
    <row r="112" spans="1:5" ht="15.75">
      <c r="A112" s="27"/>
      <c r="B112" s="27"/>
      <c r="C112" s="27"/>
      <c r="D112" s="27"/>
      <c r="E112" s="27"/>
    </row>
    <row r="113" spans="1:5" ht="15.75">
      <c r="A113" s="27"/>
      <c r="B113" s="27"/>
      <c r="C113" s="27"/>
      <c r="D113" s="27"/>
      <c r="E113" s="27"/>
    </row>
    <row r="114" spans="1:5" ht="15.75">
      <c r="A114" s="27"/>
      <c r="B114" s="27"/>
      <c r="C114" s="27"/>
      <c r="D114" s="27"/>
      <c r="E114" s="27"/>
    </row>
    <row r="115" spans="1:5" ht="15.75">
      <c r="A115" s="27"/>
      <c r="B115" s="27"/>
      <c r="C115" s="27"/>
      <c r="D115" s="27"/>
      <c r="E115" s="27"/>
    </row>
    <row r="116" spans="1:5" ht="15.75">
      <c r="A116" s="27"/>
      <c r="B116" s="27"/>
      <c r="C116" s="27"/>
      <c r="D116" s="27"/>
      <c r="E116" s="27"/>
    </row>
    <row r="117" spans="1:5" ht="15.75">
      <c r="A117" s="27"/>
      <c r="B117" s="27"/>
      <c r="C117" s="27"/>
      <c r="D117" s="27"/>
      <c r="E117" s="27"/>
    </row>
    <row r="118" spans="1:5" ht="15.75">
      <c r="A118" s="27"/>
      <c r="B118" s="27"/>
      <c r="C118" s="27"/>
      <c r="D118" s="27"/>
      <c r="E118" s="27"/>
    </row>
    <row r="119" spans="1:5" ht="15.75">
      <c r="A119" s="27"/>
      <c r="B119" s="27"/>
      <c r="C119" s="27"/>
      <c r="D119" s="27"/>
      <c r="E119" s="27"/>
    </row>
    <row r="120" spans="1:5" ht="15.75">
      <c r="A120" s="27"/>
      <c r="B120" s="27"/>
      <c r="C120" s="27"/>
      <c r="D120" s="27"/>
      <c r="E120" s="27"/>
    </row>
    <row r="121" spans="1:5" ht="15.75">
      <c r="A121" s="27"/>
      <c r="B121" s="27"/>
      <c r="C121" s="27"/>
      <c r="D121" s="27"/>
      <c r="E121" s="27"/>
    </row>
    <row r="122" spans="1:5" ht="15.75">
      <c r="A122" s="27"/>
      <c r="B122" s="27"/>
      <c r="C122" s="27"/>
      <c r="D122" s="27"/>
      <c r="E122" s="27"/>
    </row>
    <row r="123" spans="1:5" ht="15.75">
      <c r="A123" s="27"/>
      <c r="B123" s="27"/>
      <c r="C123" s="27"/>
      <c r="D123" s="27"/>
      <c r="E123" s="27"/>
    </row>
    <row r="124" spans="1:5" ht="15.75">
      <c r="A124" s="27"/>
      <c r="B124" s="27"/>
      <c r="C124" s="27"/>
      <c r="D124" s="27"/>
      <c r="E124" s="27"/>
    </row>
    <row r="125" spans="1:5" ht="15.75">
      <c r="A125" s="27"/>
      <c r="B125" s="27"/>
      <c r="C125" s="27"/>
      <c r="D125" s="27"/>
      <c r="E125" s="27"/>
    </row>
    <row r="126" spans="1:5" ht="15.75">
      <c r="A126" s="27"/>
      <c r="B126" s="27"/>
      <c r="C126" s="27"/>
      <c r="D126" s="27"/>
      <c r="E126" s="27"/>
    </row>
    <row r="127" spans="1:5" ht="15.75">
      <c r="A127" s="27"/>
      <c r="B127" s="27"/>
      <c r="C127" s="27"/>
      <c r="D127" s="27"/>
      <c r="E127" s="27"/>
    </row>
    <row r="128" spans="1:5" ht="15.75">
      <c r="A128" s="27"/>
      <c r="B128" s="27"/>
      <c r="C128" s="27"/>
      <c r="D128" s="27"/>
      <c r="E128" s="27"/>
    </row>
    <row r="129" spans="1:5" ht="15.75">
      <c r="A129" s="27"/>
      <c r="B129" s="27"/>
      <c r="C129" s="27"/>
      <c r="D129" s="27"/>
      <c r="E129" s="27"/>
    </row>
    <row r="130" spans="1:5" ht="15.75">
      <c r="A130" s="27"/>
      <c r="B130" s="27"/>
      <c r="C130" s="27"/>
      <c r="D130" s="27"/>
      <c r="E130" s="27"/>
    </row>
    <row r="131" spans="1:5" ht="15.75">
      <c r="A131" s="27"/>
      <c r="B131" s="27"/>
      <c r="C131" s="27"/>
      <c r="D131" s="27"/>
      <c r="E131" s="27"/>
    </row>
    <row r="132" spans="1:5" ht="15.75">
      <c r="A132" s="27"/>
      <c r="B132" s="27"/>
      <c r="C132" s="27"/>
      <c r="D132" s="27"/>
      <c r="E132" s="27"/>
    </row>
    <row r="133" spans="1:5" ht="15.75">
      <c r="A133" s="27"/>
      <c r="B133" s="27"/>
      <c r="C133" s="27"/>
      <c r="D133" s="27"/>
      <c r="E133" s="27"/>
    </row>
    <row r="134" spans="1:5" ht="15.75">
      <c r="A134" s="27"/>
      <c r="B134" s="27"/>
      <c r="C134" s="27"/>
      <c r="D134" s="27"/>
      <c r="E134" s="27"/>
    </row>
    <row r="135" spans="1:5" ht="15.75">
      <c r="A135" s="27"/>
      <c r="B135" s="27"/>
      <c r="C135" s="27"/>
      <c r="D135" s="27"/>
      <c r="E135" s="27"/>
    </row>
    <row r="136" spans="1:5" ht="15.75">
      <c r="A136" s="27"/>
      <c r="B136" s="27"/>
      <c r="C136" s="27"/>
      <c r="D136" s="27"/>
      <c r="E136" s="27"/>
    </row>
    <row r="137" spans="1:5" ht="15.75">
      <c r="A137" s="27"/>
      <c r="B137" s="27"/>
      <c r="C137" s="27"/>
      <c r="D137" s="27"/>
      <c r="E137" s="27"/>
    </row>
    <row r="138" spans="1:5" ht="15.75">
      <c r="A138" s="27"/>
      <c r="B138" s="27"/>
      <c r="C138" s="27"/>
      <c r="D138" s="27"/>
      <c r="E138" s="27"/>
    </row>
    <row r="139" spans="1:5" ht="15.75">
      <c r="A139" s="27"/>
      <c r="B139" s="27"/>
      <c r="C139" s="27"/>
      <c r="D139" s="27"/>
      <c r="E139" s="27"/>
    </row>
    <row r="140" spans="1:5" ht="15.75">
      <c r="A140" s="27"/>
      <c r="B140" s="27"/>
      <c r="C140" s="27"/>
      <c r="D140" s="27"/>
      <c r="E140" s="27"/>
    </row>
    <row r="141" spans="1:5" ht="15.75">
      <c r="A141" s="27"/>
      <c r="B141" s="27"/>
      <c r="C141" s="27"/>
      <c r="D141" s="27"/>
      <c r="E141" s="27"/>
    </row>
    <row r="142" spans="1:5" ht="15.75">
      <c r="A142" s="27"/>
      <c r="B142" s="27"/>
      <c r="C142" s="27"/>
      <c r="D142" s="27"/>
      <c r="E142" s="27"/>
    </row>
    <row r="143" spans="1:5" ht="15.75">
      <c r="A143" s="27"/>
      <c r="B143" s="27"/>
      <c r="C143" s="27"/>
      <c r="D143" s="27"/>
      <c r="E143" s="27"/>
    </row>
    <row r="144" spans="1:5" ht="15.75">
      <c r="A144" s="27"/>
      <c r="B144" s="27"/>
      <c r="C144" s="27"/>
      <c r="D144" s="27"/>
      <c r="E144" s="27"/>
    </row>
    <row r="145" spans="1:5" ht="15.75">
      <c r="A145" s="27"/>
      <c r="B145" s="27"/>
      <c r="C145" s="27"/>
      <c r="D145" s="27"/>
      <c r="E145" s="27"/>
    </row>
    <row r="146" spans="1:5" ht="15.75">
      <c r="A146" s="27"/>
      <c r="B146" s="27"/>
      <c r="C146" s="27"/>
      <c r="D146" s="27"/>
      <c r="E146" s="27"/>
    </row>
    <row r="147" spans="1:5" ht="15.75">
      <c r="A147" s="27"/>
      <c r="B147" s="27"/>
      <c r="C147" s="27"/>
      <c r="D147" s="27"/>
      <c r="E147" s="27"/>
    </row>
    <row r="148" spans="1:5" ht="15.75">
      <c r="A148" s="27"/>
      <c r="B148" s="27"/>
      <c r="C148" s="27"/>
      <c r="D148" s="27"/>
      <c r="E148" s="27"/>
    </row>
    <row r="149" spans="1:5" ht="15.75">
      <c r="A149" s="27"/>
      <c r="B149" s="27"/>
      <c r="C149" s="27"/>
      <c r="D149" s="27"/>
      <c r="E149" s="27"/>
    </row>
    <row r="150" spans="1:5" ht="15.75">
      <c r="A150" s="27"/>
      <c r="B150" s="27"/>
      <c r="C150" s="27"/>
      <c r="D150" s="27"/>
      <c r="E150" s="27"/>
    </row>
    <row r="151" spans="1:5" ht="15.75">
      <c r="A151" s="27"/>
      <c r="B151" s="27"/>
      <c r="C151" s="27"/>
      <c r="D151" s="27"/>
      <c r="E151" s="27"/>
    </row>
    <row r="152" spans="1:5" ht="15.75">
      <c r="A152" s="27"/>
      <c r="B152" s="27"/>
      <c r="C152" s="27"/>
      <c r="D152" s="27"/>
      <c r="E152" s="27"/>
    </row>
    <row r="153" spans="1:5" ht="15.75">
      <c r="A153" s="27"/>
      <c r="B153" s="27"/>
      <c r="C153" s="27"/>
      <c r="D153" s="27"/>
      <c r="E153" s="27"/>
    </row>
    <row r="154" spans="1:5" ht="15.75">
      <c r="A154" s="27"/>
      <c r="B154" s="27"/>
      <c r="C154" s="27"/>
      <c r="D154" s="27"/>
      <c r="E154" s="27"/>
    </row>
    <row r="155" spans="1:5" ht="15.75">
      <c r="A155" s="27"/>
      <c r="B155" s="27"/>
      <c r="C155" s="27"/>
      <c r="D155" s="27"/>
      <c r="E155" s="27"/>
    </row>
    <row r="156" spans="1:5" ht="15.75">
      <c r="A156" s="27"/>
      <c r="B156" s="27"/>
      <c r="C156" s="27"/>
      <c r="D156" s="27"/>
      <c r="E156" s="27"/>
    </row>
    <row r="157" spans="1:5" ht="15.75">
      <c r="A157" s="27"/>
      <c r="B157" s="27"/>
      <c r="C157" s="27"/>
      <c r="D157" s="27"/>
      <c r="E157" s="27"/>
    </row>
    <row r="158" spans="1:5" ht="15.75">
      <c r="A158" s="27"/>
      <c r="B158" s="27"/>
      <c r="C158" s="27"/>
      <c r="D158" s="27"/>
      <c r="E158" s="27"/>
    </row>
    <row r="159" spans="1:5" ht="15.75">
      <c r="A159" s="27"/>
      <c r="B159" s="27"/>
      <c r="C159" s="27"/>
      <c r="D159" s="27"/>
      <c r="E159" s="27"/>
    </row>
    <row r="160" spans="1:5" ht="15.75">
      <c r="A160" s="27"/>
      <c r="B160" s="27"/>
      <c r="C160" s="27"/>
      <c r="D160" s="27"/>
      <c r="E160" s="27"/>
    </row>
    <row r="161" spans="1:5" ht="15.75">
      <c r="A161" s="27"/>
      <c r="B161" s="27"/>
      <c r="C161" s="27"/>
      <c r="D161" s="27"/>
      <c r="E161" s="27"/>
    </row>
    <row r="162" spans="1:5" ht="15.75">
      <c r="A162" s="27"/>
      <c r="B162" s="27"/>
      <c r="C162" s="27"/>
      <c r="D162" s="27"/>
      <c r="E162" s="27"/>
    </row>
    <row r="163" spans="1:5" ht="15.75">
      <c r="A163" s="27"/>
      <c r="B163" s="27"/>
      <c r="C163" s="27"/>
      <c r="D163" s="27"/>
      <c r="E163" s="27"/>
    </row>
    <row r="164" spans="1:5" ht="15.75">
      <c r="A164" s="27"/>
      <c r="B164" s="27"/>
      <c r="C164" s="27"/>
      <c r="D164" s="27"/>
      <c r="E164" s="27"/>
    </row>
    <row r="165" spans="1:5" ht="15.75">
      <c r="A165" s="27"/>
      <c r="B165" s="27"/>
      <c r="C165" s="27"/>
      <c r="D165" s="27"/>
      <c r="E165" s="27"/>
    </row>
    <row r="166" spans="1:5" ht="15.75">
      <c r="A166" s="27"/>
      <c r="B166" s="27"/>
      <c r="C166" s="27"/>
      <c r="D166" s="27"/>
      <c r="E166" s="27"/>
    </row>
    <row r="167" spans="1:5" ht="15.75">
      <c r="A167" s="27"/>
      <c r="B167" s="27"/>
      <c r="C167" s="27"/>
      <c r="D167" s="27"/>
      <c r="E167" s="27"/>
    </row>
    <row r="168" spans="1:5" ht="15.75">
      <c r="A168" s="27"/>
      <c r="B168" s="27"/>
      <c r="C168" s="27"/>
      <c r="D168" s="27"/>
      <c r="E168" s="27"/>
    </row>
    <row r="169" spans="1:5" ht="15.75">
      <c r="A169" s="27"/>
      <c r="B169" s="27"/>
      <c r="C169" s="27"/>
      <c r="D169" s="27"/>
      <c r="E169" s="27"/>
    </row>
    <row r="170" spans="1:5" ht="15.75">
      <c r="A170" s="27"/>
      <c r="B170" s="27"/>
      <c r="C170" s="27"/>
      <c r="D170" s="27"/>
      <c r="E170" s="27"/>
    </row>
    <row r="171" spans="1:5" ht="15.75">
      <c r="A171" s="27"/>
      <c r="B171" s="27"/>
      <c r="C171" s="27"/>
      <c r="D171" s="27"/>
      <c r="E171" s="27"/>
    </row>
    <row r="172" spans="1:5" ht="15.75">
      <c r="A172" s="27"/>
      <c r="B172" s="27"/>
      <c r="C172" s="27"/>
      <c r="D172" s="27"/>
      <c r="E172" s="27"/>
    </row>
    <row r="173" spans="1:5" ht="15.75">
      <c r="A173" s="27"/>
      <c r="B173" s="27"/>
      <c r="C173" s="27"/>
      <c r="D173" s="27"/>
      <c r="E173" s="27"/>
    </row>
    <row r="174" spans="1:5" ht="15.75">
      <c r="A174" s="27"/>
      <c r="B174" s="27"/>
      <c r="C174" s="27"/>
      <c r="D174" s="27"/>
      <c r="E174" s="27"/>
    </row>
    <row r="175" spans="1:5" ht="15.75">
      <c r="A175" s="27"/>
      <c r="B175" s="27"/>
      <c r="C175" s="27"/>
      <c r="D175" s="27"/>
      <c r="E175" s="27"/>
    </row>
    <row r="176" spans="1:5" ht="15.75">
      <c r="A176" s="27"/>
      <c r="B176" s="27"/>
      <c r="C176" s="27"/>
      <c r="D176" s="27"/>
      <c r="E176" s="27"/>
    </row>
    <row r="177" spans="1:5" ht="15.75">
      <c r="A177" s="27"/>
      <c r="B177" s="27"/>
      <c r="C177" s="27"/>
      <c r="D177" s="27"/>
      <c r="E177" s="27"/>
    </row>
    <row r="178" spans="1:5" ht="15.75">
      <c r="A178" s="27"/>
      <c r="B178" s="27"/>
      <c r="C178" s="27"/>
      <c r="D178" s="27"/>
      <c r="E178" s="27"/>
    </row>
    <row r="179" spans="1:5" ht="15.75">
      <c r="A179" s="27"/>
      <c r="B179" s="27"/>
      <c r="C179" s="27"/>
      <c r="D179" s="27"/>
      <c r="E179" s="27"/>
    </row>
    <row r="180" spans="1:5" ht="15.75">
      <c r="A180" s="27"/>
      <c r="B180" s="27"/>
      <c r="C180" s="27"/>
      <c r="D180" s="27"/>
      <c r="E180" s="27"/>
    </row>
    <row r="181" spans="1:5" ht="15.75">
      <c r="A181" s="27"/>
      <c r="B181" s="27"/>
      <c r="C181" s="27"/>
      <c r="D181" s="27"/>
      <c r="E181" s="27"/>
    </row>
    <row r="182" spans="1:5" ht="15.75">
      <c r="A182" s="27"/>
      <c r="B182" s="27"/>
      <c r="C182" s="27"/>
      <c r="D182" s="27"/>
      <c r="E182" s="27"/>
    </row>
    <row r="183" spans="1:5" ht="15.75">
      <c r="A183" s="27"/>
      <c r="B183" s="27"/>
      <c r="C183" s="27"/>
      <c r="D183" s="27"/>
      <c r="E183" s="27"/>
    </row>
    <row r="184" spans="1:5" ht="15.75">
      <c r="A184" s="27"/>
      <c r="B184" s="27"/>
      <c r="C184" s="27"/>
      <c r="D184" s="27"/>
      <c r="E184" s="27"/>
    </row>
    <row r="185" spans="1:5" ht="15.75">
      <c r="A185" s="27"/>
      <c r="B185" s="27"/>
      <c r="C185" s="27"/>
      <c r="D185" s="27"/>
      <c r="E185" s="27"/>
    </row>
    <row r="186" spans="1:5" ht="15.75">
      <c r="A186" s="27"/>
      <c r="B186" s="27"/>
      <c r="C186" s="27"/>
      <c r="D186" s="27"/>
      <c r="E186" s="27"/>
    </row>
    <row r="187" spans="1:5" ht="15.75">
      <c r="A187" s="27"/>
      <c r="B187" s="27"/>
      <c r="C187" s="27"/>
      <c r="D187" s="27"/>
      <c r="E187" s="27"/>
    </row>
    <row r="188" spans="1:5" ht="15.75">
      <c r="A188" s="27"/>
      <c r="B188" s="27"/>
      <c r="C188" s="27"/>
      <c r="D188" s="27"/>
      <c r="E188" s="27"/>
    </row>
    <row r="189" spans="1:5" ht="15.75">
      <c r="A189" s="27"/>
      <c r="B189" s="27"/>
      <c r="C189" s="27"/>
      <c r="D189" s="27"/>
      <c r="E189" s="27"/>
    </row>
    <row r="190" spans="1:5" ht="15.75">
      <c r="A190" s="27"/>
      <c r="B190" s="27"/>
      <c r="C190" s="27"/>
      <c r="D190" s="27"/>
      <c r="E190" s="27"/>
    </row>
    <row r="191" spans="1:5" ht="15.75">
      <c r="A191" s="27"/>
      <c r="B191" s="27"/>
      <c r="C191" s="27"/>
      <c r="D191" s="27"/>
      <c r="E191" s="27"/>
    </row>
    <row r="192" spans="1:5" ht="15.75">
      <c r="A192" s="27"/>
      <c r="B192" s="27"/>
      <c r="C192" s="27"/>
      <c r="D192" s="27"/>
      <c r="E192" s="27"/>
    </row>
  </sheetData>
  <mergeCells count="2">
    <mergeCell ref="A1:G1"/>
    <mergeCell ref="A2:G2"/>
  </mergeCells>
  <hyperlinks>
    <hyperlink ref="B5" location="MS!A1" display="Monetary Survey"/>
    <hyperlink ref="B6" location="MAC!A1" display="Monetary Authorities' Account"/>
  </hyperlinks>
  <printOptions horizontalCentered="1"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G32" sqref="G32"/>
    </sheetView>
  </sheetViews>
  <sheetFormatPr defaultColWidth="9.140625" defaultRowHeight="12.75"/>
  <cols>
    <col min="1" max="1" width="10.00390625" style="9" customWidth="1"/>
    <col min="2" max="2" width="9.00390625" style="9" bestFit="1" customWidth="1"/>
    <col min="3" max="3" width="9.7109375" style="9" customWidth="1"/>
    <col min="4" max="4" width="9.00390625" style="9" bestFit="1" customWidth="1"/>
    <col min="5" max="5" width="9.7109375" style="9" customWidth="1"/>
    <col min="6" max="6" width="9.00390625" style="9" bestFit="1" customWidth="1"/>
    <col min="7" max="7" width="9.7109375" style="9" customWidth="1"/>
    <col min="8" max="8" width="9.00390625" style="9" bestFit="1" customWidth="1"/>
    <col min="9" max="9" width="9.7109375" style="9" customWidth="1"/>
    <col min="10" max="16384" width="9.140625" style="9" customWidth="1"/>
  </cols>
  <sheetData>
    <row r="1" spans="1:11" ht="12.75">
      <c r="A1" s="1677" t="s">
        <v>812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</row>
    <row r="2" spans="1:12" ht="15.75">
      <c r="A2" s="1678" t="s">
        <v>813</v>
      </c>
      <c r="B2" s="1678"/>
      <c r="C2" s="1678"/>
      <c r="D2" s="1678"/>
      <c r="E2" s="1678"/>
      <c r="F2" s="1678"/>
      <c r="G2" s="1678"/>
      <c r="H2" s="1678"/>
      <c r="I2" s="1678"/>
      <c r="J2" s="1678"/>
      <c r="K2" s="1678"/>
      <c r="L2" s="38"/>
    </row>
    <row r="3" spans="4:13" ht="13.5" thickBot="1">
      <c r="D3" s="1267"/>
      <c r="E3" s="1227"/>
      <c r="F3" s="1267"/>
      <c r="G3" s="1227"/>
      <c r="H3" s="1267"/>
      <c r="K3" s="1227"/>
      <c r="M3" s="803" t="s">
        <v>247</v>
      </c>
    </row>
    <row r="4" spans="1:13" ht="13.5" thickTop="1">
      <c r="A4" s="1675" t="s">
        <v>1444</v>
      </c>
      <c r="B4" s="1673" t="s">
        <v>814</v>
      </c>
      <c r="C4" s="1674"/>
      <c r="D4" s="1671" t="s">
        <v>815</v>
      </c>
      <c r="E4" s="1674"/>
      <c r="F4" s="1673" t="s">
        <v>816</v>
      </c>
      <c r="G4" s="1674"/>
      <c r="H4" s="1673" t="s">
        <v>57</v>
      </c>
      <c r="I4" s="1674"/>
      <c r="J4" s="1673" t="s">
        <v>1091</v>
      </c>
      <c r="K4" s="1674"/>
      <c r="L4" s="1671" t="s">
        <v>97</v>
      </c>
      <c r="M4" s="1672"/>
    </row>
    <row r="5" spans="1:13" ht="25.5">
      <c r="A5" s="1676"/>
      <c r="B5" s="130" t="s">
        <v>1170</v>
      </c>
      <c r="C5" s="1192" t="s">
        <v>817</v>
      </c>
      <c r="D5" s="130" t="s">
        <v>1170</v>
      </c>
      <c r="E5" s="1192" t="s">
        <v>817</v>
      </c>
      <c r="F5" s="255" t="s">
        <v>1170</v>
      </c>
      <c r="G5" s="1192" t="s">
        <v>817</v>
      </c>
      <c r="H5" s="255" t="s">
        <v>1170</v>
      </c>
      <c r="I5" s="1483" t="s">
        <v>817</v>
      </c>
      <c r="J5" s="255" t="s">
        <v>1170</v>
      </c>
      <c r="K5" s="1483" t="s">
        <v>817</v>
      </c>
      <c r="L5" s="130" t="s">
        <v>1170</v>
      </c>
      <c r="M5" s="1469" t="s">
        <v>817</v>
      </c>
    </row>
    <row r="6" spans="1:13" ht="15.75" customHeight="1">
      <c r="A6" s="531" t="s">
        <v>1450</v>
      </c>
      <c r="B6" s="1268">
        <v>0</v>
      </c>
      <c r="C6" s="1269"/>
      <c r="D6" s="1268">
        <v>1440</v>
      </c>
      <c r="E6" s="1269">
        <v>3.4685</v>
      </c>
      <c r="F6" s="1270">
        <v>1000</v>
      </c>
      <c r="G6" s="1269">
        <v>2.506</v>
      </c>
      <c r="H6" s="1274">
        <v>0</v>
      </c>
      <c r="I6" s="1273">
        <v>0</v>
      </c>
      <c r="J6" s="1274">
        <v>3500</v>
      </c>
      <c r="K6" s="1273">
        <v>4.94</v>
      </c>
      <c r="L6" s="1271">
        <v>7440</v>
      </c>
      <c r="M6" s="1470">
        <v>2.17</v>
      </c>
    </row>
    <row r="7" spans="1:13" ht="15.75" customHeight="1">
      <c r="A7" s="531" t="s">
        <v>1451</v>
      </c>
      <c r="B7" s="1268">
        <v>0</v>
      </c>
      <c r="C7" s="1269"/>
      <c r="D7" s="1268">
        <v>0</v>
      </c>
      <c r="E7" s="1269">
        <v>0</v>
      </c>
      <c r="F7" s="1270">
        <v>1250</v>
      </c>
      <c r="G7" s="1269">
        <v>3.0606</v>
      </c>
      <c r="H7" s="1274">
        <v>0</v>
      </c>
      <c r="I7" s="1273">
        <v>0</v>
      </c>
      <c r="J7" s="1281">
        <v>0</v>
      </c>
      <c r="K7" s="1273">
        <v>0</v>
      </c>
      <c r="L7" s="1271">
        <v>0</v>
      </c>
      <c r="M7" s="1471">
        <v>0</v>
      </c>
    </row>
    <row r="8" spans="1:13" ht="15.75" customHeight="1">
      <c r="A8" s="531" t="s">
        <v>1452</v>
      </c>
      <c r="B8" s="1268">
        <v>9550</v>
      </c>
      <c r="C8" s="1269">
        <v>3.6448</v>
      </c>
      <c r="D8" s="1268">
        <v>2000</v>
      </c>
      <c r="E8" s="1269">
        <v>3.8467</v>
      </c>
      <c r="F8" s="1270">
        <v>1020</v>
      </c>
      <c r="G8" s="1269">
        <v>3.3775</v>
      </c>
      <c r="H8" s="1274">
        <v>0</v>
      </c>
      <c r="I8" s="1273">
        <v>0</v>
      </c>
      <c r="J8" s="1274">
        <v>0</v>
      </c>
      <c r="K8" s="1273">
        <v>0</v>
      </c>
      <c r="L8" s="1271">
        <v>0</v>
      </c>
      <c r="M8" s="1471">
        <v>0</v>
      </c>
    </row>
    <row r="9" spans="1:13" ht="15.75" customHeight="1">
      <c r="A9" s="531" t="s">
        <v>1453</v>
      </c>
      <c r="B9" s="1268">
        <v>0</v>
      </c>
      <c r="C9" s="1269"/>
      <c r="D9" s="1268">
        <v>300</v>
      </c>
      <c r="E9" s="1269">
        <v>3.0207</v>
      </c>
      <c r="F9" s="1270">
        <v>0</v>
      </c>
      <c r="G9" s="1269">
        <v>0</v>
      </c>
      <c r="H9" s="1274">
        <v>500</v>
      </c>
      <c r="I9" s="1273">
        <v>3.4401</v>
      </c>
      <c r="J9" s="1274">
        <v>2000</v>
      </c>
      <c r="K9" s="1273">
        <v>5.2</v>
      </c>
      <c r="L9" s="1271">
        <v>0</v>
      </c>
      <c r="M9" s="1471">
        <v>0</v>
      </c>
    </row>
    <row r="10" spans="1:13" ht="15.75" customHeight="1">
      <c r="A10" s="531" t="s">
        <v>1454</v>
      </c>
      <c r="B10" s="1268">
        <v>0</v>
      </c>
      <c r="C10" s="1269"/>
      <c r="D10" s="1268">
        <v>830</v>
      </c>
      <c r="E10" s="1269">
        <v>1.9046</v>
      </c>
      <c r="F10" s="1270">
        <v>2620</v>
      </c>
      <c r="G10" s="1269">
        <v>1.5936</v>
      </c>
      <c r="H10" s="1274">
        <v>740</v>
      </c>
      <c r="I10" s="1273">
        <v>4.3315</v>
      </c>
      <c r="J10" s="1274">
        <v>1960</v>
      </c>
      <c r="K10" s="1273">
        <v>4.95</v>
      </c>
      <c r="L10" s="1271">
        <v>0</v>
      </c>
      <c r="M10" s="1471">
        <v>0</v>
      </c>
    </row>
    <row r="11" spans="1:13" ht="15.75" customHeight="1">
      <c r="A11" s="531" t="s">
        <v>1455</v>
      </c>
      <c r="B11" s="1268">
        <v>950</v>
      </c>
      <c r="C11" s="1269">
        <v>2.2333</v>
      </c>
      <c r="D11" s="1268">
        <v>0</v>
      </c>
      <c r="E11" s="1269">
        <v>0</v>
      </c>
      <c r="F11" s="1270">
        <v>0</v>
      </c>
      <c r="G11" s="1269">
        <v>0</v>
      </c>
      <c r="H11" s="1274">
        <v>0</v>
      </c>
      <c r="I11" s="1273">
        <v>0</v>
      </c>
      <c r="J11" s="1274">
        <v>0</v>
      </c>
      <c r="K11" s="1273">
        <v>0</v>
      </c>
      <c r="L11" s="1271">
        <v>0</v>
      </c>
      <c r="M11" s="1471">
        <v>0</v>
      </c>
    </row>
    <row r="12" spans="1:13" ht="15.75" customHeight="1">
      <c r="A12" s="531" t="s">
        <v>1456</v>
      </c>
      <c r="B12" s="1268">
        <v>0</v>
      </c>
      <c r="C12" s="1269">
        <v>0</v>
      </c>
      <c r="D12" s="1268">
        <v>0</v>
      </c>
      <c r="E12" s="1269">
        <v>0</v>
      </c>
      <c r="F12" s="1270">
        <v>0</v>
      </c>
      <c r="G12" s="1269">
        <v>0</v>
      </c>
      <c r="H12" s="1274">
        <v>0</v>
      </c>
      <c r="I12" s="1273">
        <v>0</v>
      </c>
      <c r="J12" s="1274">
        <v>0</v>
      </c>
      <c r="K12" s="1273">
        <v>0</v>
      </c>
      <c r="L12" s="1271">
        <v>0</v>
      </c>
      <c r="M12" s="1471">
        <v>0</v>
      </c>
    </row>
    <row r="13" spans="1:13" ht="15.75" customHeight="1">
      <c r="A13" s="531" t="s">
        <v>1457</v>
      </c>
      <c r="B13" s="1268">
        <v>0</v>
      </c>
      <c r="C13" s="1269">
        <v>0</v>
      </c>
      <c r="D13" s="1268">
        <v>470</v>
      </c>
      <c r="E13" s="1273">
        <v>3.7437</v>
      </c>
      <c r="F13" s="1270">
        <v>2000</v>
      </c>
      <c r="G13" s="1273">
        <v>2.9419</v>
      </c>
      <c r="H13" s="1274">
        <v>2460</v>
      </c>
      <c r="I13" s="1273">
        <v>4.871</v>
      </c>
      <c r="J13" s="1274">
        <v>0</v>
      </c>
      <c r="K13" s="1273">
        <v>0</v>
      </c>
      <c r="L13" s="1271">
        <v>0</v>
      </c>
      <c r="M13" s="1471">
        <v>0</v>
      </c>
    </row>
    <row r="14" spans="1:13" ht="15.75" customHeight="1">
      <c r="A14" s="531" t="s">
        <v>1458</v>
      </c>
      <c r="B14" s="1268">
        <v>0</v>
      </c>
      <c r="C14" s="1269">
        <v>0</v>
      </c>
      <c r="D14" s="1268">
        <v>930</v>
      </c>
      <c r="E14" s="1273">
        <v>4.006</v>
      </c>
      <c r="F14" s="1270">
        <v>1010</v>
      </c>
      <c r="G14" s="1273">
        <v>2.5443</v>
      </c>
      <c r="H14" s="1274">
        <v>770</v>
      </c>
      <c r="I14" s="1273">
        <v>4.049</v>
      </c>
      <c r="J14" s="1274">
        <v>0</v>
      </c>
      <c r="K14" s="1273">
        <v>0</v>
      </c>
      <c r="L14" s="1271">
        <v>0</v>
      </c>
      <c r="M14" s="1471">
        <v>0</v>
      </c>
    </row>
    <row r="15" spans="1:13" ht="15.75" customHeight="1">
      <c r="A15" s="531" t="s">
        <v>1459</v>
      </c>
      <c r="B15" s="1268">
        <v>0</v>
      </c>
      <c r="C15" s="1269">
        <v>0</v>
      </c>
      <c r="D15" s="1268">
        <v>0</v>
      </c>
      <c r="E15" s="1273">
        <v>0</v>
      </c>
      <c r="F15" s="1274">
        <v>1300</v>
      </c>
      <c r="G15" s="1273">
        <v>3.3656</v>
      </c>
      <c r="H15" s="1274">
        <v>2000</v>
      </c>
      <c r="I15" s="1273">
        <v>5.38</v>
      </c>
      <c r="J15" s="1274">
        <v>0</v>
      </c>
      <c r="K15" s="1273">
        <v>0</v>
      </c>
      <c r="L15" s="1271"/>
      <c r="M15" s="1470"/>
    </row>
    <row r="16" spans="1:13" ht="15.75" customHeight="1">
      <c r="A16" s="531" t="s">
        <v>1460</v>
      </c>
      <c r="B16" s="1268">
        <v>0</v>
      </c>
      <c r="C16" s="1269">
        <v>0</v>
      </c>
      <c r="D16" s="1268">
        <v>3390</v>
      </c>
      <c r="E16" s="1273">
        <v>3.5012</v>
      </c>
      <c r="F16" s="1274">
        <v>6050</v>
      </c>
      <c r="G16" s="1273">
        <v>2.7965</v>
      </c>
      <c r="H16" s="1274">
        <v>3430</v>
      </c>
      <c r="I16" s="1273">
        <v>5.98</v>
      </c>
      <c r="J16" s="1274">
        <v>0</v>
      </c>
      <c r="K16" s="1273">
        <v>0</v>
      </c>
      <c r="L16" s="1271"/>
      <c r="M16" s="1470"/>
    </row>
    <row r="17" spans="1:13" ht="15.75" customHeight="1">
      <c r="A17" s="388" t="s">
        <v>17</v>
      </c>
      <c r="B17" s="1275">
        <v>0</v>
      </c>
      <c r="C17" s="1276">
        <v>0</v>
      </c>
      <c r="D17" s="1277">
        <v>4150</v>
      </c>
      <c r="E17" s="1278">
        <v>3.6783</v>
      </c>
      <c r="F17" s="1279">
        <v>2150</v>
      </c>
      <c r="G17" s="1278">
        <v>4.513486046511628</v>
      </c>
      <c r="H17" s="1279">
        <v>4950</v>
      </c>
      <c r="I17" s="1278">
        <v>5.652</v>
      </c>
      <c r="J17" s="1279">
        <v>0</v>
      </c>
      <c r="K17" s="1278">
        <v>0</v>
      </c>
      <c r="L17" s="1277"/>
      <c r="M17" s="1472"/>
    </row>
    <row r="18" spans="1:13" ht="15.75" customHeight="1" thickBot="1">
      <c r="A18" s="1473" t="s">
        <v>319</v>
      </c>
      <c r="B18" s="1474">
        <f>SUM(B6:B17)</f>
        <v>10500</v>
      </c>
      <c r="C18" s="1475"/>
      <c r="D18" s="1474">
        <f>SUM(D6:D17)</f>
        <v>13510</v>
      </c>
      <c r="E18" s="1475"/>
      <c r="F18" s="1476">
        <f>SUM(F6:F17)</f>
        <v>18400</v>
      </c>
      <c r="G18" s="1477"/>
      <c r="H18" s="1478">
        <v>14850</v>
      </c>
      <c r="I18" s="1479">
        <v>4.814</v>
      </c>
      <c r="J18" s="1480">
        <f>SUM(J6:J17)</f>
        <v>7460</v>
      </c>
      <c r="K18" s="1481">
        <v>0</v>
      </c>
      <c r="L18" s="1478">
        <f>SUM(L6:L17)</f>
        <v>7440</v>
      </c>
      <c r="M18" s="1482">
        <v>0</v>
      </c>
    </row>
    <row r="19" s="11" customFormat="1" ht="13.5" thickTop="1">
      <c r="A19" s="32" t="s">
        <v>818</v>
      </c>
    </row>
    <row r="20" ht="12.75">
      <c r="A20" s="32" t="s">
        <v>819</v>
      </c>
    </row>
    <row r="21" ht="12.75">
      <c r="A21" s="32" t="s">
        <v>820</v>
      </c>
    </row>
    <row r="22" spans="1:12" ht="12.75">
      <c r="A22" s="1677" t="s">
        <v>821</v>
      </c>
      <c r="B22" s="1677"/>
      <c r="C22" s="1677"/>
      <c r="D22" s="1677"/>
      <c r="E22" s="1677"/>
      <c r="F22" s="1677"/>
      <c r="G22" s="1677"/>
      <c r="H22" s="1677"/>
      <c r="I22" s="1677"/>
      <c r="J22" s="1677"/>
      <c r="K22" s="1677"/>
      <c r="L22" s="38"/>
    </row>
    <row r="23" spans="1:11" ht="15.75">
      <c r="A23" s="1678" t="s">
        <v>822</v>
      </c>
      <c r="B23" s="1678"/>
      <c r="C23" s="1678"/>
      <c r="D23" s="1678"/>
      <c r="E23" s="1678"/>
      <c r="F23" s="1678"/>
      <c r="G23" s="1678"/>
      <c r="H23" s="1678"/>
      <c r="I23" s="1678"/>
      <c r="J23" s="1678"/>
      <c r="K23" s="1678"/>
    </row>
    <row r="24" spans="4:13" ht="13.5" thickBot="1">
      <c r="D24" s="1267"/>
      <c r="E24" s="1227"/>
      <c r="F24" s="1267"/>
      <c r="G24" s="1227"/>
      <c r="H24" s="1267"/>
      <c r="K24" s="1227"/>
      <c r="M24" s="803" t="s">
        <v>247</v>
      </c>
    </row>
    <row r="25" spans="1:13" ht="13.5" thickTop="1">
      <c r="A25" s="1675" t="s">
        <v>1444</v>
      </c>
      <c r="B25" s="1673" t="str">
        <f>B4</f>
        <v>2004/05</v>
      </c>
      <c r="C25" s="1674"/>
      <c r="D25" s="1671" t="str">
        <f>D4</f>
        <v>2005/06</v>
      </c>
      <c r="E25" s="1674"/>
      <c r="F25" s="1673" t="str">
        <f>F4</f>
        <v>2006/07</v>
      </c>
      <c r="G25" s="1674"/>
      <c r="H25" s="1673" t="str">
        <f>H4</f>
        <v>2007/08</v>
      </c>
      <c r="I25" s="1674"/>
      <c r="J25" s="1673" t="str">
        <f>J4</f>
        <v>2008/09</v>
      </c>
      <c r="K25" s="1674"/>
      <c r="L25" s="1671" t="str">
        <f>L4</f>
        <v>2009/10</v>
      </c>
      <c r="M25" s="1672"/>
    </row>
    <row r="26" spans="1:13" ht="25.5">
      <c r="A26" s="1676"/>
      <c r="B26" s="255" t="s">
        <v>1170</v>
      </c>
      <c r="C26" s="1192" t="s">
        <v>817</v>
      </c>
      <c r="D26" s="130" t="s">
        <v>1170</v>
      </c>
      <c r="E26" s="1192" t="s">
        <v>817</v>
      </c>
      <c r="F26" s="255" t="s">
        <v>1170</v>
      </c>
      <c r="G26" s="1192" t="s">
        <v>817</v>
      </c>
      <c r="H26" s="1486" t="s">
        <v>1170</v>
      </c>
      <c r="I26" s="1487" t="s">
        <v>817</v>
      </c>
      <c r="J26" s="255" t="s">
        <v>1170</v>
      </c>
      <c r="K26" s="1483" t="s">
        <v>817</v>
      </c>
      <c r="L26" s="130" t="s">
        <v>1170</v>
      </c>
      <c r="M26" s="1469" t="s">
        <v>817</v>
      </c>
    </row>
    <row r="27" spans="1:13" ht="15.75" customHeight="1">
      <c r="A27" s="531" t="s">
        <v>1450</v>
      </c>
      <c r="B27" s="1270">
        <v>0</v>
      </c>
      <c r="C27" s="1269">
        <v>0</v>
      </c>
      <c r="D27" s="1268">
        <v>0</v>
      </c>
      <c r="E27" s="1269">
        <v>0</v>
      </c>
      <c r="F27" s="1280">
        <v>0</v>
      </c>
      <c r="G27" s="1484">
        <v>0</v>
      </c>
      <c r="H27" s="1496">
        <v>0</v>
      </c>
      <c r="I27" s="1497">
        <v>0</v>
      </c>
      <c r="J27" s="1281">
        <v>0</v>
      </c>
      <c r="K27" s="1488">
        <v>0</v>
      </c>
      <c r="L27" s="1272">
        <v>0</v>
      </c>
      <c r="M27" s="1490">
        <v>0</v>
      </c>
    </row>
    <row r="28" spans="1:13" ht="15.75" customHeight="1">
      <c r="A28" s="531" t="s">
        <v>1451</v>
      </c>
      <c r="B28" s="1270">
        <v>0</v>
      </c>
      <c r="C28" s="1269">
        <v>0</v>
      </c>
      <c r="D28" s="1268">
        <v>0</v>
      </c>
      <c r="E28" s="1269">
        <v>0</v>
      </c>
      <c r="F28" s="1280">
        <v>0</v>
      </c>
      <c r="G28" s="1269">
        <v>0</v>
      </c>
      <c r="H28" s="1281">
        <v>0</v>
      </c>
      <c r="I28" s="1488">
        <v>0</v>
      </c>
      <c r="J28" s="1281">
        <v>0</v>
      </c>
      <c r="K28" s="1488">
        <v>0</v>
      </c>
      <c r="L28" s="1272">
        <v>0</v>
      </c>
      <c r="M28" s="1490">
        <v>0</v>
      </c>
    </row>
    <row r="29" spans="1:13" ht="15.75" customHeight="1">
      <c r="A29" s="531" t="s">
        <v>1452</v>
      </c>
      <c r="B29" s="1270">
        <v>0</v>
      </c>
      <c r="C29" s="1269">
        <v>0</v>
      </c>
      <c r="D29" s="1268">
        <v>530</v>
      </c>
      <c r="E29" s="1269">
        <v>4.9897</v>
      </c>
      <c r="F29" s="1280">
        <v>0</v>
      </c>
      <c r="G29" s="1485">
        <v>0</v>
      </c>
      <c r="H29" s="1281">
        <v>0</v>
      </c>
      <c r="I29" s="1489">
        <v>0</v>
      </c>
      <c r="J29" s="1281">
        <v>0</v>
      </c>
      <c r="K29" s="1489">
        <v>0</v>
      </c>
      <c r="L29" s="1272">
        <v>0</v>
      </c>
      <c r="M29" s="1491">
        <v>0</v>
      </c>
    </row>
    <row r="30" spans="1:13" ht="15.75" customHeight="1">
      <c r="A30" s="531" t="s">
        <v>1453</v>
      </c>
      <c r="B30" s="1270">
        <v>49.6</v>
      </c>
      <c r="C30" s="1269">
        <v>2.4316</v>
      </c>
      <c r="D30" s="1268">
        <v>300</v>
      </c>
      <c r="E30" s="1269">
        <v>3.516</v>
      </c>
      <c r="F30" s="1280">
        <v>0</v>
      </c>
      <c r="G30" s="1485">
        <v>0</v>
      </c>
      <c r="H30" s="1281">
        <v>0</v>
      </c>
      <c r="I30" s="1489">
        <v>0</v>
      </c>
      <c r="J30" s="1281">
        <v>0</v>
      </c>
      <c r="K30" s="1489">
        <v>0</v>
      </c>
      <c r="L30" s="1272">
        <v>0</v>
      </c>
      <c r="M30" s="1491">
        <v>0</v>
      </c>
    </row>
    <row r="31" spans="1:13" ht="15.75" customHeight="1">
      <c r="A31" s="531" t="s">
        <v>1454</v>
      </c>
      <c r="B31" s="1270"/>
      <c r="C31" s="1269">
        <v>0</v>
      </c>
      <c r="D31" s="1268">
        <v>0</v>
      </c>
      <c r="E31" s="1269">
        <v>0</v>
      </c>
      <c r="F31" s="1280">
        <v>0</v>
      </c>
      <c r="G31" s="1269">
        <v>0</v>
      </c>
      <c r="H31" s="1281">
        <v>0</v>
      </c>
      <c r="I31" s="1488">
        <v>0</v>
      </c>
      <c r="J31" s="1281">
        <v>0</v>
      </c>
      <c r="K31" s="1488">
        <v>0</v>
      </c>
      <c r="L31" s="1272">
        <v>0</v>
      </c>
      <c r="M31" s="1490">
        <v>0</v>
      </c>
    </row>
    <row r="32" spans="1:13" ht="15.75" customHeight="1">
      <c r="A32" s="531" t="s">
        <v>1455</v>
      </c>
      <c r="B32" s="1270">
        <v>0</v>
      </c>
      <c r="C32" s="1269">
        <v>0</v>
      </c>
      <c r="D32" s="1268">
        <v>0</v>
      </c>
      <c r="E32" s="1269">
        <v>0</v>
      </c>
      <c r="F32" s="1280">
        <v>0</v>
      </c>
      <c r="G32" s="1269">
        <v>0</v>
      </c>
      <c r="H32" s="1281">
        <v>0</v>
      </c>
      <c r="I32" s="1488">
        <v>0</v>
      </c>
      <c r="J32" s="1281">
        <v>0</v>
      </c>
      <c r="K32" s="1488">
        <v>0</v>
      </c>
      <c r="L32" s="1272">
        <v>3381.73</v>
      </c>
      <c r="M32" s="1490">
        <v>4.51</v>
      </c>
    </row>
    <row r="33" spans="1:13" ht="15.75" customHeight="1">
      <c r="A33" s="531" t="s">
        <v>1456</v>
      </c>
      <c r="B33" s="1270">
        <v>1072.2</v>
      </c>
      <c r="C33" s="1269">
        <v>2.2887</v>
      </c>
      <c r="D33" s="1268">
        <v>0</v>
      </c>
      <c r="E33" s="1269">
        <v>0</v>
      </c>
      <c r="F33" s="1280">
        <v>0</v>
      </c>
      <c r="G33" s="1269">
        <v>0</v>
      </c>
      <c r="H33" s="1281">
        <v>0</v>
      </c>
      <c r="I33" s="1488">
        <v>0</v>
      </c>
      <c r="J33" s="1281">
        <v>0</v>
      </c>
      <c r="K33" s="1488">
        <v>0</v>
      </c>
      <c r="L33" s="1272">
        <v>0</v>
      </c>
      <c r="M33" s="1490">
        <v>0</v>
      </c>
    </row>
    <row r="34" spans="1:13" ht="15.75" customHeight="1">
      <c r="A34" s="531" t="s">
        <v>1457</v>
      </c>
      <c r="B34" s="1270">
        <v>190</v>
      </c>
      <c r="C34" s="1269">
        <v>2.1122</v>
      </c>
      <c r="D34" s="1268">
        <v>0</v>
      </c>
      <c r="E34" s="1269">
        <v>0</v>
      </c>
      <c r="F34" s="1280">
        <v>0</v>
      </c>
      <c r="G34" s="1269">
        <v>0</v>
      </c>
      <c r="H34" s="1281">
        <v>0</v>
      </c>
      <c r="I34" s="1488">
        <v>0</v>
      </c>
      <c r="J34" s="1281">
        <v>0</v>
      </c>
      <c r="K34" s="1488">
        <v>0</v>
      </c>
      <c r="L34" s="1272">
        <v>0</v>
      </c>
      <c r="M34" s="1490">
        <v>0</v>
      </c>
    </row>
    <row r="35" spans="1:13" ht="15.75" customHeight="1">
      <c r="A35" s="531" t="s">
        <v>1458</v>
      </c>
      <c r="B35" s="1270">
        <v>0</v>
      </c>
      <c r="C35" s="1269">
        <v>0</v>
      </c>
      <c r="D35" s="1268">
        <v>0</v>
      </c>
      <c r="E35" s="1269">
        <v>0</v>
      </c>
      <c r="F35" s="1280">
        <v>0</v>
      </c>
      <c r="G35" s="1269">
        <v>0</v>
      </c>
      <c r="H35" s="1281">
        <v>0</v>
      </c>
      <c r="I35" s="1488">
        <v>0</v>
      </c>
      <c r="J35" s="1281">
        <v>0</v>
      </c>
      <c r="K35" s="1488">
        <v>0</v>
      </c>
      <c r="L35" s="1272">
        <v>0</v>
      </c>
      <c r="M35" s="1490">
        <v>0</v>
      </c>
    </row>
    <row r="36" spans="1:13" ht="15.75" customHeight="1">
      <c r="A36" s="531" t="s">
        <v>1459</v>
      </c>
      <c r="B36" s="1270">
        <v>0</v>
      </c>
      <c r="C36" s="1269">
        <v>0</v>
      </c>
      <c r="D36" s="1268">
        <v>0</v>
      </c>
      <c r="E36" s="1269">
        <v>0</v>
      </c>
      <c r="F36" s="1281">
        <v>0</v>
      </c>
      <c r="G36" s="1273">
        <v>0</v>
      </c>
      <c r="H36" s="1281">
        <v>0</v>
      </c>
      <c r="I36" s="1488">
        <v>0</v>
      </c>
      <c r="J36" s="1281">
        <v>0</v>
      </c>
      <c r="K36" s="1488">
        <v>0</v>
      </c>
      <c r="L36" s="1272"/>
      <c r="M36" s="1490"/>
    </row>
    <row r="37" spans="1:13" ht="15.75" customHeight="1">
      <c r="A37" s="531" t="s">
        <v>1460</v>
      </c>
      <c r="B37" s="1270">
        <v>0</v>
      </c>
      <c r="C37" s="1269">
        <v>0</v>
      </c>
      <c r="D37" s="1268">
        <v>0</v>
      </c>
      <c r="E37" s="1269">
        <v>0</v>
      </c>
      <c r="F37" s="1281">
        <v>0</v>
      </c>
      <c r="G37" s="1273">
        <v>0</v>
      </c>
      <c r="H37" s="1281">
        <v>0</v>
      </c>
      <c r="I37" s="1488">
        <v>0</v>
      </c>
      <c r="J37" s="1281">
        <v>0</v>
      </c>
      <c r="K37" s="1488">
        <v>0</v>
      </c>
      <c r="L37" s="1272"/>
      <c r="M37" s="1490"/>
    </row>
    <row r="38" spans="1:13" ht="15.75" customHeight="1">
      <c r="A38" s="388" t="s">
        <v>17</v>
      </c>
      <c r="B38" s="1282">
        <v>0</v>
      </c>
      <c r="C38" s="1276">
        <v>0</v>
      </c>
      <c r="D38" s="1277">
        <v>0</v>
      </c>
      <c r="E38" s="1278">
        <v>0</v>
      </c>
      <c r="F38" s="1283">
        <v>0</v>
      </c>
      <c r="G38" s="1278">
        <v>0</v>
      </c>
      <c r="H38" s="1281">
        <v>0</v>
      </c>
      <c r="I38" s="1488">
        <v>0</v>
      </c>
      <c r="J38" s="1281">
        <v>0</v>
      </c>
      <c r="K38" s="1488">
        <v>0</v>
      </c>
      <c r="L38" s="1284"/>
      <c r="M38" s="1472"/>
    </row>
    <row r="39" spans="1:13" ht="15.75" customHeight="1" thickBot="1">
      <c r="A39" s="1473" t="s">
        <v>319</v>
      </c>
      <c r="B39" s="1492">
        <f>SUM(B27:B38)</f>
        <v>1311.8</v>
      </c>
      <c r="C39" s="1475"/>
      <c r="D39" s="1474">
        <f>SUM(D27:D38)</f>
        <v>830</v>
      </c>
      <c r="E39" s="1475"/>
      <c r="F39" s="1493">
        <f>SUM(F27:F38)</f>
        <v>0</v>
      </c>
      <c r="G39" s="1477">
        <v>0</v>
      </c>
      <c r="H39" s="1494">
        <f>SUM(H27:H38)</f>
        <v>0</v>
      </c>
      <c r="I39" s="1481">
        <v>0</v>
      </c>
      <c r="J39" s="1494">
        <f>SUM(J27:J38)</f>
        <v>0</v>
      </c>
      <c r="K39" s="1481">
        <v>0</v>
      </c>
      <c r="L39" s="1495">
        <f>SUM(L27:L38)</f>
        <v>3381.73</v>
      </c>
      <c r="M39" s="1482">
        <v>0</v>
      </c>
    </row>
    <row r="40" spans="1:9" ht="13.5" thickTop="1">
      <c r="A40" s="32" t="s">
        <v>818</v>
      </c>
      <c r="B40" s="11"/>
      <c r="C40" s="11"/>
      <c r="D40" s="11"/>
      <c r="E40" s="11"/>
      <c r="F40" s="11"/>
      <c r="G40" s="11"/>
      <c r="H40" s="11"/>
      <c r="I40" s="11"/>
    </row>
    <row r="41" ht="12.75">
      <c r="A41" s="32" t="s">
        <v>823</v>
      </c>
    </row>
    <row r="42" ht="12.75">
      <c r="A42" s="32" t="s">
        <v>820</v>
      </c>
    </row>
  </sheetData>
  <mergeCells count="18">
    <mergeCell ref="B25:C25"/>
    <mergeCell ref="D25:E25"/>
    <mergeCell ref="F25:G25"/>
    <mergeCell ref="H25:I25"/>
    <mergeCell ref="A1:K1"/>
    <mergeCell ref="A2:K2"/>
    <mergeCell ref="A22:K22"/>
    <mergeCell ref="A23:K23"/>
    <mergeCell ref="L4:M4"/>
    <mergeCell ref="J25:K25"/>
    <mergeCell ref="A4:A5"/>
    <mergeCell ref="B4:C4"/>
    <mergeCell ref="D4:E4"/>
    <mergeCell ref="F4:G4"/>
    <mergeCell ref="H4:I4"/>
    <mergeCell ref="J4:K4"/>
    <mergeCell ref="L25:M25"/>
    <mergeCell ref="A25:A26"/>
  </mergeCells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9" customWidth="1"/>
    <col min="2" max="2" width="14.140625" style="9" customWidth="1"/>
    <col min="3" max="6" width="11.8515625" style="9" customWidth="1"/>
    <col min="7" max="16384" width="9.140625" style="9" customWidth="1"/>
  </cols>
  <sheetData>
    <row r="1" spans="2:7" ht="12.75">
      <c r="B1" s="1677" t="s">
        <v>824</v>
      </c>
      <c r="C1" s="1677"/>
      <c r="D1" s="1677"/>
      <c r="E1" s="1677"/>
      <c r="F1" s="1677"/>
      <c r="G1" s="1677"/>
    </row>
    <row r="2" spans="2:8" ht="15.75">
      <c r="B2" s="1678" t="s">
        <v>825</v>
      </c>
      <c r="C2" s="1678"/>
      <c r="D2" s="1678"/>
      <c r="E2" s="1678"/>
      <c r="F2" s="1678"/>
      <c r="G2" s="1678"/>
      <c r="H2" s="38"/>
    </row>
    <row r="3" spans="4:8" ht="13.5" thickBot="1">
      <c r="D3" s="1227"/>
      <c r="E3" s="1227"/>
      <c r="G3" s="1227"/>
      <c r="H3" s="803" t="s">
        <v>247</v>
      </c>
    </row>
    <row r="4" spans="2:8" ht="13.5" thickTop="1">
      <c r="B4" s="1498" t="s">
        <v>1444</v>
      </c>
      <c r="C4" s="1499" t="s">
        <v>814</v>
      </c>
      <c r="D4" s="1500" t="s">
        <v>815</v>
      </c>
      <c r="E4" s="1499" t="s">
        <v>816</v>
      </c>
      <c r="F4" s="1508" t="s">
        <v>57</v>
      </c>
      <c r="G4" s="1499" t="s">
        <v>1091</v>
      </c>
      <c r="H4" s="1501" t="s">
        <v>97</v>
      </c>
    </row>
    <row r="5" spans="2:8" ht="15.75" customHeight="1">
      <c r="B5" s="531" t="s">
        <v>1450</v>
      </c>
      <c r="C5" s="1290">
        <v>0</v>
      </c>
      <c r="D5" s="1291">
        <v>0</v>
      </c>
      <c r="E5" s="1290">
        <v>0</v>
      </c>
      <c r="F5" s="1271">
        <v>0</v>
      </c>
      <c r="G5" s="1292">
        <v>0</v>
      </c>
      <c r="H5" s="1471">
        <v>0</v>
      </c>
    </row>
    <row r="6" spans="2:8" ht="15.75" customHeight="1">
      <c r="B6" s="531" t="s">
        <v>1451</v>
      </c>
      <c r="C6" s="1290">
        <v>0</v>
      </c>
      <c r="D6" s="1291">
        <v>0</v>
      </c>
      <c r="E6" s="1290">
        <v>0</v>
      </c>
      <c r="F6" s="1271">
        <v>0</v>
      </c>
      <c r="G6" s="1292">
        <v>0</v>
      </c>
      <c r="H6" s="1502">
        <v>0</v>
      </c>
    </row>
    <row r="7" spans="2:8" ht="15.75" customHeight="1">
      <c r="B7" s="531" t="s">
        <v>1452</v>
      </c>
      <c r="C7" s="1290">
        <v>0</v>
      </c>
      <c r="D7" s="1291">
        <v>0</v>
      </c>
      <c r="E7" s="1290">
        <v>0</v>
      </c>
      <c r="F7" s="1271">
        <v>0</v>
      </c>
      <c r="G7" s="1292">
        <v>0</v>
      </c>
      <c r="H7" s="1471">
        <v>1000</v>
      </c>
    </row>
    <row r="8" spans="2:8" ht="15.75" customHeight="1">
      <c r="B8" s="531" t="s">
        <v>1453</v>
      </c>
      <c r="C8" s="1290">
        <v>1050</v>
      </c>
      <c r="D8" s="1291">
        <v>0</v>
      </c>
      <c r="E8" s="1290">
        <v>0</v>
      </c>
      <c r="F8" s="1271">
        <v>0</v>
      </c>
      <c r="G8" s="1292">
        <v>0</v>
      </c>
      <c r="H8" s="1471">
        <v>2000</v>
      </c>
    </row>
    <row r="9" spans="2:8" ht="15.75" customHeight="1">
      <c r="B9" s="531" t="s">
        <v>1454</v>
      </c>
      <c r="C9" s="1290">
        <v>1610</v>
      </c>
      <c r="D9" s="1291">
        <v>0</v>
      </c>
      <c r="E9" s="1290">
        <v>0</v>
      </c>
      <c r="F9" s="1271">
        <v>0</v>
      </c>
      <c r="G9" s="1292">
        <v>0</v>
      </c>
      <c r="H9" s="1471">
        <v>13000</v>
      </c>
    </row>
    <row r="10" spans="2:8" ht="15.75" customHeight="1">
      <c r="B10" s="531" t="s">
        <v>1455</v>
      </c>
      <c r="C10" s="1290">
        <v>0</v>
      </c>
      <c r="D10" s="1291">
        <v>0</v>
      </c>
      <c r="E10" s="1290">
        <v>0</v>
      </c>
      <c r="F10" s="1271">
        <v>2000</v>
      </c>
      <c r="G10" s="1292">
        <v>0</v>
      </c>
      <c r="H10" s="1471">
        <v>23982</v>
      </c>
    </row>
    <row r="11" spans="2:8" ht="15.75" customHeight="1">
      <c r="B11" s="531" t="s">
        <v>1456</v>
      </c>
      <c r="C11" s="1290">
        <v>2800</v>
      </c>
      <c r="D11" s="1291">
        <v>450</v>
      </c>
      <c r="E11" s="1290">
        <v>0</v>
      </c>
      <c r="F11" s="1271">
        <v>5000</v>
      </c>
      <c r="G11" s="1292">
        <v>4000</v>
      </c>
      <c r="H11" s="1471">
        <v>18953</v>
      </c>
    </row>
    <row r="12" spans="2:8" ht="15.75" customHeight="1">
      <c r="B12" s="531" t="s">
        <v>1457</v>
      </c>
      <c r="C12" s="1290">
        <v>300</v>
      </c>
      <c r="D12" s="1291">
        <v>0</v>
      </c>
      <c r="E12" s="1290">
        <v>0</v>
      </c>
      <c r="F12" s="1271">
        <v>2000</v>
      </c>
      <c r="G12" s="1292">
        <v>5000</v>
      </c>
      <c r="H12" s="1471">
        <v>15250.3</v>
      </c>
    </row>
    <row r="13" spans="2:8" ht="15.75" customHeight="1">
      <c r="B13" s="531" t="s">
        <v>1458</v>
      </c>
      <c r="C13" s="1290">
        <v>0</v>
      </c>
      <c r="D13" s="1291">
        <v>0</v>
      </c>
      <c r="E13" s="1292">
        <v>0</v>
      </c>
      <c r="F13" s="1509" t="s">
        <v>95</v>
      </c>
      <c r="G13" s="1510">
        <v>0</v>
      </c>
      <c r="H13" s="1503">
        <v>20929</v>
      </c>
    </row>
    <row r="14" spans="2:8" ht="15.75" customHeight="1">
      <c r="B14" s="531" t="s">
        <v>1459</v>
      </c>
      <c r="C14" s="1290">
        <v>600</v>
      </c>
      <c r="D14" s="1291">
        <v>0</v>
      </c>
      <c r="E14" s="1292">
        <v>2000</v>
      </c>
      <c r="F14" s="1509" t="s">
        <v>95</v>
      </c>
      <c r="G14" s="1510">
        <v>0</v>
      </c>
      <c r="H14" s="1503"/>
    </row>
    <row r="15" spans="2:8" ht="15.75" customHeight="1">
      <c r="B15" s="531" t="s">
        <v>1460</v>
      </c>
      <c r="C15" s="1290">
        <v>0</v>
      </c>
      <c r="D15" s="1291">
        <v>0</v>
      </c>
      <c r="E15" s="1292">
        <v>0</v>
      </c>
      <c r="F15" s="1509" t="s">
        <v>95</v>
      </c>
      <c r="G15" s="1510">
        <v>2000</v>
      </c>
      <c r="H15" s="1503"/>
    </row>
    <row r="16" spans="2:8" ht="15.75" customHeight="1">
      <c r="B16" s="388" t="s">
        <v>17</v>
      </c>
      <c r="C16" s="1293">
        <v>320</v>
      </c>
      <c r="D16" s="1294">
        <v>0</v>
      </c>
      <c r="E16" s="1292">
        <v>0</v>
      </c>
      <c r="F16" s="1509" t="s">
        <v>95</v>
      </c>
      <c r="G16" s="1511">
        <v>0</v>
      </c>
      <c r="H16" s="1471"/>
    </row>
    <row r="17" spans="2:8" ht="15.75" customHeight="1" thickBot="1">
      <c r="B17" s="1473" t="s">
        <v>319</v>
      </c>
      <c r="C17" s="1504">
        <f aca="true" t="shared" si="0" ref="C17:H17">SUM(C5:C16)</f>
        <v>6680</v>
      </c>
      <c r="D17" s="1504">
        <f t="shared" si="0"/>
        <v>450</v>
      </c>
      <c r="E17" s="1505">
        <f t="shared" si="0"/>
        <v>2000</v>
      </c>
      <c r="F17" s="1505">
        <f t="shared" si="0"/>
        <v>9000</v>
      </c>
      <c r="G17" s="1506">
        <f t="shared" si="0"/>
        <v>11000</v>
      </c>
      <c r="H17" s="1507">
        <f t="shared" si="0"/>
        <v>95114.3</v>
      </c>
    </row>
    <row r="18" ht="15.75" customHeight="1" thickTop="1">
      <c r="B18" s="32" t="s">
        <v>826</v>
      </c>
    </row>
    <row r="19" ht="15.75" customHeight="1">
      <c r="B19" s="32" t="s">
        <v>820</v>
      </c>
    </row>
    <row r="20" ht="15.75" customHeight="1">
      <c r="B20" s="32"/>
    </row>
    <row r="21" ht="17.25" customHeight="1">
      <c r="B21" s="32"/>
    </row>
    <row r="22" spans="2:7" ht="17.25" customHeight="1">
      <c r="B22" s="1677" t="s">
        <v>827</v>
      </c>
      <c r="C22" s="1677"/>
      <c r="D22" s="1677"/>
      <c r="E22" s="1677"/>
      <c r="F22" s="1677"/>
      <c r="G22" s="1677"/>
    </row>
    <row r="23" spans="2:8" ht="15.75">
      <c r="B23" s="1678" t="s">
        <v>828</v>
      </c>
      <c r="C23" s="1678"/>
      <c r="D23" s="1678"/>
      <c r="E23" s="1678"/>
      <c r="F23" s="1678"/>
      <c r="G23" s="1678"/>
      <c r="H23" s="38"/>
    </row>
    <row r="24" spans="4:8" ht="13.5" thickBot="1">
      <c r="D24" s="1227"/>
      <c r="E24" s="1227"/>
      <c r="G24" s="1227"/>
      <c r="H24" s="803" t="s">
        <v>247</v>
      </c>
    </row>
    <row r="25" spans="2:8" ht="13.5" thickTop="1">
      <c r="B25" s="1498" t="s">
        <v>1444</v>
      </c>
      <c r="C25" s="1499" t="str">
        <f aca="true" t="shared" si="1" ref="C25:H25">C4</f>
        <v>2004/05</v>
      </c>
      <c r="D25" s="1500" t="str">
        <f t="shared" si="1"/>
        <v>2005/06</v>
      </c>
      <c r="E25" s="1500" t="str">
        <f t="shared" si="1"/>
        <v>2006/07</v>
      </c>
      <c r="F25" s="1508" t="str">
        <f t="shared" si="1"/>
        <v>2007/08</v>
      </c>
      <c r="G25" s="1499" t="str">
        <f t="shared" si="1"/>
        <v>2008/09</v>
      </c>
      <c r="H25" s="1501" t="str">
        <f t="shared" si="1"/>
        <v>2009/10</v>
      </c>
    </row>
    <row r="26" spans="2:8" ht="12.75">
      <c r="B26" s="531" t="s">
        <v>1450</v>
      </c>
      <c r="C26" s="1290">
        <v>0</v>
      </c>
      <c r="D26" s="1291">
        <v>0</v>
      </c>
      <c r="E26" s="1291">
        <v>2590</v>
      </c>
      <c r="F26" s="1271">
        <v>0</v>
      </c>
      <c r="G26" s="1292">
        <v>2000</v>
      </c>
      <c r="H26" s="1471">
        <v>0</v>
      </c>
    </row>
    <row r="27" spans="2:8" ht="12.75">
      <c r="B27" s="531" t="s">
        <v>1451</v>
      </c>
      <c r="C27" s="1290">
        <v>0</v>
      </c>
      <c r="D27" s="1291">
        <v>0</v>
      </c>
      <c r="E27" s="1291">
        <v>1500</v>
      </c>
      <c r="F27" s="1271">
        <v>1000</v>
      </c>
      <c r="G27" s="1292">
        <v>3520</v>
      </c>
      <c r="H27" s="1471">
        <v>1000</v>
      </c>
    </row>
    <row r="28" spans="2:8" ht="12.75">
      <c r="B28" s="531" t="s">
        <v>1452</v>
      </c>
      <c r="C28" s="1290">
        <v>1500</v>
      </c>
      <c r="D28" s="1291">
        <v>0</v>
      </c>
      <c r="E28" s="1291">
        <v>1500</v>
      </c>
      <c r="F28" s="1271">
        <v>4570</v>
      </c>
      <c r="G28" s="1292">
        <v>0</v>
      </c>
      <c r="H28" s="1471">
        <v>0</v>
      </c>
    </row>
    <row r="29" spans="2:8" ht="12.75">
      <c r="B29" s="531" t="s">
        <v>1453</v>
      </c>
      <c r="C29" s="1290">
        <v>0</v>
      </c>
      <c r="D29" s="1291">
        <v>500</v>
      </c>
      <c r="E29" s="1291">
        <v>6150</v>
      </c>
      <c r="F29" s="1271">
        <v>0</v>
      </c>
      <c r="G29" s="1292">
        <v>0</v>
      </c>
      <c r="H29" s="1471">
        <v>0</v>
      </c>
    </row>
    <row r="30" spans="2:8" ht="12.75">
      <c r="B30" s="531" t="s">
        <v>1454</v>
      </c>
      <c r="C30" s="1290">
        <v>0</v>
      </c>
      <c r="D30" s="1291">
        <v>1500</v>
      </c>
      <c r="E30" s="1291">
        <v>750</v>
      </c>
      <c r="F30" s="1271">
        <v>0</v>
      </c>
      <c r="G30" s="1292">
        <v>3500</v>
      </c>
      <c r="H30" s="1471">
        <v>0</v>
      </c>
    </row>
    <row r="31" spans="2:8" ht="12.75">
      <c r="B31" s="531" t="s">
        <v>1455</v>
      </c>
      <c r="C31" s="1290">
        <v>2570</v>
      </c>
      <c r="D31" s="1291">
        <v>2000</v>
      </c>
      <c r="E31" s="1291">
        <v>1070</v>
      </c>
      <c r="F31" s="1271">
        <v>0</v>
      </c>
      <c r="G31" s="1292">
        <v>4240</v>
      </c>
      <c r="H31" s="1471">
        <v>0</v>
      </c>
    </row>
    <row r="32" spans="2:8" ht="12.75">
      <c r="B32" s="531" t="s">
        <v>1456</v>
      </c>
      <c r="C32" s="1290">
        <v>0</v>
      </c>
      <c r="D32" s="1291">
        <v>1000</v>
      </c>
      <c r="E32" s="1291">
        <v>0</v>
      </c>
      <c r="F32" s="1271">
        <v>0</v>
      </c>
      <c r="G32" s="1292">
        <v>0</v>
      </c>
      <c r="H32" s="1471">
        <v>0</v>
      </c>
    </row>
    <row r="33" spans="2:8" ht="12.75">
      <c r="B33" s="531" t="s">
        <v>1457</v>
      </c>
      <c r="C33" s="1290">
        <v>0</v>
      </c>
      <c r="D33" s="1291">
        <v>0</v>
      </c>
      <c r="E33" s="1291">
        <v>500</v>
      </c>
      <c r="F33" s="1271">
        <v>0</v>
      </c>
      <c r="G33" s="1292">
        <v>0</v>
      </c>
      <c r="H33" s="1471">
        <v>0</v>
      </c>
    </row>
    <row r="34" spans="2:8" ht="12.75">
      <c r="B34" s="531" t="s">
        <v>1458</v>
      </c>
      <c r="C34" s="1290">
        <v>1200</v>
      </c>
      <c r="D34" s="1291">
        <v>1500</v>
      </c>
      <c r="E34" s="1291">
        <v>0</v>
      </c>
      <c r="F34" s="1268">
        <v>1000</v>
      </c>
      <c r="G34" s="1290">
        <v>0</v>
      </c>
      <c r="H34" s="1512">
        <v>0</v>
      </c>
    </row>
    <row r="35" spans="2:8" ht="12.75">
      <c r="B35" s="531" t="s">
        <v>1459</v>
      </c>
      <c r="C35" s="1290">
        <v>0</v>
      </c>
      <c r="D35" s="1291">
        <v>0</v>
      </c>
      <c r="E35" s="1288">
        <v>0</v>
      </c>
      <c r="F35" s="1513">
        <v>0</v>
      </c>
      <c r="G35" s="1514">
        <v>0</v>
      </c>
      <c r="H35" s="1502"/>
    </row>
    <row r="36" spans="2:8" ht="12.75">
      <c r="B36" s="531" t="s">
        <v>1460</v>
      </c>
      <c r="C36" s="1290">
        <v>0</v>
      </c>
      <c r="D36" s="1291">
        <v>0</v>
      </c>
      <c r="E36" s="1288">
        <v>0</v>
      </c>
      <c r="F36" s="1513">
        <v>0</v>
      </c>
      <c r="G36" s="1514">
        <v>0</v>
      </c>
      <c r="H36" s="1502"/>
    </row>
    <row r="37" spans="2:8" ht="12.75">
      <c r="B37" s="388" t="s">
        <v>17</v>
      </c>
      <c r="C37" s="1293">
        <v>0</v>
      </c>
      <c r="D37" s="1294">
        <v>0</v>
      </c>
      <c r="E37" s="1288">
        <v>280</v>
      </c>
      <c r="F37" s="1513">
        <v>0</v>
      </c>
      <c r="G37" s="1511">
        <v>0</v>
      </c>
      <c r="H37" s="1471"/>
    </row>
    <row r="38" spans="2:8" ht="13.5" thickBot="1">
      <c r="B38" s="1473" t="s">
        <v>319</v>
      </c>
      <c r="C38" s="1504">
        <f aca="true" t="shared" si="2" ref="C38:H38">SUM(C26:C37)</f>
        <v>5270</v>
      </c>
      <c r="D38" s="1504">
        <f t="shared" si="2"/>
        <v>6500</v>
      </c>
      <c r="E38" s="1505">
        <f t="shared" si="2"/>
        <v>14340</v>
      </c>
      <c r="F38" s="1505">
        <f t="shared" si="2"/>
        <v>6570</v>
      </c>
      <c r="G38" s="1506">
        <f t="shared" si="2"/>
        <v>13260</v>
      </c>
      <c r="H38" s="1507">
        <f t="shared" si="2"/>
        <v>1000</v>
      </c>
    </row>
    <row r="39" ht="13.5" thickTop="1">
      <c r="B39" s="32" t="s">
        <v>829</v>
      </c>
    </row>
    <row r="40" ht="12.75">
      <c r="B40" s="32" t="s">
        <v>820</v>
      </c>
    </row>
  </sheetData>
  <mergeCells count="4">
    <mergeCell ref="B2:G2"/>
    <mergeCell ref="B23:G23"/>
    <mergeCell ref="B1:G1"/>
    <mergeCell ref="B22:G2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9" sqref="A19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0.00390625" style="9" bestFit="1" customWidth="1"/>
    <col min="6" max="6" width="9.00390625" style="9" bestFit="1" customWidth="1"/>
    <col min="7" max="8" width="10.00390625" style="9" bestFit="1" customWidth="1"/>
    <col min="9" max="9" width="7.57421875" style="9" bestFit="1" customWidth="1"/>
    <col min="10" max="11" width="10.00390625" style="9" bestFit="1" customWidth="1"/>
    <col min="12" max="12" width="7.57421875" style="9" bestFit="1" customWidth="1"/>
    <col min="13" max="13" width="10.00390625" style="9" bestFit="1" customWidth="1"/>
    <col min="14" max="14" width="11.00390625" style="9" bestFit="1" customWidth="1"/>
    <col min="15" max="15" width="9.00390625" style="9" bestFit="1" customWidth="1"/>
    <col min="16" max="17" width="11.00390625" style="9" bestFit="1" customWidth="1"/>
    <col min="18" max="18" width="9.00390625" style="9" bestFit="1" customWidth="1"/>
    <col min="19" max="19" width="11.00390625" style="9" bestFit="1" customWidth="1"/>
    <col min="20" max="20" width="10.00390625" style="9" bestFit="1" customWidth="1"/>
    <col min="21" max="21" width="7.57421875" style="9" bestFit="1" customWidth="1"/>
    <col min="22" max="22" width="11.8515625" style="9" bestFit="1" customWidth="1"/>
    <col min="23" max="16384" width="9.140625" style="9" customWidth="1"/>
  </cols>
  <sheetData>
    <row r="1" spans="1:22" ht="12.75">
      <c r="A1" s="1681" t="s">
        <v>830</v>
      </c>
      <c r="B1" s="1681"/>
      <c r="C1" s="1681"/>
      <c r="D1" s="1681"/>
      <c r="E1" s="1681"/>
      <c r="F1" s="1681"/>
      <c r="G1" s="1681"/>
      <c r="H1" s="1681"/>
      <c r="I1" s="1681"/>
      <c r="J1" s="1681"/>
      <c r="K1" s="1681"/>
      <c r="L1" s="1681"/>
      <c r="M1" s="1681"/>
      <c r="N1" s="1681"/>
      <c r="O1" s="1681"/>
      <c r="P1" s="1681"/>
      <c r="Q1" s="1681"/>
      <c r="R1" s="1681"/>
      <c r="S1" s="1681"/>
      <c r="T1" s="1681"/>
      <c r="U1" s="1681"/>
      <c r="V1" s="1681"/>
    </row>
    <row r="2" spans="1:22" ht="15.75">
      <c r="A2" s="1682" t="s">
        <v>831</v>
      </c>
      <c r="B2" s="1682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  <c r="N2" s="1682"/>
      <c r="O2" s="1682"/>
      <c r="P2" s="1682"/>
      <c r="Q2" s="1682"/>
      <c r="R2" s="1682"/>
      <c r="S2" s="1682"/>
      <c r="T2" s="1682"/>
      <c r="U2" s="1682"/>
      <c r="V2" s="1682"/>
    </row>
    <row r="3" spans="1:10" ht="12.75" hidden="1">
      <c r="A3" s="1683" t="s">
        <v>832</v>
      </c>
      <c r="B3" s="1683"/>
      <c r="C3" s="1683"/>
      <c r="D3" s="1683"/>
      <c r="E3" s="1683"/>
      <c r="F3" s="1683"/>
      <c r="G3" s="1683"/>
      <c r="H3" s="1683"/>
      <c r="I3" s="1683"/>
      <c r="J3" s="1683"/>
    </row>
    <row r="4" spans="1:22" ht="13.5" thickBot="1">
      <c r="A4" s="1295"/>
      <c r="B4" s="1295"/>
      <c r="C4" s="1295"/>
      <c r="D4" s="1295"/>
      <c r="E4" s="1295"/>
      <c r="F4" s="1295"/>
      <c r="G4" s="1295"/>
      <c r="H4" s="1295"/>
      <c r="I4" s="31"/>
      <c r="J4" s="31"/>
      <c r="K4" s="1295"/>
      <c r="L4" s="31"/>
      <c r="M4" s="1227"/>
      <c r="N4" s="1295"/>
      <c r="O4" s="31"/>
      <c r="S4" s="1227"/>
      <c r="V4" s="803" t="s">
        <v>247</v>
      </c>
    </row>
    <row r="5" spans="1:22" ht="13.5" thickTop="1">
      <c r="A5" s="1522"/>
      <c r="B5" s="1684" t="s">
        <v>833</v>
      </c>
      <c r="C5" s="1679"/>
      <c r="D5" s="1685"/>
      <c r="E5" s="1684" t="s">
        <v>814</v>
      </c>
      <c r="F5" s="1679"/>
      <c r="G5" s="1685"/>
      <c r="H5" s="1679" t="s">
        <v>815</v>
      </c>
      <c r="I5" s="1679"/>
      <c r="J5" s="1685"/>
      <c r="K5" s="1679" t="s">
        <v>816</v>
      </c>
      <c r="L5" s="1679"/>
      <c r="M5" s="1685"/>
      <c r="N5" s="1679" t="s">
        <v>57</v>
      </c>
      <c r="O5" s="1679"/>
      <c r="P5" s="1679"/>
      <c r="Q5" s="1684" t="s">
        <v>1091</v>
      </c>
      <c r="R5" s="1679"/>
      <c r="S5" s="1685"/>
      <c r="T5" s="1679" t="s">
        <v>97</v>
      </c>
      <c r="U5" s="1679"/>
      <c r="V5" s="1680"/>
    </row>
    <row r="6" spans="1:22" s="1296" customFormat="1" ht="25.5">
      <c r="A6" s="1523" t="s">
        <v>1444</v>
      </c>
      <c r="B6" s="1515" t="s">
        <v>834</v>
      </c>
      <c r="C6" s="1516" t="s">
        <v>835</v>
      </c>
      <c r="D6" s="1517" t="s">
        <v>836</v>
      </c>
      <c r="E6" s="1515" t="s">
        <v>834</v>
      </c>
      <c r="F6" s="1516" t="s">
        <v>835</v>
      </c>
      <c r="G6" s="1517" t="s">
        <v>836</v>
      </c>
      <c r="H6" s="1516" t="s">
        <v>834</v>
      </c>
      <c r="I6" s="1516" t="s">
        <v>835</v>
      </c>
      <c r="J6" s="1517" t="s">
        <v>836</v>
      </c>
      <c r="K6" s="1516" t="s">
        <v>834</v>
      </c>
      <c r="L6" s="1516" t="s">
        <v>835</v>
      </c>
      <c r="M6" s="1517" t="s">
        <v>836</v>
      </c>
      <c r="N6" s="1516" t="s">
        <v>834</v>
      </c>
      <c r="O6" s="1516" t="s">
        <v>835</v>
      </c>
      <c r="P6" s="1527" t="s">
        <v>836</v>
      </c>
      <c r="Q6" s="1515" t="s">
        <v>834</v>
      </c>
      <c r="R6" s="1516" t="s">
        <v>835</v>
      </c>
      <c r="S6" s="1517" t="s">
        <v>836</v>
      </c>
      <c r="T6" s="1516" t="s">
        <v>834</v>
      </c>
      <c r="U6" s="1516" t="s">
        <v>835</v>
      </c>
      <c r="V6" s="1524" t="s">
        <v>836</v>
      </c>
    </row>
    <row r="7" spans="1:22" ht="15" customHeight="1">
      <c r="A7" s="531" t="s">
        <v>1450</v>
      </c>
      <c r="B7" s="1281">
        <v>735.39</v>
      </c>
      <c r="C7" s="1272">
        <v>0</v>
      </c>
      <c r="D7" s="1273">
        <f>SUM(B7-C7)</f>
        <v>735.39</v>
      </c>
      <c r="E7" s="1280">
        <v>1357.5</v>
      </c>
      <c r="F7" s="1518">
        <v>0</v>
      </c>
      <c r="G7" s="1269">
        <f>SUM(E7-F7)</f>
        <v>1357.5</v>
      </c>
      <c r="H7" s="1518">
        <v>1699.84</v>
      </c>
      <c r="I7" s="1518">
        <v>522.736</v>
      </c>
      <c r="J7" s="1269">
        <f>SUM(H7-I7)+0.01</f>
        <v>1177.1139999999998</v>
      </c>
      <c r="K7" s="1518">
        <v>6548.66</v>
      </c>
      <c r="L7" s="1518">
        <v>0</v>
      </c>
      <c r="M7" s="1269">
        <f aca="true" t="shared" si="0" ref="M7:M18">SUM(K7-L7)</f>
        <v>6548.66</v>
      </c>
      <c r="N7" s="1272">
        <v>2250.71</v>
      </c>
      <c r="O7" s="1272">
        <v>0</v>
      </c>
      <c r="P7" s="1272">
        <f aca="true" t="shared" si="1" ref="P7:P12">SUM(N7-O7)</f>
        <v>2250.71</v>
      </c>
      <c r="Q7" s="1281">
        <v>5574.13</v>
      </c>
      <c r="R7" s="1272">
        <v>183.84</v>
      </c>
      <c r="S7" s="1273">
        <f aca="true" t="shared" si="2" ref="S7:S18">SUM(Q7-R7)</f>
        <v>5390.29</v>
      </c>
      <c r="T7" s="1272">
        <v>5766.1</v>
      </c>
      <c r="U7" s="1272">
        <v>0</v>
      </c>
      <c r="V7" s="1470">
        <f>SUM(T7-U7)</f>
        <v>5766.1</v>
      </c>
    </row>
    <row r="8" spans="1:22" ht="15" customHeight="1">
      <c r="A8" s="531" t="s">
        <v>1451</v>
      </c>
      <c r="B8" s="1281">
        <v>1337.1</v>
      </c>
      <c r="C8" s="1272">
        <v>0</v>
      </c>
      <c r="D8" s="1273">
        <f aca="true" t="shared" si="3" ref="D8:D18">SUM(B8-C8)</f>
        <v>1337.1</v>
      </c>
      <c r="E8" s="1280">
        <v>2067.5</v>
      </c>
      <c r="F8" s="1518">
        <v>0</v>
      </c>
      <c r="G8" s="1269">
        <f aca="true" t="shared" si="4" ref="G8:G18">SUM(E8-F8)</f>
        <v>2067.5</v>
      </c>
      <c r="H8" s="1518">
        <v>2160.84</v>
      </c>
      <c r="I8" s="1518">
        <v>0</v>
      </c>
      <c r="J8" s="1269">
        <f aca="true" t="shared" si="5" ref="J8:J19">SUM(H8-I8)</f>
        <v>2160.84</v>
      </c>
      <c r="K8" s="1518">
        <v>4746.41</v>
      </c>
      <c r="L8" s="1518">
        <v>0</v>
      </c>
      <c r="M8" s="1269">
        <f t="shared" si="0"/>
        <v>4746.41</v>
      </c>
      <c r="N8" s="1272">
        <v>4792.01</v>
      </c>
      <c r="O8" s="1272">
        <v>400.38</v>
      </c>
      <c r="P8" s="1272">
        <f t="shared" si="1"/>
        <v>4391.63</v>
      </c>
      <c r="Q8" s="1281">
        <v>7770</v>
      </c>
      <c r="R8" s="1272">
        <v>974.74</v>
      </c>
      <c r="S8" s="1273">
        <f t="shared" si="2"/>
        <v>6795.26</v>
      </c>
      <c r="T8" s="1272">
        <v>9851.09</v>
      </c>
      <c r="U8" s="1272">
        <v>0</v>
      </c>
      <c r="V8" s="1470">
        <f>SUM(T8-U8)</f>
        <v>9851.09</v>
      </c>
    </row>
    <row r="9" spans="1:22" ht="15" customHeight="1">
      <c r="A9" s="531" t="s">
        <v>1452</v>
      </c>
      <c r="B9" s="1281">
        <v>3529.54</v>
      </c>
      <c r="C9" s="1272">
        <v>0</v>
      </c>
      <c r="D9" s="1273">
        <f t="shared" si="3"/>
        <v>3529.54</v>
      </c>
      <c r="E9" s="1280">
        <v>3687.8</v>
      </c>
      <c r="F9" s="1518">
        <v>0</v>
      </c>
      <c r="G9" s="1269">
        <f t="shared" si="4"/>
        <v>3687.8</v>
      </c>
      <c r="H9" s="1518">
        <v>3783.86</v>
      </c>
      <c r="I9" s="1518">
        <v>0</v>
      </c>
      <c r="J9" s="1269">
        <f t="shared" si="5"/>
        <v>3783.86</v>
      </c>
      <c r="K9" s="1518">
        <v>5593.18</v>
      </c>
      <c r="L9" s="1518">
        <v>0</v>
      </c>
      <c r="M9" s="1269">
        <f t="shared" si="0"/>
        <v>5593.18</v>
      </c>
      <c r="N9" s="1272">
        <v>7387.13</v>
      </c>
      <c r="O9" s="1272">
        <v>0</v>
      </c>
      <c r="P9" s="1272">
        <f t="shared" si="1"/>
        <v>7387.13</v>
      </c>
      <c r="Q9" s="1281">
        <v>18467.03</v>
      </c>
      <c r="R9" s="1272">
        <v>0</v>
      </c>
      <c r="S9" s="1273">
        <f t="shared" si="2"/>
        <v>18467.03</v>
      </c>
      <c r="T9" s="1272">
        <v>4561.76</v>
      </c>
      <c r="U9" s="1272">
        <v>0</v>
      </c>
      <c r="V9" s="1470">
        <f>SUM(T9-U9)</f>
        <v>4561.76</v>
      </c>
    </row>
    <row r="10" spans="1:22" ht="15" customHeight="1">
      <c r="A10" s="531" t="s">
        <v>1453</v>
      </c>
      <c r="B10" s="1281">
        <v>2685.96</v>
      </c>
      <c r="C10" s="1272">
        <v>0</v>
      </c>
      <c r="D10" s="1273">
        <f t="shared" si="3"/>
        <v>2685.96</v>
      </c>
      <c r="E10" s="1280">
        <v>2435.07</v>
      </c>
      <c r="F10" s="1518">
        <v>1088.43</v>
      </c>
      <c r="G10" s="1269">
        <f t="shared" si="4"/>
        <v>1346.64</v>
      </c>
      <c r="H10" s="1518">
        <v>6195.489499999999</v>
      </c>
      <c r="I10" s="1518">
        <v>0</v>
      </c>
      <c r="J10" s="1269">
        <f t="shared" si="5"/>
        <v>6195.489499999999</v>
      </c>
      <c r="K10" s="1518">
        <v>5134.5</v>
      </c>
      <c r="L10" s="1518">
        <v>0</v>
      </c>
      <c r="M10" s="1269">
        <f t="shared" si="0"/>
        <v>5134.5</v>
      </c>
      <c r="N10" s="1272">
        <v>6602.39</v>
      </c>
      <c r="O10" s="1272">
        <v>0</v>
      </c>
      <c r="P10" s="1272">
        <f t="shared" si="1"/>
        <v>6602.39</v>
      </c>
      <c r="Q10" s="1281">
        <v>11548.76</v>
      </c>
      <c r="R10" s="1272">
        <v>0</v>
      </c>
      <c r="S10" s="1273">
        <f t="shared" si="2"/>
        <v>11548.76</v>
      </c>
      <c r="T10" s="1272">
        <v>6372.05</v>
      </c>
      <c r="U10" s="1272">
        <v>0</v>
      </c>
      <c r="V10" s="1470">
        <f>SUM(T10-U10)</f>
        <v>6372.05</v>
      </c>
    </row>
    <row r="11" spans="1:22" ht="15" customHeight="1">
      <c r="A11" s="531" t="s">
        <v>1454</v>
      </c>
      <c r="B11" s="1281">
        <v>2257.5</v>
      </c>
      <c r="C11" s="1272">
        <v>496.34</v>
      </c>
      <c r="D11" s="1273">
        <f t="shared" si="3"/>
        <v>1761.16</v>
      </c>
      <c r="E11" s="1280">
        <v>3233.32</v>
      </c>
      <c r="F11" s="1518">
        <v>0</v>
      </c>
      <c r="G11" s="1269">
        <f t="shared" si="4"/>
        <v>3233.32</v>
      </c>
      <c r="H11" s="1518">
        <v>4826.32</v>
      </c>
      <c r="I11" s="1518">
        <v>0</v>
      </c>
      <c r="J11" s="1269">
        <f t="shared" si="5"/>
        <v>4826.32</v>
      </c>
      <c r="K11" s="1518">
        <v>6876.1</v>
      </c>
      <c r="L11" s="1518">
        <v>0</v>
      </c>
      <c r="M11" s="1269">
        <f t="shared" si="0"/>
        <v>6876.1</v>
      </c>
      <c r="N11" s="1272">
        <v>9124.41</v>
      </c>
      <c r="O11" s="1272">
        <v>0</v>
      </c>
      <c r="P11" s="1272">
        <f t="shared" si="1"/>
        <v>9124.41</v>
      </c>
      <c r="Q11" s="1281">
        <v>17492.02</v>
      </c>
      <c r="R11" s="1272">
        <v>0</v>
      </c>
      <c r="S11" s="1273">
        <f t="shared" si="2"/>
        <v>17492.02</v>
      </c>
      <c r="T11" s="1272">
        <v>7210.12</v>
      </c>
      <c r="U11" s="1272">
        <v>0</v>
      </c>
      <c r="V11" s="1470">
        <f>T11-U11</f>
        <v>7210.12</v>
      </c>
    </row>
    <row r="12" spans="1:22" ht="15" customHeight="1">
      <c r="A12" s="531" t="s">
        <v>1455</v>
      </c>
      <c r="B12" s="1281">
        <v>2901.58</v>
      </c>
      <c r="C12" s="1272">
        <v>0</v>
      </c>
      <c r="D12" s="1273">
        <f t="shared" si="3"/>
        <v>2901.58</v>
      </c>
      <c r="E12" s="1280">
        <v>4718.09</v>
      </c>
      <c r="F12" s="1518">
        <v>0</v>
      </c>
      <c r="G12" s="1269">
        <f t="shared" si="4"/>
        <v>4718.09</v>
      </c>
      <c r="H12" s="1518">
        <v>4487.173</v>
      </c>
      <c r="I12" s="1518">
        <v>131.742</v>
      </c>
      <c r="J12" s="1269">
        <f t="shared" si="5"/>
        <v>4355.431</v>
      </c>
      <c r="K12" s="1518">
        <v>5420.58</v>
      </c>
      <c r="L12" s="1518">
        <v>0</v>
      </c>
      <c r="M12" s="1269">
        <f t="shared" si="0"/>
        <v>5420.58</v>
      </c>
      <c r="N12" s="1272">
        <v>5915.13</v>
      </c>
      <c r="O12" s="1272">
        <v>0</v>
      </c>
      <c r="P12" s="1272">
        <f t="shared" si="1"/>
        <v>5915.13</v>
      </c>
      <c r="Q12" s="1281">
        <v>13494.7</v>
      </c>
      <c r="R12" s="1272">
        <v>0</v>
      </c>
      <c r="S12" s="1273">
        <f t="shared" si="2"/>
        <v>13494.7</v>
      </c>
      <c r="T12" s="1272">
        <v>4258.92</v>
      </c>
      <c r="U12" s="1272">
        <v>446.76</v>
      </c>
      <c r="V12" s="1470">
        <f>T12-U12</f>
        <v>3812.16</v>
      </c>
    </row>
    <row r="13" spans="1:22" ht="15" customHeight="1">
      <c r="A13" s="531" t="s">
        <v>1456</v>
      </c>
      <c r="B13" s="1281">
        <v>1893.9</v>
      </c>
      <c r="C13" s="1272">
        <v>0</v>
      </c>
      <c r="D13" s="1273">
        <f t="shared" si="3"/>
        <v>1893.9</v>
      </c>
      <c r="E13" s="1280">
        <v>2090.36</v>
      </c>
      <c r="F13" s="1518">
        <v>1750.53</v>
      </c>
      <c r="G13" s="1269">
        <f t="shared" si="4"/>
        <v>339.83000000000015</v>
      </c>
      <c r="H13" s="1518">
        <v>2934.97</v>
      </c>
      <c r="I13" s="1518">
        <v>0</v>
      </c>
      <c r="J13" s="1269">
        <f t="shared" si="5"/>
        <v>2934.97</v>
      </c>
      <c r="K13" s="1518">
        <v>3363.4045</v>
      </c>
      <c r="L13" s="1518">
        <v>511.488</v>
      </c>
      <c r="M13" s="1269">
        <f t="shared" si="0"/>
        <v>2851.9165000000003</v>
      </c>
      <c r="N13" s="1272">
        <v>7033.14</v>
      </c>
      <c r="O13" s="1272">
        <v>548.94</v>
      </c>
      <c r="P13" s="1272">
        <v>6484.18</v>
      </c>
      <c r="Q13" s="1281">
        <v>12134.07</v>
      </c>
      <c r="R13" s="1272">
        <v>0</v>
      </c>
      <c r="S13" s="1273">
        <f t="shared" si="2"/>
        <v>12134.07</v>
      </c>
      <c r="T13" s="1272">
        <v>8642.3</v>
      </c>
      <c r="U13" s="1272">
        <v>0</v>
      </c>
      <c r="V13" s="1470">
        <f>T13-U13</f>
        <v>8642.3</v>
      </c>
    </row>
    <row r="14" spans="1:22" ht="15" customHeight="1">
      <c r="A14" s="531" t="s">
        <v>1457</v>
      </c>
      <c r="B14" s="1281">
        <v>1962.72</v>
      </c>
      <c r="C14" s="1272">
        <v>0</v>
      </c>
      <c r="D14" s="1273">
        <f t="shared" si="3"/>
        <v>1962.72</v>
      </c>
      <c r="E14" s="1280">
        <v>2120.21</v>
      </c>
      <c r="F14" s="1518">
        <v>0</v>
      </c>
      <c r="G14" s="1269">
        <f t="shared" si="4"/>
        <v>2120.21</v>
      </c>
      <c r="H14" s="1518">
        <v>5263.02</v>
      </c>
      <c r="I14" s="1518">
        <v>0</v>
      </c>
      <c r="J14" s="1269">
        <f t="shared" si="5"/>
        <v>5263.02</v>
      </c>
      <c r="K14" s="1518">
        <v>7260.27</v>
      </c>
      <c r="L14" s="1518">
        <v>0</v>
      </c>
      <c r="M14" s="1269">
        <f t="shared" si="0"/>
        <v>7260.27</v>
      </c>
      <c r="N14" s="1272">
        <v>12834.02</v>
      </c>
      <c r="O14" s="1272">
        <v>0</v>
      </c>
      <c r="P14" s="1272">
        <v>12834.02</v>
      </c>
      <c r="Q14" s="1281">
        <v>11919.78</v>
      </c>
      <c r="R14" s="1272">
        <v>0</v>
      </c>
      <c r="S14" s="1273">
        <f t="shared" si="2"/>
        <v>11919.78</v>
      </c>
      <c r="T14" s="1272">
        <v>8950.9</v>
      </c>
      <c r="U14" s="1272">
        <v>0</v>
      </c>
      <c r="V14" s="1470">
        <f>T14-U14</f>
        <v>8950.9</v>
      </c>
    </row>
    <row r="15" spans="1:22" ht="15" customHeight="1">
      <c r="A15" s="531" t="s">
        <v>1458</v>
      </c>
      <c r="B15" s="1281">
        <v>2955.37</v>
      </c>
      <c r="C15" s="1272">
        <v>0</v>
      </c>
      <c r="D15" s="1273">
        <f t="shared" si="3"/>
        <v>2955.37</v>
      </c>
      <c r="E15" s="1280">
        <v>6237.81</v>
      </c>
      <c r="F15" s="1518">
        <v>0</v>
      </c>
      <c r="G15" s="1269">
        <f t="shared" si="4"/>
        <v>6237.81</v>
      </c>
      <c r="H15" s="1518">
        <v>3922.8</v>
      </c>
      <c r="I15" s="1518">
        <v>0</v>
      </c>
      <c r="J15" s="1269">
        <f t="shared" si="5"/>
        <v>3922.8</v>
      </c>
      <c r="K15" s="1272">
        <v>3531.87</v>
      </c>
      <c r="L15" s="1272">
        <v>0</v>
      </c>
      <c r="M15" s="1273">
        <f t="shared" si="0"/>
        <v>3531.87</v>
      </c>
      <c r="N15" s="1272">
        <v>10993.26</v>
      </c>
      <c r="O15" s="1272">
        <v>0</v>
      </c>
      <c r="P15" s="1272">
        <v>10993.26</v>
      </c>
      <c r="Q15" s="1281">
        <v>10794.48</v>
      </c>
      <c r="R15" s="1272">
        <v>0</v>
      </c>
      <c r="S15" s="1273">
        <f t="shared" si="2"/>
        <v>10794.48</v>
      </c>
      <c r="T15" s="1272">
        <v>13701.3</v>
      </c>
      <c r="U15" s="1272">
        <v>0</v>
      </c>
      <c r="V15" s="1470">
        <f>T15-U15</f>
        <v>13701.3</v>
      </c>
    </row>
    <row r="16" spans="1:22" ht="15" customHeight="1">
      <c r="A16" s="531" t="s">
        <v>1459</v>
      </c>
      <c r="B16" s="1281">
        <v>1971.17</v>
      </c>
      <c r="C16" s="1272">
        <v>408.86</v>
      </c>
      <c r="D16" s="1273">
        <f t="shared" si="3"/>
        <v>1562.31</v>
      </c>
      <c r="E16" s="1280">
        <v>3808.95</v>
      </c>
      <c r="F16" s="1518">
        <v>780.34</v>
      </c>
      <c r="G16" s="1269">
        <f t="shared" si="4"/>
        <v>3028.6099999999997</v>
      </c>
      <c r="H16" s="1518">
        <v>5023.75</v>
      </c>
      <c r="I16" s="1518">
        <v>0</v>
      </c>
      <c r="J16" s="1269">
        <f t="shared" si="5"/>
        <v>5023.75</v>
      </c>
      <c r="K16" s="1272">
        <v>4500.14</v>
      </c>
      <c r="L16" s="1272">
        <v>0</v>
      </c>
      <c r="M16" s="1273">
        <f t="shared" si="0"/>
        <v>4500.14</v>
      </c>
      <c r="N16" s="1272">
        <v>10622.39</v>
      </c>
      <c r="O16" s="1272">
        <v>0</v>
      </c>
      <c r="P16" s="1272">
        <v>10622.39</v>
      </c>
      <c r="Q16" s="1281">
        <v>13464.8</v>
      </c>
      <c r="R16" s="1272"/>
      <c r="S16" s="1273">
        <f t="shared" si="2"/>
        <v>13464.8</v>
      </c>
      <c r="T16" s="1272"/>
      <c r="U16" s="1272"/>
      <c r="V16" s="1470"/>
    </row>
    <row r="17" spans="1:22" ht="15" customHeight="1">
      <c r="A17" s="531" t="s">
        <v>1460</v>
      </c>
      <c r="B17" s="1281">
        <v>4584.48</v>
      </c>
      <c r="C17" s="1272">
        <v>0</v>
      </c>
      <c r="D17" s="1273">
        <f t="shared" si="3"/>
        <v>4584.48</v>
      </c>
      <c r="E17" s="1280">
        <v>2288.94</v>
      </c>
      <c r="F17" s="1518">
        <v>0</v>
      </c>
      <c r="G17" s="1269">
        <f t="shared" si="4"/>
        <v>2288.94</v>
      </c>
      <c r="H17" s="1518">
        <v>9752.21</v>
      </c>
      <c r="I17" s="1518">
        <v>0</v>
      </c>
      <c r="J17" s="1269">
        <f t="shared" si="5"/>
        <v>9752.21</v>
      </c>
      <c r="K17" s="1272">
        <v>5395.53</v>
      </c>
      <c r="L17" s="1272">
        <v>0</v>
      </c>
      <c r="M17" s="1273">
        <f t="shared" si="0"/>
        <v>5395.53</v>
      </c>
      <c r="N17" s="1272">
        <v>12503.12</v>
      </c>
      <c r="O17" s="1272">
        <v>0</v>
      </c>
      <c r="P17" s="1272">
        <v>12503.12</v>
      </c>
      <c r="Q17" s="1281">
        <v>9098.5</v>
      </c>
      <c r="R17" s="1272">
        <v>377.7</v>
      </c>
      <c r="S17" s="1273">
        <f t="shared" si="2"/>
        <v>8720.8</v>
      </c>
      <c r="T17" s="1272"/>
      <c r="U17" s="1272"/>
      <c r="V17" s="1470"/>
    </row>
    <row r="18" spans="1:22" ht="15" customHeight="1">
      <c r="A18" s="388" t="s">
        <v>17</v>
      </c>
      <c r="B18" s="1283">
        <v>3337.29</v>
      </c>
      <c r="C18" s="1284">
        <v>1132.25</v>
      </c>
      <c r="D18" s="1273">
        <f t="shared" si="3"/>
        <v>2205.04</v>
      </c>
      <c r="E18" s="1519">
        <v>3849.1</v>
      </c>
      <c r="F18" s="1520">
        <v>0</v>
      </c>
      <c r="G18" s="1273">
        <f t="shared" si="4"/>
        <v>3849.1</v>
      </c>
      <c r="H18" s="1272">
        <v>5827.24</v>
      </c>
      <c r="I18" s="1272">
        <v>0</v>
      </c>
      <c r="J18" s="1273">
        <f t="shared" si="5"/>
        <v>5827.24</v>
      </c>
      <c r="K18" s="1272">
        <v>6596.009</v>
      </c>
      <c r="L18" s="1272">
        <v>0</v>
      </c>
      <c r="M18" s="1273">
        <f t="shared" si="0"/>
        <v>6596.009</v>
      </c>
      <c r="N18" s="1272">
        <v>13516.69</v>
      </c>
      <c r="O18" s="1272">
        <v>215.42</v>
      </c>
      <c r="P18" s="1272">
        <f>SUM(N18-O18)</f>
        <v>13301.27</v>
      </c>
      <c r="Q18" s="1281">
        <v>12276.9</v>
      </c>
      <c r="R18" s="1272">
        <v>0</v>
      </c>
      <c r="S18" s="1273">
        <f t="shared" si="2"/>
        <v>12276.9</v>
      </c>
      <c r="T18" s="1272"/>
      <c r="U18" s="1272"/>
      <c r="V18" s="1470"/>
    </row>
    <row r="19" spans="1:22" s="1297" customFormat="1" ht="15" customHeight="1" thickBot="1">
      <c r="A19" s="1525" t="s">
        <v>319</v>
      </c>
      <c r="B19" s="1494">
        <f>SUM(B7:B18)</f>
        <v>30151.999999999996</v>
      </c>
      <c r="C19" s="1495">
        <f>SUM(C7:C18)</f>
        <v>2037.45</v>
      </c>
      <c r="D19" s="1481">
        <f>SUM(B19-C19)</f>
        <v>28114.549999999996</v>
      </c>
      <c r="E19" s="1494">
        <f>SUM(E7:E18)</f>
        <v>37894.65</v>
      </c>
      <c r="F19" s="1495">
        <f>SUM(F7:F18)</f>
        <v>3619.3</v>
      </c>
      <c r="G19" s="1481">
        <f>SUM(E19-F19)</f>
        <v>34275.35</v>
      </c>
      <c r="H19" s="1494">
        <f>SUM(H7:H18)</f>
        <v>55877.5125</v>
      </c>
      <c r="I19" s="1495">
        <f>SUM(I7:I18)</f>
        <v>654.478</v>
      </c>
      <c r="J19" s="1481">
        <f t="shared" si="5"/>
        <v>55223.034499999994</v>
      </c>
      <c r="K19" s="1494">
        <f>SUM(K7:K18)</f>
        <v>64966.6535</v>
      </c>
      <c r="L19" s="1495">
        <f>SUM(L7:L18)</f>
        <v>511.488</v>
      </c>
      <c r="M19" s="1481">
        <f>SUM(K19-L19)-0.01</f>
        <v>64455.1555</v>
      </c>
      <c r="N19" s="1494">
        <f>SUM(N7:N18)</f>
        <v>103574.4</v>
      </c>
      <c r="O19" s="1495">
        <f>SUM(O7:O18)</f>
        <v>1164.74</v>
      </c>
      <c r="P19" s="1495">
        <f>SUM(N19-O19)</f>
        <v>102409.65999999999</v>
      </c>
      <c r="Q19" s="1494">
        <f>SUM(Q7:Q18)</f>
        <v>144035.16999999998</v>
      </c>
      <c r="R19" s="1495">
        <f>SUM(R7:R18)</f>
        <v>1536.28</v>
      </c>
      <c r="S19" s="1481">
        <f>SUM(Q19-R19)</f>
        <v>142498.88999999998</v>
      </c>
      <c r="T19" s="1495">
        <f>SUM(T7:T18)</f>
        <v>69314.54</v>
      </c>
      <c r="U19" s="1495">
        <f>SUM(U7:U18)</f>
        <v>446.76</v>
      </c>
      <c r="V19" s="1528">
        <f>SUM(T19-U19)</f>
        <v>68867.78</v>
      </c>
    </row>
    <row r="20" spans="1:16" s="1297" customFormat="1" ht="15" customHeight="1" thickTop="1">
      <c r="A20" s="977"/>
      <c r="B20" s="1521"/>
      <c r="C20" s="1521"/>
      <c r="D20" s="1521"/>
      <c r="E20" s="1521"/>
      <c r="F20" s="1521"/>
      <c r="G20" s="1521"/>
      <c r="H20" s="1521"/>
      <c r="I20" s="1521"/>
      <c r="J20" s="1521"/>
      <c r="K20" s="1521"/>
      <c r="L20" s="1521"/>
      <c r="M20" s="1521"/>
      <c r="N20" s="1521"/>
      <c r="O20" s="1521"/>
      <c r="P20" s="1521"/>
    </row>
    <row r="21" s="38" customFormat="1" ht="16.5" customHeight="1">
      <c r="A21" s="38" t="s">
        <v>837</v>
      </c>
    </row>
    <row r="22" ht="12.75">
      <c r="A22" s="38"/>
    </row>
  </sheetData>
  <mergeCells count="10">
    <mergeCell ref="T5:V5"/>
    <mergeCell ref="A1:V1"/>
    <mergeCell ref="A2:V2"/>
    <mergeCell ref="A3:J3"/>
    <mergeCell ref="B5:D5"/>
    <mergeCell ref="E5:G5"/>
    <mergeCell ref="H5:J5"/>
    <mergeCell ref="K5:M5"/>
    <mergeCell ref="N5:P5"/>
    <mergeCell ref="Q5:S5"/>
  </mergeCells>
  <printOptions horizontalCentered="1"/>
  <pageMargins left="0.75" right="0.75" top="1" bottom="1" header="0.5" footer="0.5"/>
  <pageSetup fitToHeight="1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N18" sqref="N18"/>
    </sheetView>
  </sheetViews>
  <sheetFormatPr defaultColWidth="9.140625" defaultRowHeight="12.75"/>
  <cols>
    <col min="1" max="1" width="11.57421875" style="9" bestFit="1" customWidth="1"/>
    <col min="2" max="2" width="7.8515625" style="9" hidden="1" customWidth="1"/>
    <col min="3" max="3" width="6.00390625" style="9" hidden="1" customWidth="1"/>
    <col min="4" max="4" width="7.7109375" style="9" hidden="1" customWidth="1"/>
    <col min="5" max="5" width="8.421875" style="9" bestFit="1" customWidth="1"/>
    <col min="6" max="6" width="6.57421875" style="9" bestFit="1" customWidth="1"/>
    <col min="7" max="7" width="7.57421875" style="9" bestFit="1" customWidth="1"/>
    <col min="8" max="8" width="8.421875" style="9" bestFit="1" customWidth="1"/>
    <col min="9" max="9" width="5.57421875" style="9" bestFit="1" customWidth="1"/>
    <col min="10" max="10" width="7.57421875" style="9" bestFit="1" customWidth="1"/>
    <col min="11" max="11" width="8.421875" style="9" bestFit="1" customWidth="1"/>
    <col min="12" max="12" width="5.57421875" style="9" bestFit="1" customWidth="1"/>
    <col min="13" max="13" width="7.8515625" style="9" bestFit="1" customWidth="1"/>
    <col min="14" max="14" width="9.00390625" style="9" bestFit="1" customWidth="1"/>
    <col min="15" max="15" width="6.57421875" style="9" bestFit="1" customWidth="1"/>
    <col min="16" max="17" width="9.00390625" style="9" bestFit="1" customWidth="1"/>
    <col min="18" max="18" width="6.57421875" style="9" bestFit="1" customWidth="1"/>
    <col min="19" max="19" width="9.00390625" style="9" bestFit="1" customWidth="1"/>
    <col min="20" max="20" width="8.421875" style="9" bestFit="1" customWidth="1"/>
    <col min="21" max="21" width="5.57421875" style="9" bestFit="1" customWidth="1"/>
    <col min="22" max="22" width="12.8515625" style="9" bestFit="1" customWidth="1"/>
    <col min="23" max="16384" width="9.140625" style="9" customWidth="1"/>
  </cols>
  <sheetData>
    <row r="1" spans="1:19" s="38" customFormat="1" ht="12.75">
      <c r="A1" s="1686" t="s">
        <v>838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  <c r="N1" s="1686"/>
      <c r="O1" s="1686"/>
      <c r="P1" s="1686"/>
      <c r="Q1" s="1686"/>
      <c r="R1" s="1686"/>
      <c r="S1" s="1686"/>
    </row>
    <row r="2" spans="1:19" s="38" customFormat="1" ht="15.75">
      <c r="A2" s="1687" t="s">
        <v>831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  <c r="L2" s="1687"/>
      <c r="M2" s="1687"/>
      <c r="N2" s="1687"/>
      <c r="O2" s="1687"/>
      <c r="P2" s="1687"/>
      <c r="Q2" s="1687"/>
      <c r="R2" s="1687"/>
      <c r="S2" s="1687"/>
    </row>
    <row r="3" spans="1:10" ht="12.75" hidden="1">
      <c r="A3" s="1683" t="s">
        <v>832</v>
      </c>
      <c r="B3" s="1683"/>
      <c r="C3" s="1683"/>
      <c r="D3" s="1683"/>
      <c r="E3" s="1683"/>
      <c r="F3" s="1683"/>
      <c r="G3" s="1683"/>
      <c r="H3" s="1683"/>
      <c r="I3" s="1683"/>
      <c r="J3" s="1683"/>
    </row>
    <row r="4" spans="1:22" ht="13.5" thickBot="1">
      <c r="A4" s="1295"/>
      <c r="B4" s="1295"/>
      <c r="C4" s="1295"/>
      <c r="D4" s="1295"/>
      <c r="E4" s="1295"/>
      <c r="F4" s="1295"/>
      <c r="G4" s="1295"/>
      <c r="H4" s="1295"/>
      <c r="I4" s="31"/>
      <c r="J4" s="31"/>
      <c r="K4" s="1295"/>
      <c r="L4" s="31"/>
      <c r="M4" s="1227"/>
      <c r="N4" s="1295"/>
      <c r="O4" s="31"/>
      <c r="S4" s="1227"/>
      <c r="V4" s="803" t="s">
        <v>1578</v>
      </c>
    </row>
    <row r="5" spans="1:22" ht="13.5" thickTop="1">
      <c r="A5" s="1522"/>
      <c r="B5" s="1684" t="s">
        <v>833</v>
      </c>
      <c r="C5" s="1679"/>
      <c r="D5" s="1685"/>
      <c r="E5" s="1684" t="str">
        <f>'[3]forex_nrs'!E5</f>
        <v>2004/05</v>
      </c>
      <c r="F5" s="1679"/>
      <c r="G5" s="1685"/>
      <c r="H5" s="1679" t="str">
        <f>'[3]forex_nrs'!H5</f>
        <v>2005/06</v>
      </c>
      <c r="I5" s="1679"/>
      <c r="J5" s="1685"/>
      <c r="K5" s="1679" t="str">
        <f>'[3]forex_nrs'!K5</f>
        <v>2006/07</v>
      </c>
      <c r="L5" s="1679"/>
      <c r="M5" s="1685"/>
      <c r="N5" s="1679" t="str">
        <f>'[3]forex_nrs'!N5</f>
        <v>2007/08</v>
      </c>
      <c r="O5" s="1679"/>
      <c r="P5" s="1679"/>
      <c r="Q5" s="1684" t="str">
        <f>'[3]forex_nrs'!Q5</f>
        <v>2008/09</v>
      </c>
      <c r="R5" s="1679"/>
      <c r="S5" s="1685"/>
      <c r="T5" s="1679" t="str">
        <f>'[3]forex_nrs'!T5</f>
        <v>2009/10</v>
      </c>
      <c r="U5" s="1679"/>
      <c r="V5" s="1680"/>
    </row>
    <row r="6" spans="1:22" s="1296" customFormat="1" ht="38.25">
      <c r="A6" s="1523" t="s">
        <v>1444</v>
      </c>
      <c r="B6" s="1515" t="s">
        <v>834</v>
      </c>
      <c r="C6" s="1516" t="s">
        <v>835</v>
      </c>
      <c r="D6" s="1517" t="s">
        <v>836</v>
      </c>
      <c r="E6" s="1515" t="s">
        <v>834</v>
      </c>
      <c r="F6" s="1516" t="s">
        <v>835</v>
      </c>
      <c r="G6" s="1517" t="s">
        <v>836</v>
      </c>
      <c r="H6" s="1516" t="s">
        <v>834</v>
      </c>
      <c r="I6" s="1516" t="s">
        <v>835</v>
      </c>
      <c r="J6" s="1517" t="s">
        <v>836</v>
      </c>
      <c r="K6" s="1516" t="s">
        <v>834</v>
      </c>
      <c r="L6" s="1516" t="s">
        <v>835</v>
      </c>
      <c r="M6" s="1517" t="s">
        <v>836</v>
      </c>
      <c r="N6" s="1516" t="s">
        <v>834</v>
      </c>
      <c r="O6" s="1516" t="s">
        <v>835</v>
      </c>
      <c r="P6" s="1527" t="s">
        <v>836</v>
      </c>
      <c r="Q6" s="1515" t="s">
        <v>834</v>
      </c>
      <c r="R6" s="1516" t="s">
        <v>835</v>
      </c>
      <c r="S6" s="1517" t="s">
        <v>836</v>
      </c>
      <c r="T6" s="1516" t="s">
        <v>834</v>
      </c>
      <c r="U6" s="1516" t="s">
        <v>835</v>
      </c>
      <c r="V6" s="1524" t="s">
        <v>836</v>
      </c>
    </row>
    <row r="7" spans="1:22" ht="15" customHeight="1">
      <c r="A7" s="531" t="s">
        <v>1450</v>
      </c>
      <c r="B7" s="1280">
        <v>9.8</v>
      </c>
      <c r="C7" s="1518">
        <v>0</v>
      </c>
      <c r="D7" s="1269">
        <f>SUM(B7-C7)</f>
        <v>9.8</v>
      </c>
      <c r="E7" s="1280">
        <v>18.2</v>
      </c>
      <c r="F7" s="1518">
        <v>0</v>
      </c>
      <c r="G7" s="1269">
        <f>SUM(E7-F7)</f>
        <v>18.2</v>
      </c>
      <c r="H7" s="1518">
        <v>24.1</v>
      </c>
      <c r="I7" s="1518">
        <v>7.4</v>
      </c>
      <c r="J7" s="1269">
        <f>SUM(H7-I7)</f>
        <v>16.700000000000003</v>
      </c>
      <c r="K7" s="1518">
        <v>87.5</v>
      </c>
      <c r="L7" s="1518">
        <v>0</v>
      </c>
      <c r="M7" s="1269">
        <f aca="true" t="shared" si="0" ref="M7:M18">SUM(K7-L7)</f>
        <v>87.5</v>
      </c>
      <c r="N7" s="1272">
        <v>34.55</v>
      </c>
      <c r="O7" s="1272">
        <v>0</v>
      </c>
      <c r="P7" s="1272">
        <f aca="true" t="shared" si="1" ref="P7:P12">SUM(N7-O7)</f>
        <v>34.55</v>
      </c>
      <c r="Q7" s="1281">
        <v>81.75</v>
      </c>
      <c r="R7" s="1272">
        <v>2.7</v>
      </c>
      <c r="S7" s="1273">
        <f aca="true" t="shared" si="2" ref="S7:S18">SUM(Q7-R7)</f>
        <v>79.05</v>
      </c>
      <c r="T7" s="1272">
        <v>74.8</v>
      </c>
      <c r="U7" s="1272">
        <v>0</v>
      </c>
      <c r="V7" s="1470">
        <f aca="true" t="shared" si="3" ref="V7:V15">SUM(T7-U7)</f>
        <v>74.8</v>
      </c>
    </row>
    <row r="8" spans="1:22" ht="15" customHeight="1">
      <c r="A8" s="531" t="s">
        <v>1451</v>
      </c>
      <c r="B8" s="1280">
        <v>17.9</v>
      </c>
      <c r="C8" s="1518">
        <v>0</v>
      </c>
      <c r="D8" s="1269">
        <f aca="true" t="shared" si="4" ref="D8:D18">SUM(B8-C8)</f>
        <v>17.9</v>
      </c>
      <c r="E8" s="1280">
        <v>27.6</v>
      </c>
      <c r="F8" s="1518">
        <v>0</v>
      </c>
      <c r="G8" s="1269">
        <f aca="true" t="shared" si="5" ref="G8:G18">SUM(E8-F8)</f>
        <v>27.6</v>
      </c>
      <c r="H8" s="1518">
        <v>30.5</v>
      </c>
      <c r="I8" s="1518">
        <v>0</v>
      </c>
      <c r="J8" s="1269">
        <f aca="true" t="shared" si="6" ref="J8:J19">SUM(H8-I8)</f>
        <v>30.5</v>
      </c>
      <c r="K8" s="1518">
        <v>63.85</v>
      </c>
      <c r="L8" s="1518">
        <v>0</v>
      </c>
      <c r="M8" s="1269">
        <f t="shared" si="0"/>
        <v>63.85</v>
      </c>
      <c r="N8" s="1272">
        <v>72.9</v>
      </c>
      <c r="O8" s="1272">
        <v>6</v>
      </c>
      <c r="P8" s="1272">
        <f t="shared" si="1"/>
        <v>66.9</v>
      </c>
      <c r="Q8" s="1281">
        <v>109.6</v>
      </c>
      <c r="R8" s="1272">
        <v>13.75</v>
      </c>
      <c r="S8" s="1273">
        <v>95.85</v>
      </c>
      <c r="T8" s="1272">
        <v>126.55</v>
      </c>
      <c r="U8" s="1272">
        <v>0</v>
      </c>
      <c r="V8" s="1470">
        <f t="shared" si="3"/>
        <v>126.55</v>
      </c>
    </row>
    <row r="9" spans="1:22" ht="15" customHeight="1">
      <c r="A9" s="531" t="s">
        <v>1452</v>
      </c>
      <c r="B9" s="1280">
        <v>47.6</v>
      </c>
      <c r="C9" s="1518">
        <v>0</v>
      </c>
      <c r="D9" s="1269">
        <f t="shared" si="4"/>
        <v>47.6</v>
      </c>
      <c r="E9" s="1280">
        <v>49.4</v>
      </c>
      <c r="F9" s="1518">
        <v>0</v>
      </c>
      <c r="G9" s="1269">
        <f t="shared" si="5"/>
        <v>49.4</v>
      </c>
      <c r="H9" s="1518">
        <v>53</v>
      </c>
      <c r="I9" s="1518">
        <v>0</v>
      </c>
      <c r="J9" s="1269">
        <f t="shared" si="6"/>
        <v>53</v>
      </c>
      <c r="K9" s="1518">
        <v>76.25</v>
      </c>
      <c r="L9" s="1518">
        <v>0</v>
      </c>
      <c r="M9" s="1269">
        <f t="shared" si="0"/>
        <v>76.25</v>
      </c>
      <c r="N9" s="1272">
        <v>115.9</v>
      </c>
      <c r="O9" s="1272">
        <v>0</v>
      </c>
      <c r="P9" s="1272">
        <f t="shared" si="1"/>
        <v>115.9</v>
      </c>
      <c r="Q9" s="1281">
        <v>245.2</v>
      </c>
      <c r="R9" s="1272">
        <v>0</v>
      </c>
      <c r="S9" s="1273">
        <f t="shared" si="2"/>
        <v>245.2</v>
      </c>
      <c r="T9" s="1272">
        <v>59.8</v>
      </c>
      <c r="U9" s="1272">
        <v>0</v>
      </c>
      <c r="V9" s="1470">
        <f t="shared" si="3"/>
        <v>59.8</v>
      </c>
    </row>
    <row r="10" spans="1:22" ht="15" customHeight="1">
      <c r="A10" s="531" t="s">
        <v>1453</v>
      </c>
      <c r="B10" s="1280">
        <v>36.4</v>
      </c>
      <c r="C10" s="1518">
        <v>0</v>
      </c>
      <c r="D10" s="1269">
        <f t="shared" si="4"/>
        <v>36.4</v>
      </c>
      <c r="E10" s="1280">
        <v>32.9</v>
      </c>
      <c r="F10" s="1518">
        <v>14.6</v>
      </c>
      <c r="G10" s="1269">
        <f t="shared" si="5"/>
        <v>18.299999999999997</v>
      </c>
      <c r="H10" s="1518">
        <v>84.35</v>
      </c>
      <c r="I10" s="1518">
        <v>0</v>
      </c>
      <c r="J10" s="1269">
        <f t="shared" si="6"/>
        <v>84.35</v>
      </c>
      <c r="K10" s="1518">
        <v>71.05</v>
      </c>
      <c r="L10" s="1518">
        <v>0</v>
      </c>
      <c r="M10" s="1269">
        <f t="shared" si="0"/>
        <v>71.05</v>
      </c>
      <c r="N10" s="1272">
        <v>104.1</v>
      </c>
      <c r="O10" s="1272">
        <v>0</v>
      </c>
      <c r="P10" s="1272">
        <f t="shared" si="1"/>
        <v>104.1</v>
      </c>
      <c r="Q10" s="1281">
        <v>149.53</v>
      </c>
      <c r="R10" s="1272">
        <v>0</v>
      </c>
      <c r="S10" s="1273">
        <f t="shared" si="2"/>
        <v>149.53</v>
      </c>
      <c r="T10" s="1272">
        <v>85.3</v>
      </c>
      <c r="U10" s="1272">
        <v>0</v>
      </c>
      <c r="V10" s="1470">
        <f t="shared" si="3"/>
        <v>85.3</v>
      </c>
    </row>
    <row r="11" spans="1:22" ht="15" customHeight="1">
      <c r="A11" s="531" t="s">
        <v>1454</v>
      </c>
      <c r="B11" s="1280">
        <v>30.4</v>
      </c>
      <c r="C11" s="1518">
        <v>6.7</v>
      </c>
      <c r="D11" s="1269">
        <f t="shared" si="4"/>
        <v>23.7</v>
      </c>
      <c r="E11" s="1280">
        <v>44.5</v>
      </c>
      <c r="F11" s="1518">
        <v>0</v>
      </c>
      <c r="G11" s="1269">
        <f t="shared" si="5"/>
        <v>44.5</v>
      </c>
      <c r="H11" s="1518">
        <v>65</v>
      </c>
      <c r="I11" s="1518">
        <v>0</v>
      </c>
      <c r="J11" s="1269">
        <f t="shared" si="6"/>
        <v>65</v>
      </c>
      <c r="K11" s="1518">
        <v>95.85</v>
      </c>
      <c r="L11" s="1518">
        <v>0</v>
      </c>
      <c r="M11" s="1269">
        <f t="shared" si="0"/>
        <v>95.85</v>
      </c>
      <c r="N11" s="1272">
        <v>143.4</v>
      </c>
      <c r="O11" s="1272">
        <v>0</v>
      </c>
      <c r="P11" s="1272">
        <f t="shared" si="1"/>
        <v>143.4</v>
      </c>
      <c r="Q11" s="1281">
        <v>219.45</v>
      </c>
      <c r="R11" s="1272">
        <v>0</v>
      </c>
      <c r="S11" s="1273">
        <f t="shared" si="2"/>
        <v>219.45</v>
      </c>
      <c r="T11" s="1272">
        <v>96.95</v>
      </c>
      <c r="U11" s="1272">
        <v>0</v>
      </c>
      <c r="V11" s="1470">
        <f t="shared" si="3"/>
        <v>96.95</v>
      </c>
    </row>
    <row r="12" spans="1:22" ht="15" customHeight="1">
      <c r="A12" s="531" t="s">
        <v>1455</v>
      </c>
      <c r="B12" s="1280">
        <v>39.2</v>
      </c>
      <c r="C12" s="1518">
        <v>0</v>
      </c>
      <c r="D12" s="1269">
        <f t="shared" si="4"/>
        <v>39.2</v>
      </c>
      <c r="E12" s="1280">
        <v>66.2</v>
      </c>
      <c r="F12" s="1518">
        <v>0</v>
      </c>
      <c r="G12" s="1269">
        <f t="shared" si="5"/>
        <v>66.2</v>
      </c>
      <c r="H12" s="1518">
        <v>62.3</v>
      </c>
      <c r="I12" s="1518">
        <v>1.8</v>
      </c>
      <c r="J12" s="1269">
        <f t="shared" si="6"/>
        <v>60.5</v>
      </c>
      <c r="K12" s="1518">
        <v>75.95</v>
      </c>
      <c r="L12" s="1518">
        <v>0</v>
      </c>
      <c r="M12" s="1269">
        <f t="shared" si="0"/>
        <v>75.95</v>
      </c>
      <c r="N12" s="1272">
        <v>93.3</v>
      </c>
      <c r="O12" s="1272">
        <v>0</v>
      </c>
      <c r="P12" s="1272">
        <f t="shared" si="1"/>
        <v>93.3</v>
      </c>
      <c r="Q12" s="1281">
        <v>174.5</v>
      </c>
      <c r="R12" s="1272">
        <v>0</v>
      </c>
      <c r="S12" s="1273">
        <f t="shared" si="2"/>
        <v>174.5</v>
      </c>
      <c r="T12" s="1272">
        <v>57.35</v>
      </c>
      <c r="U12" s="1272">
        <v>6</v>
      </c>
      <c r="V12" s="1470">
        <f t="shared" si="3"/>
        <v>51.35</v>
      </c>
    </row>
    <row r="13" spans="1:22" ht="15" customHeight="1">
      <c r="A13" s="531" t="s">
        <v>1456</v>
      </c>
      <c r="B13" s="1280">
        <v>25.7</v>
      </c>
      <c r="C13" s="1518">
        <v>0</v>
      </c>
      <c r="D13" s="1269">
        <f t="shared" si="4"/>
        <v>25.7</v>
      </c>
      <c r="E13" s="1280">
        <v>29.5</v>
      </c>
      <c r="F13" s="1518">
        <v>24.5</v>
      </c>
      <c r="G13" s="1269">
        <f t="shared" si="5"/>
        <v>5</v>
      </c>
      <c r="H13" s="1518">
        <v>41.2</v>
      </c>
      <c r="I13" s="1518">
        <v>0</v>
      </c>
      <c r="J13" s="1269">
        <f t="shared" si="6"/>
        <v>41.2</v>
      </c>
      <c r="K13" s="1518">
        <v>47.55</v>
      </c>
      <c r="L13" s="1518">
        <v>7.2</v>
      </c>
      <c r="M13" s="1269">
        <f t="shared" si="0"/>
        <v>40.349999999999994</v>
      </c>
      <c r="N13" s="1518">
        <v>111.05</v>
      </c>
      <c r="O13" s="1518">
        <v>8.6</v>
      </c>
      <c r="P13" s="1518">
        <v>102.45</v>
      </c>
      <c r="Q13" s="1280">
        <v>155.15</v>
      </c>
      <c r="R13" s="1272">
        <v>0</v>
      </c>
      <c r="S13" s="1269">
        <f t="shared" si="2"/>
        <v>155.15</v>
      </c>
      <c r="T13" s="1518">
        <v>116.7</v>
      </c>
      <c r="U13" s="1272">
        <v>0</v>
      </c>
      <c r="V13" s="1470">
        <f t="shared" si="3"/>
        <v>116.7</v>
      </c>
    </row>
    <row r="14" spans="1:22" ht="15" customHeight="1">
      <c r="A14" s="531" t="s">
        <v>1457</v>
      </c>
      <c r="B14" s="1280">
        <v>26.7</v>
      </c>
      <c r="C14" s="1518">
        <v>0</v>
      </c>
      <c r="D14" s="1269">
        <f t="shared" si="4"/>
        <v>26.7</v>
      </c>
      <c r="E14" s="1280">
        <v>29.9</v>
      </c>
      <c r="F14" s="1518">
        <v>0</v>
      </c>
      <c r="G14" s="1269">
        <f t="shared" si="5"/>
        <v>29.9</v>
      </c>
      <c r="H14" s="1518">
        <v>73.6</v>
      </c>
      <c r="I14" s="1518">
        <v>0</v>
      </c>
      <c r="J14" s="1269">
        <f t="shared" si="6"/>
        <v>73.6</v>
      </c>
      <c r="K14" s="1518">
        <v>102.5</v>
      </c>
      <c r="L14" s="1518">
        <v>0</v>
      </c>
      <c r="M14" s="1269">
        <f t="shared" si="0"/>
        <v>102.5</v>
      </c>
      <c r="N14" s="1518">
        <v>199.6</v>
      </c>
      <c r="O14" s="1518">
        <v>0</v>
      </c>
      <c r="P14" s="1518">
        <v>199.6</v>
      </c>
      <c r="Q14" s="1280">
        <v>147.65</v>
      </c>
      <c r="R14" s="1272">
        <v>0</v>
      </c>
      <c r="S14" s="1269">
        <f t="shared" si="2"/>
        <v>147.65</v>
      </c>
      <c r="T14" s="1518">
        <v>121.7</v>
      </c>
      <c r="U14" s="1272">
        <v>0</v>
      </c>
      <c r="V14" s="1470">
        <f t="shared" si="3"/>
        <v>121.7</v>
      </c>
    </row>
    <row r="15" spans="1:22" ht="15" customHeight="1">
      <c r="A15" s="531" t="s">
        <v>1458</v>
      </c>
      <c r="B15" s="1280">
        <v>40.6</v>
      </c>
      <c r="C15" s="1518">
        <v>0</v>
      </c>
      <c r="D15" s="1269">
        <f t="shared" si="4"/>
        <v>40.6</v>
      </c>
      <c r="E15" s="1280">
        <v>88</v>
      </c>
      <c r="F15" s="1518">
        <v>0</v>
      </c>
      <c r="G15" s="1269">
        <f t="shared" si="5"/>
        <v>88</v>
      </c>
      <c r="H15" s="1518">
        <v>54.7</v>
      </c>
      <c r="I15" s="1518">
        <v>0</v>
      </c>
      <c r="J15" s="1269">
        <f t="shared" si="6"/>
        <v>54.7</v>
      </c>
      <c r="K15" s="1272">
        <v>50.9</v>
      </c>
      <c r="L15" s="1272">
        <v>0</v>
      </c>
      <c r="M15" s="1273">
        <f t="shared" si="0"/>
        <v>50.9</v>
      </c>
      <c r="N15" s="1272">
        <v>170.25</v>
      </c>
      <c r="O15" s="1272">
        <v>0</v>
      </c>
      <c r="P15" s="1272">
        <v>170.25</v>
      </c>
      <c r="Q15" s="1281">
        <v>132.6</v>
      </c>
      <c r="R15" s="1272">
        <v>0</v>
      </c>
      <c r="S15" s="1273">
        <f t="shared" si="2"/>
        <v>132.6</v>
      </c>
      <c r="T15" s="1272">
        <v>190.2</v>
      </c>
      <c r="U15" s="1272">
        <v>0</v>
      </c>
      <c r="V15" s="1470">
        <f t="shared" si="3"/>
        <v>190.2</v>
      </c>
    </row>
    <row r="16" spans="1:22" ht="15" customHeight="1">
      <c r="A16" s="531" t="s">
        <v>1459</v>
      </c>
      <c r="B16" s="1280">
        <v>17.3</v>
      </c>
      <c r="C16" s="1518">
        <v>5.7</v>
      </c>
      <c r="D16" s="1269">
        <f t="shared" si="4"/>
        <v>11.600000000000001</v>
      </c>
      <c r="E16" s="1280">
        <v>53.9</v>
      </c>
      <c r="F16" s="1518">
        <v>11</v>
      </c>
      <c r="G16" s="1269">
        <f t="shared" si="5"/>
        <v>42.9</v>
      </c>
      <c r="H16" s="1518">
        <v>69.25</v>
      </c>
      <c r="I16" s="1518">
        <v>0</v>
      </c>
      <c r="J16" s="1269">
        <f t="shared" si="6"/>
        <v>69.25</v>
      </c>
      <c r="K16" s="1272">
        <v>67.5</v>
      </c>
      <c r="L16" s="1272">
        <v>0</v>
      </c>
      <c r="M16" s="1273">
        <f t="shared" si="0"/>
        <v>67.5</v>
      </c>
      <c r="N16" s="1272">
        <v>164.3</v>
      </c>
      <c r="O16" s="1272">
        <v>0</v>
      </c>
      <c r="P16" s="1272">
        <v>164.3</v>
      </c>
      <c r="Q16" s="1281">
        <v>168.9</v>
      </c>
      <c r="R16" s="1272"/>
      <c r="S16" s="1273">
        <f t="shared" si="2"/>
        <v>168.9</v>
      </c>
      <c r="T16" s="1272"/>
      <c r="U16" s="1272"/>
      <c r="V16" s="1470"/>
    </row>
    <row r="17" spans="1:22" ht="15" customHeight="1">
      <c r="A17" s="531" t="s">
        <v>1460</v>
      </c>
      <c r="B17" s="1280">
        <v>62.35</v>
      </c>
      <c r="C17" s="1518">
        <v>0</v>
      </c>
      <c r="D17" s="1269">
        <f t="shared" si="4"/>
        <v>62.35</v>
      </c>
      <c r="E17" s="1280">
        <v>32.4</v>
      </c>
      <c r="F17" s="1518">
        <v>0</v>
      </c>
      <c r="G17" s="1269">
        <f t="shared" si="5"/>
        <v>32.4</v>
      </c>
      <c r="H17" s="1518">
        <v>133</v>
      </c>
      <c r="I17" s="1518">
        <v>0</v>
      </c>
      <c r="J17" s="1269">
        <f t="shared" si="6"/>
        <v>133</v>
      </c>
      <c r="K17" s="1272">
        <v>82.75</v>
      </c>
      <c r="L17" s="1272">
        <v>0</v>
      </c>
      <c r="M17" s="1273">
        <f t="shared" si="0"/>
        <v>82.75</v>
      </c>
      <c r="N17" s="1272">
        <v>183.45</v>
      </c>
      <c r="O17" s="1272">
        <v>0</v>
      </c>
      <c r="P17" s="1272">
        <v>183.45</v>
      </c>
      <c r="Q17" s="1281">
        <v>119.5</v>
      </c>
      <c r="R17" s="1272">
        <v>5</v>
      </c>
      <c r="S17" s="1273">
        <f t="shared" si="2"/>
        <v>114.5</v>
      </c>
      <c r="T17" s="1272"/>
      <c r="U17" s="1272"/>
      <c r="V17" s="1470"/>
    </row>
    <row r="18" spans="1:22" ht="15" customHeight="1">
      <c r="A18" s="388" t="s">
        <v>17</v>
      </c>
      <c r="B18" s="1519">
        <v>44.85</v>
      </c>
      <c r="C18" s="1520">
        <v>15.2</v>
      </c>
      <c r="D18" s="1273">
        <f t="shared" si="4"/>
        <v>29.650000000000002</v>
      </c>
      <c r="E18" s="1519">
        <v>54.5</v>
      </c>
      <c r="F18" s="1520">
        <v>0</v>
      </c>
      <c r="G18" s="1273">
        <f t="shared" si="5"/>
        <v>54.5</v>
      </c>
      <c r="H18" s="1272">
        <v>78.8</v>
      </c>
      <c r="I18" s="1272">
        <v>0</v>
      </c>
      <c r="J18" s="1273">
        <f t="shared" si="6"/>
        <v>78.8</v>
      </c>
      <c r="K18" s="1272">
        <v>101.3</v>
      </c>
      <c r="L18" s="1272">
        <v>0</v>
      </c>
      <c r="M18" s="1273">
        <f t="shared" si="0"/>
        <v>101.3</v>
      </c>
      <c r="N18" s="1272">
        <v>196.35</v>
      </c>
      <c r="O18" s="1272">
        <v>3.1</v>
      </c>
      <c r="P18" s="1272">
        <f>SUM(N18-O18)</f>
        <v>193.25</v>
      </c>
      <c r="Q18" s="1281">
        <v>159.1</v>
      </c>
      <c r="R18" s="1272">
        <v>0</v>
      </c>
      <c r="S18" s="1273">
        <f t="shared" si="2"/>
        <v>159.1</v>
      </c>
      <c r="T18" s="1272"/>
      <c r="U18" s="1272"/>
      <c r="V18" s="1470"/>
    </row>
    <row r="19" spans="1:22" s="1297" customFormat="1" ht="15" customHeight="1" thickBot="1">
      <c r="A19" s="1525" t="s">
        <v>319</v>
      </c>
      <c r="B19" s="1494">
        <f>SUM(B7:B18)</f>
        <v>398.80000000000007</v>
      </c>
      <c r="C19" s="1495">
        <f>SUM(C7:C18)</f>
        <v>27.6</v>
      </c>
      <c r="D19" s="1481">
        <f>SUM(B19-C19)</f>
        <v>371.20000000000005</v>
      </c>
      <c r="E19" s="1494">
        <f>SUM(E7:E18)</f>
        <v>527</v>
      </c>
      <c r="F19" s="1495">
        <f>SUM(F7:F18)</f>
        <v>50.1</v>
      </c>
      <c r="G19" s="1481">
        <f>SUM(E19-F19)</f>
        <v>476.9</v>
      </c>
      <c r="H19" s="1494">
        <f>SUM(H7:H18)</f>
        <v>769.8</v>
      </c>
      <c r="I19" s="1495">
        <f>SUM(I7:I18)</f>
        <v>9.200000000000001</v>
      </c>
      <c r="J19" s="1481">
        <f t="shared" si="6"/>
        <v>760.5999999999999</v>
      </c>
      <c r="K19" s="1494">
        <f>SUM(K7:K18)</f>
        <v>922.9499999999999</v>
      </c>
      <c r="L19" s="1495">
        <f>SUM(L7:L18)</f>
        <v>7.2</v>
      </c>
      <c r="M19" s="1481">
        <f>SUM(K19-L19)</f>
        <v>915.7499999999999</v>
      </c>
      <c r="N19" s="1494">
        <f>SUM(N7:N18)</f>
        <v>1589.1499999999999</v>
      </c>
      <c r="O19" s="1495">
        <f>SUM(O7:O18)</f>
        <v>17.7</v>
      </c>
      <c r="P19" s="1495">
        <f>SUM(N19-O19)</f>
        <v>1571.4499999999998</v>
      </c>
      <c r="Q19" s="1494">
        <f>SUM(Q7:Q18)</f>
        <v>1862.93</v>
      </c>
      <c r="R19" s="1495">
        <f>SUM(R7:R18)</f>
        <v>21.45</v>
      </c>
      <c r="S19" s="1481">
        <f>SUM(Q19-R19)</f>
        <v>1841.48</v>
      </c>
      <c r="T19" s="1495">
        <f>SUM(T7:T18)</f>
        <v>929.3500000000001</v>
      </c>
      <c r="U19" s="1495">
        <f>SUM(U7:U18)</f>
        <v>6</v>
      </c>
      <c r="V19" s="1526">
        <f>SUM(T19-U19)</f>
        <v>923.3500000000001</v>
      </c>
    </row>
    <row r="20" s="38" customFormat="1" ht="16.5" customHeight="1" thickTop="1">
      <c r="A20" s="38" t="s">
        <v>837</v>
      </c>
    </row>
  </sheetData>
  <mergeCells count="10">
    <mergeCell ref="T5:V5"/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H12" sqref="H12"/>
    </sheetView>
  </sheetViews>
  <sheetFormatPr defaultColWidth="9.140625" defaultRowHeight="12.75"/>
  <cols>
    <col min="1" max="1" width="11.421875" style="422" customWidth="1"/>
    <col min="2" max="2" width="10.7109375" style="422" hidden="1" customWidth="1"/>
    <col min="3" max="3" width="8.140625" style="422" hidden="1" customWidth="1"/>
    <col min="4" max="4" width="10.7109375" style="422" bestFit="1" customWidth="1"/>
    <col min="5" max="5" width="8.140625" style="422" bestFit="1" customWidth="1"/>
    <col min="6" max="6" width="10.7109375" style="422" bestFit="1" customWidth="1"/>
    <col min="7" max="7" width="8.140625" style="422" bestFit="1" customWidth="1"/>
    <col min="8" max="8" width="10.7109375" style="422" bestFit="1" customWidth="1"/>
    <col min="9" max="9" width="8.140625" style="422" customWidth="1"/>
    <col min="10" max="10" width="10.7109375" style="422" bestFit="1" customWidth="1"/>
    <col min="11" max="11" width="8.140625" style="422" customWidth="1"/>
    <col min="12" max="12" width="10.7109375" style="422" bestFit="1" customWidth="1"/>
    <col min="13" max="13" width="8.140625" style="422" bestFit="1" customWidth="1"/>
    <col min="14" max="14" width="10.7109375" style="422" bestFit="1" customWidth="1"/>
    <col min="15" max="16384" width="9.140625" style="422" customWidth="1"/>
  </cols>
  <sheetData>
    <row r="1" spans="1:19" ht="12.75">
      <c r="A1" s="1636" t="s">
        <v>839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1636"/>
      <c r="O1" s="1636"/>
      <c r="P1" s="80"/>
      <c r="Q1" s="80"/>
      <c r="R1" s="80"/>
      <c r="S1" s="80"/>
    </row>
    <row r="2" spans="1:19" ht="15.75">
      <c r="A2" s="1662" t="s">
        <v>528</v>
      </c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80"/>
      <c r="Q2" s="80"/>
      <c r="R2" s="80"/>
      <c r="S2" s="80"/>
    </row>
    <row r="3" spans="1:15" ht="17.25" customHeight="1" thickBot="1">
      <c r="A3" s="1158"/>
      <c r="B3" s="1158"/>
      <c r="C3" s="1158"/>
      <c r="D3" s="1298"/>
      <c r="E3" s="1298"/>
      <c r="F3" s="1298"/>
      <c r="G3" s="1298"/>
      <c r="H3" s="1298"/>
      <c r="I3" s="1227"/>
      <c r="J3" s="1298"/>
      <c r="M3" s="1227"/>
      <c r="O3" s="803" t="s">
        <v>1594</v>
      </c>
    </row>
    <row r="4" spans="1:15" s="45" customFormat="1" ht="13.5" customHeight="1" thickTop="1">
      <c r="A4" s="1532"/>
      <c r="B4" s="1673" t="s">
        <v>833</v>
      </c>
      <c r="C4" s="1674"/>
      <c r="D4" s="1689" t="str">
        <f>'[3]forex_nrs'!E5</f>
        <v>2004/05</v>
      </c>
      <c r="E4" s="1674"/>
      <c r="F4" s="1688" t="str">
        <f>'[3]forex_nrs'!H5</f>
        <v>2005/06</v>
      </c>
      <c r="G4" s="1674"/>
      <c r="H4" s="1688" t="str">
        <f>'[3]forex_nrs'!K5</f>
        <v>2006/07</v>
      </c>
      <c r="I4" s="1674"/>
      <c r="J4" s="1688" t="str">
        <f>'[3]forex_nrs'!N5</f>
        <v>2007/08</v>
      </c>
      <c r="K4" s="1674"/>
      <c r="L4" s="1688" t="str">
        <f>'[3]forex_nrs'!Q5</f>
        <v>2008/09</v>
      </c>
      <c r="M4" s="1674"/>
      <c r="N4" s="1688" t="s">
        <v>97</v>
      </c>
      <c r="O4" s="1672"/>
    </row>
    <row r="5" spans="1:15" s="45" customFormat="1" ht="13.5" customHeight="1">
      <c r="A5" s="640" t="s">
        <v>1444</v>
      </c>
      <c r="B5" s="1529" t="s">
        <v>840</v>
      </c>
      <c r="C5" s="1530" t="s">
        <v>841</v>
      </c>
      <c r="D5" s="1529" t="s">
        <v>840</v>
      </c>
      <c r="E5" s="1530" t="s">
        <v>841</v>
      </c>
      <c r="F5" s="1531" t="s">
        <v>840</v>
      </c>
      <c r="G5" s="1530" t="s">
        <v>841</v>
      </c>
      <c r="H5" s="1531" t="s">
        <v>840</v>
      </c>
      <c r="I5" s="1530" t="s">
        <v>841</v>
      </c>
      <c r="J5" s="1531" t="s">
        <v>840</v>
      </c>
      <c r="K5" s="1530" t="s">
        <v>841</v>
      </c>
      <c r="L5" s="1531" t="s">
        <v>840</v>
      </c>
      <c r="M5" s="1530" t="s">
        <v>841</v>
      </c>
      <c r="N5" s="1531" t="s">
        <v>840</v>
      </c>
      <c r="O5" s="1533" t="s">
        <v>841</v>
      </c>
    </row>
    <row r="6" spans="1:15" ht="15.75" customHeight="1">
      <c r="A6" s="531" t="s">
        <v>1450</v>
      </c>
      <c r="B6" s="1299">
        <v>461.85</v>
      </c>
      <c r="C6" s="1300">
        <v>10</v>
      </c>
      <c r="D6" s="1301">
        <v>1847.355</v>
      </c>
      <c r="E6" s="1302">
        <v>40</v>
      </c>
      <c r="F6" s="1303">
        <v>2611.31</v>
      </c>
      <c r="G6" s="1302">
        <v>60</v>
      </c>
      <c r="H6" s="1303">
        <f>466.4+467.55+469.45+465.275+465.9</f>
        <v>2334.5750000000003</v>
      </c>
      <c r="I6" s="1302">
        <v>50</v>
      </c>
      <c r="J6" s="1304">
        <f>403.55+403.525+402.35+403.3+405.1+404.35+406.45+405.675+407.325</f>
        <v>3641.625</v>
      </c>
      <c r="K6" s="1302">
        <f>90</f>
        <v>90</v>
      </c>
      <c r="L6" s="1304">
        <v>5969.58</v>
      </c>
      <c r="M6" s="1302">
        <v>140</v>
      </c>
      <c r="N6" s="1304">
        <v>15930.4</v>
      </c>
      <c r="O6" s="1534">
        <v>330</v>
      </c>
    </row>
    <row r="7" spans="1:15" ht="15.75" customHeight="1">
      <c r="A7" s="531" t="s">
        <v>1451</v>
      </c>
      <c r="B7" s="1299">
        <v>0</v>
      </c>
      <c r="C7" s="1300">
        <v>0</v>
      </c>
      <c r="D7" s="1301">
        <v>0</v>
      </c>
      <c r="E7" s="1305">
        <v>0</v>
      </c>
      <c r="F7" s="1303">
        <v>2191.9</v>
      </c>
      <c r="G7" s="1302">
        <v>50</v>
      </c>
      <c r="H7" s="1303">
        <f>465.275+465.225+465.9+465.175+462.3+462.6</f>
        <v>2786.475</v>
      </c>
      <c r="I7" s="1302">
        <v>60</v>
      </c>
      <c r="J7" s="1304">
        <f>411.9+411.675+409.9+408.925+409.3+407.25+406.05+406.2+404.225</f>
        <v>3675.4249999999997</v>
      </c>
      <c r="K7" s="1302">
        <v>90</v>
      </c>
      <c r="L7" s="1304">
        <v>2644.05</v>
      </c>
      <c r="M7" s="1302">
        <v>60</v>
      </c>
      <c r="N7" s="1304">
        <v>8748.6</v>
      </c>
      <c r="O7" s="1534">
        <v>180</v>
      </c>
    </row>
    <row r="8" spans="1:15" ht="15.75" customHeight="1">
      <c r="A8" s="531" t="s">
        <v>1452</v>
      </c>
      <c r="B8" s="1299">
        <v>453.35</v>
      </c>
      <c r="C8" s="1300">
        <v>10</v>
      </c>
      <c r="D8" s="1301">
        <v>0</v>
      </c>
      <c r="E8" s="1305">
        <v>0</v>
      </c>
      <c r="F8" s="1303">
        <v>2652.09</v>
      </c>
      <c r="G8" s="1302">
        <v>50</v>
      </c>
      <c r="H8" s="1303">
        <f>461.125+459.275+459.5+457.65+456.925+455.925+454.9</f>
        <v>3205.3000000000006</v>
      </c>
      <c r="I8" s="1302">
        <v>70</v>
      </c>
      <c r="J8" s="1306">
        <f>405.65+398.925+397+397.1+397.6+397.725+394.825+394.35+393.1+393.075+393.025+393.05+787.3</f>
        <v>5542.724999999999</v>
      </c>
      <c r="K8" s="1307">
        <f>140</f>
        <v>140</v>
      </c>
      <c r="L8" s="1306">
        <v>3257.1</v>
      </c>
      <c r="M8" s="1307">
        <v>70</v>
      </c>
      <c r="N8" s="1306">
        <v>5629.95</v>
      </c>
      <c r="O8" s="1535">
        <v>120</v>
      </c>
    </row>
    <row r="9" spans="1:15" ht="15.75" customHeight="1">
      <c r="A9" s="531" t="s">
        <v>1453</v>
      </c>
      <c r="B9" s="1299">
        <v>906.175</v>
      </c>
      <c r="C9" s="1300">
        <v>20</v>
      </c>
      <c r="D9" s="1301">
        <v>0</v>
      </c>
      <c r="E9" s="1305">
        <v>0</v>
      </c>
      <c r="F9" s="1303">
        <v>1810.725</v>
      </c>
      <c r="G9" s="1302">
        <v>40</v>
      </c>
      <c r="H9" s="1308">
        <f>452.9+450.575+450.15+449.475+449.35+448.875+449.025+451.8</f>
        <v>3602.15</v>
      </c>
      <c r="I9" s="1307">
        <v>80</v>
      </c>
      <c r="J9" s="1306">
        <f>393.85+393.2+393.6+393.35+785.4+392.45+393.4+393.6+393.5</f>
        <v>3932.35</v>
      </c>
      <c r="K9" s="1307">
        <v>100</v>
      </c>
      <c r="L9" s="1306">
        <v>10657.1</v>
      </c>
      <c r="M9" s="1307">
        <v>220</v>
      </c>
      <c r="N9" s="1306">
        <v>3739.15</v>
      </c>
      <c r="O9" s="1535">
        <v>80</v>
      </c>
    </row>
    <row r="10" spans="1:15" ht="15.75" customHeight="1">
      <c r="A10" s="531" t="s">
        <v>1454</v>
      </c>
      <c r="B10" s="1299">
        <v>228.075</v>
      </c>
      <c r="C10" s="1300">
        <v>5</v>
      </c>
      <c r="D10" s="1301">
        <v>1340.73</v>
      </c>
      <c r="E10" s="1302">
        <v>30</v>
      </c>
      <c r="F10" s="1303">
        <v>2290.13</v>
      </c>
      <c r="G10" s="1302">
        <v>50</v>
      </c>
      <c r="H10" s="1308">
        <f>453.325+448.675+447.125+445.6+445.85+448.75</f>
        <v>2689.325</v>
      </c>
      <c r="I10" s="1307">
        <v>60</v>
      </c>
      <c r="J10" s="1306">
        <f>393.025+393.425+394.4+393.025+396.75+398.375+396.9+397.575+396.3+394.3+394.65+394.65+394.225+394</f>
        <v>5531.6</v>
      </c>
      <c r="K10" s="1307">
        <v>140</v>
      </c>
      <c r="L10" s="1306">
        <v>6950.8</v>
      </c>
      <c r="M10" s="1307">
        <v>140</v>
      </c>
      <c r="N10" s="1306">
        <v>7453.55</v>
      </c>
      <c r="O10" s="1535">
        <v>160</v>
      </c>
    </row>
    <row r="11" spans="1:15" ht="15.75" customHeight="1">
      <c r="A11" s="531" t="s">
        <v>1455</v>
      </c>
      <c r="B11" s="1299">
        <v>228.1625</v>
      </c>
      <c r="C11" s="1300">
        <v>5</v>
      </c>
      <c r="D11" s="1301">
        <v>437.3</v>
      </c>
      <c r="E11" s="1302">
        <v>10</v>
      </c>
      <c r="F11" s="1303">
        <v>1348.15</v>
      </c>
      <c r="G11" s="1302">
        <v>40</v>
      </c>
      <c r="H11" s="1308">
        <f>447.03+446.45+444.875+443.7+443.275+443.32+443.355</f>
        <v>3112.005</v>
      </c>
      <c r="I11" s="1307">
        <v>70</v>
      </c>
      <c r="J11" s="1306">
        <f>394.9+395.7+396.1+395.75+394.45+394.125+394.1+392.65+392.825+392.85</f>
        <v>3943.4499999999994</v>
      </c>
      <c r="K11" s="1307">
        <v>100</v>
      </c>
      <c r="L11" s="1306">
        <v>4381.8</v>
      </c>
      <c r="M11" s="1307">
        <v>90</v>
      </c>
      <c r="N11" s="1306">
        <v>8316.9</v>
      </c>
      <c r="O11" s="1535">
        <v>180</v>
      </c>
    </row>
    <row r="12" spans="1:15" ht="15.75" customHeight="1">
      <c r="A12" s="531" t="s">
        <v>1456</v>
      </c>
      <c r="B12" s="1299">
        <v>2265.55</v>
      </c>
      <c r="C12" s="1300">
        <v>50</v>
      </c>
      <c r="D12" s="1301">
        <v>2183.225</v>
      </c>
      <c r="E12" s="1302">
        <v>50</v>
      </c>
      <c r="F12" s="1303">
        <v>2213.55</v>
      </c>
      <c r="G12" s="1302">
        <v>50</v>
      </c>
      <c r="H12" s="1303">
        <f>443.255+442.35+441.13</f>
        <v>1326.7350000000001</v>
      </c>
      <c r="I12" s="1302">
        <v>30</v>
      </c>
      <c r="J12" s="1306">
        <v>5125.83</v>
      </c>
      <c r="K12" s="1307">
        <v>130</v>
      </c>
      <c r="L12" s="1306">
        <v>6352.28</v>
      </c>
      <c r="M12" s="1307">
        <v>130</v>
      </c>
      <c r="N12" s="1306">
        <v>8302.05</v>
      </c>
      <c r="O12" s="1535">
        <v>180</v>
      </c>
    </row>
    <row r="13" spans="1:15" ht="15.75" customHeight="1">
      <c r="A13" s="531" t="s">
        <v>1457</v>
      </c>
      <c r="B13" s="1299">
        <v>2263.11</v>
      </c>
      <c r="C13" s="1300">
        <v>50</v>
      </c>
      <c r="D13" s="1301">
        <v>2624.225</v>
      </c>
      <c r="E13" s="1302">
        <v>60</v>
      </c>
      <c r="F13" s="1303">
        <v>3106.1</v>
      </c>
      <c r="G13" s="1302">
        <v>70</v>
      </c>
      <c r="H13" s="1303">
        <f>441.625+440.875+441.925+442.525+441.95+442.75+442.125</f>
        <v>3093.7749999999996</v>
      </c>
      <c r="I13" s="1302">
        <v>70</v>
      </c>
      <c r="J13" s="1306">
        <v>4799.95</v>
      </c>
      <c r="K13" s="1307">
        <v>120</v>
      </c>
      <c r="L13" s="1306">
        <v>7561.65</v>
      </c>
      <c r="M13" s="1307">
        <v>150</v>
      </c>
      <c r="N13" s="1306">
        <v>5503.2</v>
      </c>
      <c r="O13" s="1535">
        <v>120</v>
      </c>
    </row>
    <row r="14" spans="1:15" ht="15.75" customHeight="1">
      <c r="A14" s="531" t="s">
        <v>1458</v>
      </c>
      <c r="B14" s="1299">
        <v>904.81</v>
      </c>
      <c r="C14" s="1300">
        <v>20</v>
      </c>
      <c r="D14" s="1301">
        <v>436.25</v>
      </c>
      <c r="E14" s="1302">
        <v>10</v>
      </c>
      <c r="F14" s="1303">
        <v>3124.5</v>
      </c>
      <c r="G14" s="1302">
        <v>70</v>
      </c>
      <c r="H14" s="1308">
        <f>436.3+436.95+435.55+430.675+430.85+429+430.1+428.15</f>
        <v>3457.575</v>
      </c>
      <c r="I14" s="1307">
        <v>80</v>
      </c>
      <c r="J14" s="1308">
        <v>5624.83</v>
      </c>
      <c r="K14" s="1307">
        <v>140</v>
      </c>
      <c r="L14" s="1308">
        <v>5621.88</v>
      </c>
      <c r="M14" s="1307">
        <v>110</v>
      </c>
      <c r="N14" s="1308">
        <v>7247</v>
      </c>
      <c r="O14" s="1535">
        <v>160</v>
      </c>
    </row>
    <row r="15" spans="1:15" ht="15.75" customHeight="1">
      <c r="A15" s="531" t="s">
        <v>1459</v>
      </c>
      <c r="B15" s="1299">
        <v>1325.615</v>
      </c>
      <c r="C15" s="1300">
        <v>30</v>
      </c>
      <c r="D15" s="1301">
        <v>3052.16</v>
      </c>
      <c r="E15" s="1302">
        <v>70</v>
      </c>
      <c r="F15" s="1303">
        <v>452.95</v>
      </c>
      <c r="G15" s="1302">
        <v>10</v>
      </c>
      <c r="H15" s="1308">
        <f>427.475+417.35+417.1+410.4+408.35+414.4+411.925+409.15+406.15+408.115+409.05+411.175</f>
        <v>4950.640000000001</v>
      </c>
      <c r="I15" s="1307">
        <v>120</v>
      </c>
      <c r="J15" s="1308">
        <v>6474.78</v>
      </c>
      <c r="K15" s="1307">
        <v>160</v>
      </c>
      <c r="L15" s="1308">
        <v>6495.8</v>
      </c>
      <c r="M15" s="1307">
        <v>130</v>
      </c>
      <c r="N15" s="1308"/>
      <c r="O15" s="1535"/>
    </row>
    <row r="16" spans="1:15" ht="15.75" customHeight="1">
      <c r="A16" s="531" t="s">
        <v>1460</v>
      </c>
      <c r="B16" s="1299">
        <v>0</v>
      </c>
      <c r="C16" s="1300">
        <v>0</v>
      </c>
      <c r="D16" s="1301">
        <v>2177.63</v>
      </c>
      <c r="E16" s="1302">
        <v>50</v>
      </c>
      <c r="F16" s="1308">
        <f>450.675+454.7+455.1+457.05+460.8+463.9</f>
        <v>2742.225</v>
      </c>
      <c r="G16" s="1307">
        <v>60</v>
      </c>
      <c r="H16" s="1308">
        <f>412.75+409.55+408.25+408.925+405.25+405.675+405.2+405.115+406.475+405.025+405.1+406.75+409.2</f>
        <v>5293.265</v>
      </c>
      <c r="I16" s="1307">
        <v>130</v>
      </c>
      <c r="J16" s="1308">
        <v>7678.38</v>
      </c>
      <c r="K16" s="1307">
        <v>180</v>
      </c>
      <c r="L16" s="1308">
        <v>5298.2</v>
      </c>
      <c r="M16" s="1307">
        <v>110</v>
      </c>
      <c r="N16" s="1308"/>
      <c r="O16" s="1535"/>
    </row>
    <row r="17" spans="1:15" ht="15.75" customHeight="1">
      <c r="A17" s="388" t="s">
        <v>17</v>
      </c>
      <c r="B17" s="1309">
        <v>452.58</v>
      </c>
      <c r="C17" s="1310">
        <v>10</v>
      </c>
      <c r="D17" s="1311">
        <v>1306.875</v>
      </c>
      <c r="E17" s="1312">
        <v>30</v>
      </c>
      <c r="F17" s="1313">
        <f>459.25+458.9+462.15+463.65+461.025</f>
        <v>2304.975</v>
      </c>
      <c r="G17" s="1314">
        <v>50</v>
      </c>
      <c r="H17" s="1313">
        <f>408.7+409.9+407.875+407.4+408.35+410.2+405.5+404.315+404.1+403.71+405.8</f>
        <v>4475.849999999999</v>
      </c>
      <c r="I17" s="1314">
        <v>110</v>
      </c>
      <c r="J17" s="1313">
        <v>14631.58</v>
      </c>
      <c r="K17" s="1314">
        <v>340</v>
      </c>
      <c r="L17" s="1313">
        <v>8210.38</v>
      </c>
      <c r="M17" s="1314">
        <v>170</v>
      </c>
      <c r="N17" s="1313"/>
      <c r="O17" s="1536"/>
    </row>
    <row r="18" spans="1:15" s="1315" customFormat="1" ht="15.75" customHeight="1" thickBot="1">
      <c r="A18" s="643" t="s">
        <v>319</v>
      </c>
      <c r="B18" s="1537">
        <v>9489.2775</v>
      </c>
      <c r="C18" s="1538">
        <v>210</v>
      </c>
      <c r="D18" s="1539">
        <f aca="true" t="shared" si="0" ref="D18:O18">SUM(D6:D17)</f>
        <v>15405.75</v>
      </c>
      <c r="E18" s="1540">
        <f t="shared" si="0"/>
        <v>350</v>
      </c>
      <c r="F18" s="1541">
        <f t="shared" si="0"/>
        <v>26848.604999999996</v>
      </c>
      <c r="G18" s="1542">
        <f t="shared" si="0"/>
        <v>600</v>
      </c>
      <c r="H18" s="1541">
        <f t="shared" si="0"/>
        <v>40327.670000000006</v>
      </c>
      <c r="I18" s="1542">
        <f t="shared" si="0"/>
        <v>930</v>
      </c>
      <c r="J18" s="1543">
        <f t="shared" si="0"/>
        <v>70602.525</v>
      </c>
      <c r="K18" s="1542">
        <f t="shared" si="0"/>
        <v>1730</v>
      </c>
      <c r="L18" s="1543">
        <f t="shared" si="0"/>
        <v>73400.62</v>
      </c>
      <c r="M18" s="1542">
        <f t="shared" si="0"/>
        <v>1520</v>
      </c>
      <c r="N18" s="1543">
        <f t="shared" si="0"/>
        <v>70870.8</v>
      </c>
      <c r="O18" s="1544">
        <f t="shared" si="0"/>
        <v>1510</v>
      </c>
    </row>
    <row r="19" spans="1:8" s="1287" customFormat="1" ht="13.5" thickTop="1">
      <c r="A19" s="1316"/>
      <c r="H19" s="1317"/>
    </row>
    <row r="20" spans="1:10" ht="12.75">
      <c r="A20" s="1287"/>
      <c r="B20" s="1287"/>
      <c r="H20" s="1318"/>
      <c r="J20" s="1319"/>
    </row>
    <row r="21" ht="12.75">
      <c r="J21" s="1318"/>
    </row>
    <row r="26" ht="12.75">
      <c r="H26" s="422" t="s">
        <v>842</v>
      </c>
    </row>
  </sheetData>
  <mergeCells count="9">
    <mergeCell ref="N4:O4"/>
    <mergeCell ref="A1:O1"/>
    <mergeCell ref="A2:O2"/>
    <mergeCell ref="B4:C4"/>
    <mergeCell ref="D4:E4"/>
    <mergeCell ref="F4:G4"/>
    <mergeCell ref="H4:I4"/>
    <mergeCell ref="J4:K4"/>
    <mergeCell ref="L4:M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 topLeftCell="A1">
      <selection activeCell="K21" sqref="K21"/>
    </sheetView>
  </sheetViews>
  <sheetFormatPr defaultColWidth="9.140625" defaultRowHeight="12.75"/>
  <cols>
    <col min="1" max="1" width="9.140625" style="9" customWidth="1"/>
    <col min="2" max="2" width="10.421875" style="9" customWidth="1"/>
    <col min="3" max="6" width="12.140625" style="9" customWidth="1"/>
    <col min="7" max="7" width="11.00390625" style="9" bestFit="1" customWidth="1"/>
    <col min="8" max="8" width="11.8515625" style="9" bestFit="1" customWidth="1"/>
    <col min="9" max="16384" width="9.140625" style="9" customWidth="1"/>
  </cols>
  <sheetData>
    <row r="1" spans="2:8" ht="12.75">
      <c r="B1" s="1677" t="s">
        <v>843</v>
      </c>
      <c r="C1" s="1677"/>
      <c r="D1" s="1677"/>
      <c r="E1" s="1677"/>
      <c r="F1" s="1677"/>
      <c r="G1" s="1677"/>
      <c r="H1" s="1677"/>
    </row>
    <row r="2" spans="2:8" ht="15.75">
      <c r="B2" s="1678" t="s">
        <v>844</v>
      </c>
      <c r="C2" s="1678"/>
      <c r="D2" s="1678"/>
      <c r="E2" s="1678"/>
      <c r="F2" s="1678"/>
      <c r="G2" s="1678"/>
      <c r="H2" s="1678"/>
    </row>
    <row r="3" spans="2:4" ht="12.75" hidden="1">
      <c r="B3" s="1636" t="s">
        <v>832</v>
      </c>
      <c r="C3" s="1636"/>
      <c r="D3" s="1636"/>
    </row>
    <row r="5" spans="4:8" ht="13.5" thickBot="1">
      <c r="D5" s="1227"/>
      <c r="E5" s="1227"/>
      <c r="H5" s="803" t="s">
        <v>247</v>
      </c>
    </row>
    <row r="6" spans="2:8" ht="19.5" customHeight="1" thickTop="1">
      <c r="B6" s="1608" t="s">
        <v>1444</v>
      </c>
      <c r="C6" s="1609" t="str">
        <f>'[3]outright sale-Purchase'!B4</f>
        <v>2004/05</v>
      </c>
      <c r="D6" s="1610" t="str">
        <f>'[3]outright sale-Purchase'!D4</f>
        <v>2005/06</v>
      </c>
      <c r="E6" s="1610" t="str">
        <f>'[3]outright sale-Purchase'!F4</f>
        <v>2006/07</v>
      </c>
      <c r="F6" s="1617" t="str">
        <f>'[3]outright sale-Purchase'!H4</f>
        <v>2007/08</v>
      </c>
      <c r="G6" s="1609" t="str">
        <f>'[3]outright sale-Purchase'!J4</f>
        <v>2008/09</v>
      </c>
      <c r="H6" s="1611" t="s">
        <v>97</v>
      </c>
    </row>
    <row r="7" spans="2:8" ht="15" customHeight="1">
      <c r="B7" s="531" t="s">
        <v>1450</v>
      </c>
      <c r="C7" s="1320">
        <v>585</v>
      </c>
      <c r="D7" s="1269">
        <v>400</v>
      </c>
      <c r="E7" s="1269">
        <v>0</v>
      </c>
      <c r="F7" s="1272">
        <v>0</v>
      </c>
      <c r="G7" s="1618">
        <v>18150</v>
      </c>
      <c r="H7" s="1470">
        <v>0</v>
      </c>
    </row>
    <row r="8" spans="2:8" ht="15" customHeight="1">
      <c r="B8" s="531" t="s">
        <v>1451</v>
      </c>
      <c r="C8" s="1320">
        <v>189</v>
      </c>
      <c r="D8" s="1269">
        <v>550</v>
      </c>
      <c r="E8" s="1269">
        <v>370</v>
      </c>
      <c r="F8" s="1272">
        <v>4080</v>
      </c>
      <c r="G8" s="1618">
        <v>3720</v>
      </c>
      <c r="H8" s="1470">
        <v>350</v>
      </c>
    </row>
    <row r="9" spans="2:8" ht="15" customHeight="1">
      <c r="B9" s="531" t="s">
        <v>1452</v>
      </c>
      <c r="C9" s="1320">
        <v>3367.28</v>
      </c>
      <c r="D9" s="1269">
        <v>220</v>
      </c>
      <c r="E9" s="1269">
        <v>1575</v>
      </c>
      <c r="F9" s="1272">
        <v>9665</v>
      </c>
      <c r="G9" s="1618">
        <v>11155</v>
      </c>
      <c r="H9" s="1470">
        <v>3700</v>
      </c>
    </row>
    <row r="10" spans="2:8" ht="15" customHeight="1">
      <c r="B10" s="531" t="s">
        <v>1453</v>
      </c>
      <c r="C10" s="1320">
        <v>15836.81</v>
      </c>
      <c r="D10" s="1269">
        <v>0</v>
      </c>
      <c r="E10" s="1269">
        <v>2101.5</v>
      </c>
      <c r="F10" s="1272">
        <v>13135</v>
      </c>
      <c r="G10" s="1618">
        <v>2500</v>
      </c>
      <c r="H10" s="1470">
        <v>13234</v>
      </c>
    </row>
    <row r="11" spans="2:8" ht="15" customHeight="1">
      <c r="B11" s="531" t="s">
        <v>1454</v>
      </c>
      <c r="C11" s="1320">
        <v>2362.5</v>
      </c>
      <c r="D11" s="1269">
        <v>0</v>
      </c>
      <c r="E11" s="1269">
        <v>1074.7</v>
      </c>
      <c r="F11" s="1272">
        <v>9310</v>
      </c>
      <c r="G11" s="1618">
        <v>0</v>
      </c>
      <c r="H11" s="1470">
        <v>28178.9</v>
      </c>
    </row>
    <row r="12" spans="2:8" ht="15" customHeight="1">
      <c r="B12" s="531" t="s">
        <v>1455</v>
      </c>
      <c r="C12" s="1320">
        <v>200</v>
      </c>
      <c r="D12" s="1269">
        <v>753.5</v>
      </c>
      <c r="E12" s="1273">
        <v>3070</v>
      </c>
      <c r="F12" s="1272">
        <v>10780</v>
      </c>
      <c r="G12" s="1618">
        <v>6010</v>
      </c>
      <c r="H12" s="1470">
        <v>19784.4</v>
      </c>
    </row>
    <row r="13" spans="2:8" ht="15" customHeight="1">
      <c r="B13" s="531" t="s">
        <v>1456</v>
      </c>
      <c r="C13" s="1320">
        <v>6224.804</v>
      </c>
      <c r="D13" s="1269">
        <v>200</v>
      </c>
      <c r="E13" s="1269">
        <v>0</v>
      </c>
      <c r="F13" s="1272">
        <v>25532</v>
      </c>
      <c r="G13" s="1618">
        <v>12260</v>
      </c>
      <c r="H13" s="1470">
        <v>18527.2</v>
      </c>
    </row>
    <row r="14" spans="2:8" ht="15" customHeight="1">
      <c r="B14" s="531" t="s">
        <v>1457</v>
      </c>
      <c r="C14" s="1320">
        <v>11402</v>
      </c>
      <c r="D14" s="1273">
        <v>160</v>
      </c>
      <c r="E14" s="1273">
        <v>300</v>
      </c>
      <c r="F14" s="1272">
        <v>0</v>
      </c>
      <c r="G14" s="1618">
        <v>29437.5</v>
      </c>
      <c r="H14" s="1470">
        <v>1394</v>
      </c>
    </row>
    <row r="15" spans="2:8" ht="15" customHeight="1">
      <c r="B15" s="531" t="s">
        <v>1458</v>
      </c>
      <c r="C15" s="1320">
        <v>4027.9</v>
      </c>
      <c r="D15" s="1273">
        <f>200+750</f>
        <v>950</v>
      </c>
      <c r="E15" s="1273">
        <v>8630</v>
      </c>
      <c r="F15" s="1272">
        <v>3850</v>
      </c>
      <c r="G15" s="1618">
        <v>2150</v>
      </c>
      <c r="H15" s="1470">
        <v>6617.5</v>
      </c>
    </row>
    <row r="16" spans="2:8" ht="15" customHeight="1">
      <c r="B16" s="531" t="s">
        <v>1459</v>
      </c>
      <c r="C16" s="1320">
        <v>1040</v>
      </c>
      <c r="D16" s="1273">
        <v>4800</v>
      </c>
      <c r="E16" s="1273">
        <v>13821</v>
      </c>
      <c r="F16" s="1272">
        <v>21250</v>
      </c>
      <c r="G16" s="1618">
        <v>11220</v>
      </c>
      <c r="H16" s="1470"/>
    </row>
    <row r="17" spans="2:8" ht="15" customHeight="1">
      <c r="B17" s="531" t="s">
        <v>1460</v>
      </c>
      <c r="C17" s="1320">
        <v>600</v>
      </c>
      <c r="D17" s="1269">
        <v>0</v>
      </c>
      <c r="E17" s="1273">
        <v>350</v>
      </c>
      <c r="F17" s="1272">
        <v>4500</v>
      </c>
      <c r="G17" s="1618">
        <v>11180</v>
      </c>
      <c r="H17" s="1470"/>
    </row>
    <row r="18" spans="2:8" ht="15" customHeight="1">
      <c r="B18" s="388" t="s">
        <v>17</v>
      </c>
      <c r="C18" s="1321">
        <v>3472.05</v>
      </c>
      <c r="D18" s="1278">
        <v>1850</v>
      </c>
      <c r="E18" s="1278">
        <v>15687</v>
      </c>
      <c r="F18" s="1284">
        <v>1730</v>
      </c>
      <c r="G18" s="1619">
        <v>0</v>
      </c>
      <c r="H18" s="1472"/>
    </row>
    <row r="19" spans="2:8" s="976" customFormat="1" ht="15.75" customHeight="1" thickBot="1">
      <c r="B19" s="1473" t="s">
        <v>319</v>
      </c>
      <c r="C19" s="1475">
        <f aca="true" t="shared" si="0" ref="C19:H19">SUM(C7:C18)</f>
        <v>49307.344000000005</v>
      </c>
      <c r="D19" s="1475">
        <f t="shared" si="0"/>
        <v>9883.5</v>
      </c>
      <c r="E19" s="1477">
        <f t="shared" si="0"/>
        <v>46979.2</v>
      </c>
      <c r="F19" s="1479">
        <f t="shared" si="0"/>
        <v>103832</v>
      </c>
      <c r="G19" s="1620">
        <f t="shared" si="0"/>
        <v>107782.5</v>
      </c>
      <c r="H19" s="1482">
        <f t="shared" si="0"/>
        <v>91786</v>
      </c>
    </row>
    <row r="20" s="11" customFormat="1" ht="15" customHeight="1" thickTop="1">
      <c r="B20" s="32" t="s">
        <v>845</v>
      </c>
    </row>
    <row r="21" s="11" customFormat="1" ht="15" customHeight="1">
      <c r="B21" s="32" t="s">
        <v>846</v>
      </c>
    </row>
    <row r="22" s="11" customFormat="1" ht="15" customHeight="1">
      <c r="B22" s="32" t="s">
        <v>847</v>
      </c>
    </row>
    <row r="23" s="11" customFormat="1" ht="15" customHeight="1">
      <c r="B23" s="32"/>
    </row>
    <row r="24" s="11" customFormat="1" ht="12.75"/>
    <row r="25" spans="2:8" ht="12.75">
      <c r="B25" s="1677" t="s">
        <v>848</v>
      </c>
      <c r="C25" s="1677"/>
      <c r="D25" s="1677"/>
      <c r="E25" s="1677"/>
      <c r="F25" s="1677"/>
      <c r="G25" s="1677"/>
      <c r="H25" s="1677"/>
    </row>
    <row r="26" spans="2:8" ht="18.75" customHeight="1">
      <c r="B26" s="1690" t="s">
        <v>531</v>
      </c>
      <c r="C26" s="1690"/>
      <c r="D26" s="1690"/>
      <c r="E26" s="1690"/>
      <c r="F26" s="1690"/>
      <c r="G26" s="1690"/>
      <c r="H26" s="1690"/>
    </row>
    <row r="27" spans="7:8" ht="13.5" thickBot="1">
      <c r="G27" s="1227"/>
      <c r="H27" s="803" t="s">
        <v>247</v>
      </c>
    </row>
    <row r="28" spans="2:8" ht="13.5" thickTop="1">
      <c r="B28" s="1498" t="s">
        <v>1444</v>
      </c>
      <c r="C28" s="1612" t="str">
        <f aca="true" t="shared" si="1" ref="C28:H28">C6</f>
        <v>2004/05</v>
      </c>
      <c r="D28" s="1191" t="str">
        <f t="shared" si="1"/>
        <v>2005/06</v>
      </c>
      <c r="E28" s="1191" t="str">
        <f t="shared" si="1"/>
        <v>2006/07</v>
      </c>
      <c r="F28" s="1193" t="str">
        <f t="shared" si="1"/>
        <v>2007/08</v>
      </c>
      <c r="G28" s="1612" t="str">
        <f t="shared" si="1"/>
        <v>2008/09</v>
      </c>
      <c r="H28" s="1194" t="str">
        <f t="shared" si="1"/>
        <v>2009/10</v>
      </c>
    </row>
    <row r="29" spans="2:8" ht="13.5" customHeight="1">
      <c r="B29" s="531" t="s">
        <v>1450</v>
      </c>
      <c r="C29" s="1290">
        <v>4309</v>
      </c>
      <c r="D29" s="1291">
        <v>20554.2</v>
      </c>
      <c r="E29" s="1291">
        <v>13397</v>
      </c>
      <c r="F29" s="1271">
        <v>35455</v>
      </c>
      <c r="G29" s="1292">
        <v>22432</v>
      </c>
      <c r="H29" s="1471">
        <v>9527</v>
      </c>
    </row>
    <row r="30" spans="2:8" ht="13.5" customHeight="1">
      <c r="B30" s="531" t="s">
        <v>1451</v>
      </c>
      <c r="C30" s="1290">
        <v>13165</v>
      </c>
      <c r="D30" s="1291">
        <v>24670.5</v>
      </c>
      <c r="E30" s="1291">
        <v>18830</v>
      </c>
      <c r="F30" s="1271">
        <v>31353</v>
      </c>
      <c r="G30" s="1292">
        <v>21897</v>
      </c>
      <c r="H30" s="1471">
        <v>29763</v>
      </c>
    </row>
    <row r="31" spans="2:8" ht="13.5" customHeight="1">
      <c r="B31" s="531" t="s">
        <v>849</v>
      </c>
      <c r="C31" s="1290">
        <v>12145</v>
      </c>
      <c r="D31" s="1291">
        <v>12021</v>
      </c>
      <c r="E31" s="1291">
        <v>15855</v>
      </c>
      <c r="F31" s="1271">
        <v>35062</v>
      </c>
      <c r="G31" s="1292">
        <v>23934</v>
      </c>
      <c r="H31" s="1471">
        <v>26239</v>
      </c>
    </row>
    <row r="32" spans="2:8" ht="13.5" customHeight="1">
      <c r="B32" s="531" t="s">
        <v>1453</v>
      </c>
      <c r="C32" s="1290">
        <v>9056</v>
      </c>
      <c r="D32" s="1291">
        <v>10369</v>
      </c>
      <c r="E32" s="1291">
        <v>14880</v>
      </c>
      <c r="F32" s="1271">
        <v>21472</v>
      </c>
      <c r="G32" s="1292">
        <v>36880</v>
      </c>
      <c r="H32" s="1471">
        <v>30559.5</v>
      </c>
    </row>
    <row r="33" spans="2:8" ht="13.5" customHeight="1">
      <c r="B33" s="531" t="s">
        <v>1454</v>
      </c>
      <c r="C33" s="1290">
        <v>11018</v>
      </c>
      <c r="D33" s="1291">
        <v>15533</v>
      </c>
      <c r="E33" s="1291">
        <v>14180</v>
      </c>
      <c r="F33" s="1271">
        <v>20418</v>
      </c>
      <c r="G33" s="1292">
        <v>21661</v>
      </c>
      <c r="H33" s="1471">
        <v>22845</v>
      </c>
    </row>
    <row r="34" spans="2:8" ht="13.5" customHeight="1">
      <c r="B34" s="531" t="s">
        <v>1455</v>
      </c>
      <c r="C34" s="1290">
        <v>11030</v>
      </c>
      <c r="D34" s="1291">
        <v>11255.5</v>
      </c>
      <c r="E34" s="1288">
        <v>17395</v>
      </c>
      <c r="F34" s="1271">
        <v>24379</v>
      </c>
      <c r="G34" s="1292">
        <v>19955</v>
      </c>
      <c r="H34" s="1471">
        <v>31964</v>
      </c>
    </row>
    <row r="35" spans="2:8" ht="13.5" customHeight="1">
      <c r="B35" s="531" t="s">
        <v>1456</v>
      </c>
      <c r="C35" s="1290">
        <v>12710</v>
      </c>
      <c r="D35" s="1288">
        <v>14541</v>
      </c>
      <c r="E35" s="1288">
        <v>8962</v>
      </c>
      <c r="F35" s="1271">
        <v>12236</v>
      </c>
      <c r="G35" s="1292">
        <v>27293</v>
      </c>
      <c r="H35" s="1471">
        <v>24596</v>
      </c>
    </row>
    <row r="36" spans="2:8" ht="13.5" customHeight="1">
      <c r="B36" s="531" t="s">
        <v>1457</v>
      </c>
      <c r="C36" s="1290">
        <v>9500</v>
      </c>
      <c r="D36" s="1288">
        <v>20075</v>
      </c>
      <c r="E36" s="1288">
        <v>7713</v>
      </c>
      <c r="F36" s="1271">
        <v>10443</v>
      </c>
      <c r="G36" s="1292">
        <v>18938.6</v>
      </c>
      <c r="H36" s="1471">
        <v>13045</v>
      </c>
    </row>
    <row r="37" spans="2:8" ht="13.5" customHeight="1">
      <c r="B37" s="531" t="s">
        <v>1458</v>
      </c>
      <c r="C37" s="1290">
        <v>18162</v>
      </c>
      <c r="D37" s="1288">
        <v>15654</v>
      </c>
      <c r="E37" s="1288">
        <v>7295</v>
      </c>
      <c r="F37" s="1271">
        <v>12583.9</v>
      </c>
      <c r="G37" s="1292">
        <v>27518</v>
      </c>
      <c r="H37" s="1471">
        <v>26999</v>
      </c>
    </row>
    <row r="38" spans="2:8" ht="13.5" customHeight="1">
      <c r="B38" s="531" t="s">
        <v>1459</v>
      </c>
      <c r="C38" s="1290">
        <v>13050</v>
      </c>
      <c r="D38" s="1288">
        <v>7970</v>
      </c>
      <c r="E38" s="1288">
        <v>20300</v>
      </c>
      <c r="F38" s="1271">
        <v>21570</v>
      </c>
      <c r="G38" s="1292">
        <v>27686</v>
      </c>
      <c r="H38" s="1471"/>
    </row>
    <row r="39" spans="2:8" ht="13.5" customHeight="1">
      <c r="B39" s="531" t="s">
        <v>1460</v>
      </c>
      <c r="C39" s="1290">
        <v>18334.25</v>
      </c>
      <c r="D39" s="1288">
        <v>10245</v>
      </c>
      <c r="E39" s="1288">
        <v>17397</v>
      </c>
      <c r="F39" s="1271">
        <v>17413</v>
      </c>
      <c r="G39" s="1292">
        <v>23702</v>
      </c>
      <c r="H39" s="1471"/>
    </row>
    <row r="40" spans="2:8" ht="13.5" customHeight="1">
      <c r="B40" s="388" t="s">
        <v>17</v>
      </c>
      <c r="C40" s="1293">
        <v>20358.5</v>
      </c>
      <c r="D40" s="1294">
        <v>12862</v>
      </c>
      <c r="E40" s="1294">
        <v>13980</v>
      </c>
      <c r="F40" s="1277">
        <v>15934.2</v>
      </c>
      <c r="G40" s="1511">
        <v>21522</v>
      </c>
      <c r="H40" s="1613"/>
    </row>
    <row r="41" spans="2:8" ht="13.5" thickBot="1">
      <c r="B41" s="1473" t="s">
        <v>319</v>
      </c>
      <c r="C41" s="1614">
        <f aca="true" t="shared" si="2" ref="C41:H41">SUM(C29:C40)</f>
        <v>152837.75</v>
      </c>
      <c r="D41" s="1615">
        <f t="shared" si="2"/>
        <v>175750.2</v>
      </c>
      <c r="E41" s="1615">
        <f t="shared" si="2"/>
        <v>170184</v>
      </c>
      <c r="F41" s="1621">
        <f t="shared" si="2"/>
        <v>258319.1</v>
      </c>
      <c r="G41" s="1622">
        <f t="shared" si="2"/>
        <v>293418.6</v>
      </c>
      <c r="H41" s="1616">
        <f t="shared" si="2"/>
        <v>215537.5</v>
      </c>
    </row>
    <row r="42" ht="13.5" thickTop="1"/>
  </sheetData>
  <mergeCells count="5">
    <mergeCell ref="B3:D3"/>
    <mergeCell ref="B1:H1"/>
    <mergeCell ref="B26:H26"/>
    <mergeCell ref="B25:H25"/>
    <mergeCell ref="B2:H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2"/>
  <sheetViews>
    <sheetView workbookViewId="0" topLeftCell="L66">
      <selection activeCell="AE70" sqref="AE70"/>
    </sheetView>
  </sheetViews>
  <sheetFormatPr defaultColWidth="9.140625" defaultRowHeight="12.75"/>
  <cols>
    <col min="1" max="1" width="3.140625" style="416" customWidth="1"/>
    <col min="2" max="2" width="4.421875" style="416" customWidth="1"/>
    <col min="3" max="3" width="29.57421875" style="416" customWidth="1"/>
    <col min="4" max="4" width="7.57421875" style="417" customWidth="1"/>
    <col min="5" max="5" width="7.28125" style="417" customWidth="1"/>
    <col min="6" max="6" width="7.57421875" style="416" customWidth="1"/>
    <col min="7" max="7" width="7.57421875" style="416" hidden="1" customWidth="1"/>
    <col min="8" max="8" width="6.7109375" style="416" hidden="1" customWidth="1"/>
    <col min="9" max="9" width="7.421875" style="417" hidden="1" customWidth="1"/>
    <col min="10" max="10" width="7.421875" style="416" customWidth="1"/>
    <col min="11" max="12" width="7.421875" style="417" customWidth="1"/>
    <col min="13" max="16" width="7.421875" style="418" customWidth="1"/>
    <col min="17" max="18" width="9.140625" style="416" customWidth="1"/>
    <col min="19" max="19" width="8.7109375" style="416" customWidth="1"/>
    <col min="20" max="20" width="9.140625" style="416" customWidth="1"/>
    <col min="21" max="21" width="11.57421875" style="416" customWidth="1"/>
    <col min="22" max="22" width="9.28125" style="416" customWidth="1"/>
    <col min="23" max="23" width="9.140625" style="122" customWidth="1"/>
    <col min="24" max="24" width="8.421875" style="416" customWidth="1"/>
    <col min="25" max="26" width="9.140625" style="416" customWidth="1"/>
    <col min="27" max="27" width="9.57421875" style="416" bestFit="1" customWidth="1"/>
    <col min="28" max="30" width="9.140625" style="416" customWidth="1"/>
    <col min="31" max="31" width="9.421875" style="416" customWidth="1"/>
    <col min="32" max="32" width="9.8515625" style="416" bestFit="1" customWidth="1"/>
    <col min="33" max="33" width="8.421875" style="416" bestFit="1" customWidth="1"/>
    <col min="34" max="16384" width="9.140625" style="416" customWidth="1"/>
  </cols>
  <sheetData>
    <row r="1" spans="1:11" ht="12.75" customHeight="1" hidden="1">
      <c r="A1" s="1636" t="s">
        <v>1342</v>
      </c>
      <c r="B1" s="1636"/>
      <c r="C1" s="1636"/>
      <c r="D1" s="1636"/>
      <c r="E1" s="1636"/>
      <c r="F1" s="1636"/>
      <c r="G1" s="1636"/>
      <c r="H1" s="1636"/>
      <c r="I1" s="1636"/>
      <c r="K1" s="416"/>
    </row>
    <row r="2" spans="1:11" ht="12.75" customHeight="1" hidden="1">
      <c r="A2" s="1636" t="s">
        <v>1092</v>
      </c>
      <c r="B2" s="1636"/>
      <c r="C2" s="1636"/>
      <c r="D2" s="1636"/>
      <c r="E2" s="1636"/>
      <c r="F2" s="1636"/>
      <c r="G2" s="1636"/>
      <c r="H2" s="1636"/>
      <c r="I2" s="1636"/>
      <c r="K2" s="416"/>
    </row>
    <row r="3" spans="1:11" ht="12.75" customHeight="1" hidden="1">
      <c r="A3" s="1636" t="s">
        <v>1093</v>
      </c>
      <c r="B3" s="1636"/>
      <c r="C3" s="1636"/>
      <c r="D3" s="1636"/>
      <c r="E3" s="1636"/>
      <c r="F3" s="1636"/>
      <c r="G3" s="1636"/>
      <c r="H3" s="1636"/>
      <c r="I3" s="1636"/>
      <c r="K3" s="416"/>
    </row>
    <row r="4" spans="1:16" ht="5.25" customHeight="1" hidden="1">
      <c r="A4" s="80"/>
      <c r="B4" s="80"/>
      <c r="C4" s="80"/>
      <c r="D4" s="299"/>
      <c r="E4" s="299"/>
      <c r="F4" s="80"/>
      <c r="G4" s="80"/>
      <c r="H4" s="80"/>
      <c r="I4" s="299"/>
      <c r="J4" s="80"/>
      <c r="K4" s="299"/>
      <c r="L4" s="299"/>
      <c r="M4" s="295"/>
      <c r="N4" s="295"/>
      <c r="O4" s="295"/>
      <c r="P4" s="295"/>
    </row>
    <row r="5" spans="1:11" ht="12.75" customHeight="1" hidden="1">
      <c r="A5" s="1636" t="s">
        <v>173</v>
      </c>
      <c r="B5" s="1636"/>
      <c r="C5" s="1636"/>
      <c r="D5" s="1636"/>
      <c r="E5" s="1636"/>
      <c r="F5" s="1636"/>
      <c r="G5" s="1636"/>
      <c r="H5" s="1636"/>
      <c r="I5" s="1636"/>
      <c r="K5" s="416"/>
    </row>
    <row r="6" spans="1:11" ht="12.75" customHeight="1" hidden="1">
      <c r="A6" s="1636" t="s">
        <v>1094</v>
      </c>
      <c r="B6" s="1636"/>
      <c r="C6" s="1636"/>
      <c r="D6" s="1636"/>
      <c r="E6" s="1636"/>
      <c r="F6" s="1636"/>
      <c r="G6" s="1636"/>
      <c r="H6" s="1636"/>
      <c r="I6" s="1636"/>
      <c r="K6" s="416"/>
    </row>
    <row r="7" spans="1:16" ht="5.25" customHeight="1" hidden="1">
      <c r="A7" s="9"/>
      <c r="B7" s="9"/>
      <c r="C7" s="9"/>
      <c r="D7" s="38"/>
      <c r="E7" s="38"/>
      <c r="F7" s="9"/>
      <c r="G7" s="9"/>
      <c r="H7" s="9"/>
      <c r="I7" s="38"/>
      <c r="J7" s="9"/>
      <c r="K7" s="38"/>
      <c r="L7" s="38"/>
      <c r="M7" s="32"/>
      <c r="N7" s="32"/>
      <c r="O7" s="32"/>
      <c r="P7" s="32"/>
    </row>
    <row r="8" spans="1:23" s="419" customFormat="1" ht="12.75" customHeight="1" hidden="1">
      <c r="A8" s="1691" t="s">
        <v>174</v>
      </c>
      <c r="B8" s="1692"/>
      <c r="C8" s="1693"/>
      <c r="D8" s="300">
        <v>2004</v>
      </c>
      <c r="E8" s="300">
        <v>2004</v>
      </c>
      <c r="F8" s="301">
        <v>2004</v>
      </c>
      <c r="G8" s="301">
        <v>2004</v>
      </c>
      <c r="H8" s="301">
        <v>2004</v>
      </c>
      <c r="I8" s="300">
        <v>2004</v>
      </c>
      <c r="J8" s="301">
        <v>2004</v>
      </c>
      <c r="K8" s="300">
        <v>2004</v>
      </c>
      <c r="L8" s="86">
        <v>2004</v>
      </c>
      <c r="M8" s="46">
        <v>2004</v>
      </c>
      <c r="N8" s="46">
        <v>2004</v>
      </c>
      <c r="O8" s="87">
        <v>2004</v>
      </c>
      <c r="P8" s="87">
        <v>2004</v>
      </c>
      <c r="W8" s="122"/>
    </row>
    <row r="9" spans="1:23" s="419" customFormat="1" ht="12.75" customHeight="1" hidden="1">
      <c r="A9" s="1694" t="s">
        <v>1095</v>
      </c>
      <c r="B9" s="1695"/>
      <c r="C9" s="1696"/>
      <c r="D9" s="297" t="s">
        <v>17</v>
      </c>
      <c r="E9" s="297" t="s">
        <v>17</v>
      </c>
      <c r="F9" s="302" t="s">
        <v>17</v>
      </c>
      <c r="G9" s="302" t="s">
        <v>1168</v>
      </c>
      <c r="H9" s="302" t="s">
        <v>1096</v>
      </c>
      <c r="I9" s="297" t="s">
        <v>1096</v>
      </c>
      <c r="J9" s="302" t="s">
        <v>1096</v>
      </c>
      <c r="K9" s="297" t="s">
        <v>1096</v>
      </c>
      <c r="L9" s="88" t="s">
        <v>1096</v>
      </c>
      <c r="M9" s="47" t="s">
        <v>1096</v>
      </c>
      <c r="N9" s="47" t="s">
        <v>1096</v>
      </c>
      <c r="O9" s="89" t="s">
        <v>1096</v>
      </c>
      <c r="P9" s="89" t="s">
        <v>1096</v>
      </c>
      <c r="W9" s="122"/>
    </row>
    <row r="10" spans="1:16" ht="12.75" hidden="1">
      <c r="A10" s="303" t="s">
        <v>1097</v>
      </c>
      <c r="B10" s="304"/>
      <c r="C10" s="74"/>
      <c r="D10" s="298"/>
      <c r="E10" s="298"/>
      <c r="F10" s="37"/>
      <c r="G10" s="37"/>
      <c r="H10" s="37"/>
      <c r="I10" s="298"/>
      <c r="J10" s="37"/>
      <c r="K10" s="298"/>
      <c r="L10" s="90"/>
      <c r="M10" s="32"/>
      <c r="N10" s="32"/>
      <c r="O10" s="77"/>
      <c r="P10" s="77"/>
    </row>
    <row r="11" spans="1:16" ht="12.75" hidden="1">
      <c r="A11" s="91"/>
      <c r="B11" s="20" t="s">
        <v>1098</v>
      </c>
      <c r="C11" s="43"/>
      <c r="D11" s="305">
        <v>1.820083870967742</v>
      </c>
      <c r="E11" s="305">
        <v>1.820083870967742</v>
      </c>
      <c r="F11" s="305">
        <v>1.820083870967742</v>
      </c>
      <c r="G11" s="305">
        <v>0</v>
      </c>
      <c r="H11" s="305">
        <v>0.3454</v>
      </c>
      <c r="I11" s="305">
        <v>0.3454</v>
      </c>
      <c r="J11" s="305">
        <v>0.3454</v>
      </c>
      <c r="K11" s="305">
        <v>0.3454</v>
      </c>
      <c r="L11" s="92">
        <v>0.3454</v>
      </c>
      <c r="M11" s="24">
        <v>0.3454</v>
      </c>
      <c r="N11" s="24">
        <v>0.3454</v>
      </c>
      <c r="O11" s="93">
        <v>0.3454</v>
      </c>
      <c r="P11" s="93">
        <v>0.3454</v>
      </c>
    </row>
    <row r="12" spans="1:16" ht="12.75" hidden="1">
      <c r="A12" s="94"/>
      <c r="B12" s="20" t="s">
        <v>1099</v>
      </c>
      <c r="C12" s="43"/>
      <c r="D12" s="305">
        <v>1.4706548192771083</v>
      </c>
      <c r="E12" s="305">
        <v>1.4706548192771083</v>
      </c>
      <c r="F12" s="305">
        <v>1.4706548192771083</v>
      </c>
      <c r="G12" s="305">
        <v>0.6176727272727273</v>
      </c>
      <c r="H12" s="305">
        <v>0.629863076923077</v>
      </c>
      <c r="I12" s="305">
        <v>0.629863076923077</v>
      </c>
      <c r="J12" s="305">
        <v>0.629863076923077</v>
      </c>
      <c r="K12" s="305">
        <v>0.629863076923077</v>
      </c>
      <c r="L12" s="92">
        <v>0.629863076923077</v>
      </c>
      <c r="M12" s="24">
        <v>0.629863076923077</v>
      </c>
      <c r="N12" s="24">
        <v>0.629863076923077</v>
      </c>
      <c r="O12" s="93">
        <v>0.629863076923077</v>
      </c>
      <c r="P12" s="93">
        <v>0.629863076923077</v>
      </c>
    </row>
    <row r="13" spans="1:16" ht="12.75" hidden="1">
      <c r="A13" s="94"/>
      <c r="B13" s="20" t="s">
        <v>1100</v>
      </c>
      <c r="C13" s="43"/>
      <c r="D13" s="306">
        <v>0</v>
      </c>
      <c r="E13" s="306">
        <v>0</v>
      </c>
      <c r="F13" s="307">
        <v>0</v>
      </c>
      <c r="G13" s="306">
        <v>0</v>
      </c>
      <c r="H13" s="305">
        <v>1</v>
      </c>
      <c r="I13" s="305">
        <v>1</v>
      </c>
      <c r="J13" s="305">
        <v>1</v>
      </c>
      <c r="K13" s="305">
        <v>1</v>
      </c>
      <c r="L13" s="92">
        <v>1</v>
      </c>
      <c r="M13" s="24">
        <v>1</v>
      </c>
      <c r="N13" s="24">
        <v>1</v>
      </c>
      <c r="O13" s="93">
        <v>1</v>
      </c>
      <c r="P13" s="93">
        <v>1</v>
      </c>
    </row>
    <row r="14" spans="1:16" ht="12.75" hidden="1">
      <c r="A14" s="94"/>
      <c r="B14" s="20" t="s">
        <v>1101</v>
      </c>
      <c r="C14" s="43"/>
      <c r="D14" s="305">
        <v>3.8123749843660346</v>
      </c>
      <c r="E14" s="305">
        <v>3.8123749843660346</v>
      </c>
      <c r="F14" s="308">
        <v>3.8123749843660346</v>
      </c>
      <c r="G14" s="305" t="s">
        <v>95</v>
      </c>
      <c r="H14" s="305" t="s">
        <v>95</v>
      </c>
      <c r="I14" s="305" t="s">
        <v>95</v>
      </c>
      <c r="J14" s="305" t="s">
        <v>95</v>
      </c>
      <c r="K14" s="305" t="s">
        <v>95</v>
      </c>
      <c r="L14" s="92" t="s">
        <v>95</v>
      </c>
      <c r="M14" s="24" t="s">
        <v>95</v>
      </c>
      <c r="N14" s="24" t="s">
        <v>95</v>
      </c>
      <c r="O14" s="93" t="s">
        <v>95</v>
      </c>
      <c r="P14" s="93" t="s">
        <v>95</v>
      </c>
    </row>
    <row r="15" spans="1:16" ht="12.75" hidden="1">
      <c r="A15" s="94"/>
      <c r="B15" s="11" t="s">
        <v>1102</v>
      </c>
      <c r="C15" s="43"/>
      <c r="D15" s="95" t="s">
        <v>175</v>
      </c>
      <c r="E15" s="95" t="s">
        <v>175</v>
      </c>
      <c r="F15" s="21" t="s">
        <v>175</v>
      </c>
      <c r="G15" s="21" t="s">
        <v>175</v>
      </c>
      <c r="H15" s="21" t="s">
        <v>175</v>
      </c>
      <c r="I15" s="95" t="s">
        <v>175</v>
      </c>
      <c r="J15" s="21" t="s">
        <v>175</v>
      </c>
      <c r="K15" s="95" t="s">
        <v>175</v>
      </c>
      <c r="L15" s="48" t="s">
        <v>175</v>
      </c>
      <c r="M15" s="49" t="s">
        <v>175</v>
      </c>
      <c r="N15" s="49" t="s">
        <v>175</v>
      </c>
      <c r="O15" s="96" t="s">
        <v>175</v>
      </c>
      <c r="P15" s="96" t="s">
        <v>175</v>
      </c>
    </row>
    <row r="16" spans="1:16" ht="12.75" hidden="1">
      <c r="A16" s="94"/>
      <c r="B16" s="11" t="s">
        <v>176</v>
      </c>
      <c r="C16" s="43"/>
      <c r="D16" s="95" t="s">
        <v>177</v>
      </c>
      <c r="E16" s="95" t="s">
        <v>177</v>
      </c>
      <c r="F16" s="21" t="s">
        <v>177</v>
      </c>
      <c r="G16" s="21" t="s">
        <v>177</v>
      </c>
      <c r="H16" s="21" t="s">
        <v>177</v>
      </c>
      <c r="I16" s="95" t="s">
        <v>177</v>
      </c>
      <c r="J16" s="21" t="s">
        <v>177</v>
      </c>
      <c r="K16" s="95" t="s">
        <v>177</v>
      </c>
      <c r="L16" s="48" t="s">
        <v>177</v>
      </c>
      <c r="M16" s="49" t="s">
        <v>177</v>
      </c>
      <c r="N16" s="49" t="s">
        <v>177</v>
      </c>
      <c r="O16" s="96" t="s">
        <v>177</v>
      </c>
      <c r="P16" s="96" t="s">
        <v>177</v>
      </c>
    </row>
    <row r="17" spans="1:16" ht="7.5" customHeight="1" hidden="1">
      <c r="A17" s="97"/>
      <c r="B17" s="23"/>
      <c r="C17" s="44"/>
      <c r="D17" s="95"/>
      <c r="E17" s="95"/>
      <c r="F17" s="21"/>
      <c r="G17" s="21"/>
      <c r="H17" s="21"/>
      <c r="I17" s="95"/>
      <c r="J17" s="21"/>
      <c r="K17" s="95"/>
      <c r="L17" s="48"/>
      <c r="M17" s="49"/>
      <c r="N17" s="49"/>
      <c r="O17" s="96"/>
      <c r="P17" s="96"/>
    </row>
    <row r="18" spans="1:16" ht="12.75" hidden="1">
      <c r="A18" s="91" t="s">
        <v>1103</v>
      </c>
      <c r="B18" s="11"/>
      <c r="C18" s="43"/>
      <c r="D18" s="300"/>
      <c r="E18" s="300"/>
      <c r="F18" s="301"/>
      <c r="G18" s="301"/>
      <c r="H18" s="301"/>
      <c r="I18" s="300"/>
      <c r="J18" s="301"/>
      <c r="K18" s="300"/>
      <c r="L18" s="86"/>
      <c r="M18" s="46"/>
      <c r="N18" s="46"/>
      <c r="O18" s="87"/>
      <c r="P18" s="87"/>
    </row>
    <row r="19" spans="1:16" ht="12.75" hidden="1">
      <c r="A19" s="91"/>
      <c r="B19" s="11" t="s">
        <v>178</v>
      </c>
      <c r="C19" s="43"/>
      <c r="D19" s="309">
        <v>6</v>
      </c>
      <c r="E19" s="309">
        <v>6</v>
      </c>
      <c r="F19" s="310">
        <v>6</v>
      </c>
      <c r="G19" s="310">
        <v>5</v>
      </c>
      <c r="H19" s="310">
        <v>5</v>
      </c>
      <c r="I19" s="309">
        <v>5</v>
      </c>
      <c r="J19" s="310">
        <v>5</v>
      </c>
      <c r="K19" s="309">
        <v>5</v>
      </c>
      <c r="L19" s="98">
        <v>5</v>
      </c>
      <c r="M19" s="50">
        <v>5</v>
      </c>
      <c r="N19" s="50">
        <v>5</v>
      </c>
      <c r="O19" s="99">
        <v>5</v>
      </c>
      <c r="P19" s="99">
        <v>5</v>
      </c>
    </row>
    <row r="20" spans="1:16" ht="12.75" hidden="1">
      <c r="A20" s="94"/>
      <c r="B20" s="11" t="s">
        <v>1104</v>
      </c>
      <c r="C20" s="43"/>
      <c r="D20" s="297" t="s">
        <v>1105</v>
      </c>
      <c r="E20" s="297" t="s">
        <v>1105</v>
      </c>
      <c r="F20" s="302" t="s">
        <v>1105</v>
      </c>
      <c r="G20" s="302" t="s">
        <v>1105</v>
      </c>
      <c r="H20" s="302" t="s">
        <v>1105</v>
      </c>
      <c r="I20" s="297" t="s">
        <v>1105</v>
      </c>
      <c r="J20" s="302" t="s">
        <v>1105</v>
      </c>
      <c r="K20" s="297" t="s">
        <v>1105</v>
      </c>
      <c r="L20" s="88" t="s">
        <v>1105</v>
      </c>
      <c r="M20" s="47" t="s">
        <v>1105</v>
      </c>
      <c r="N20" s="47" t="s">
        <v>1105</v>
      </c>
      <c r="O20" s="89" t="s">
        <v>1105</v>
      </c>
      <c r="P20" s="89" t="s">
        <v>1105</v>
      </c>
    </row>
    <row r="21" spans="1:16" ht="12.75" hidden="1">
      <c r="A21" s="94"/>
      <c r="B21" s="20" t="s">
        <v>179</v>
      </c>
      <c r="C21" s="43"/>
      <c r="D21" s="95"/>
      <c r="E21" s="95"/>
      <c r="F21" s="21"/>
      <c r="G21" s="21"/>
      <c r="H21" s="21"/>
      <c r="I21" s="95"/>
      <c r="J21" s="21"/>
      <c r="K21" s="95"/>
      <c r="L21" s="48"/>
      <c r="M21" s="49"/>
      <c r="N21" s="49"/>
      <c r="O21" s="96"/>
      <c r="P21" s="96"/>
    </row>
    <row r="22" spans="1:16" ht="12.75" hidden="1">
      <c r="A22" s="311" t="s">
        <v>1106</v>
      </c>
      <c r="B22" s="312"/>
      <c r="C22" s="313"/>
      <c r="D22" s="314">
        <v>0.711</v>
      </c>
      <c r="E22" s="314">
        <v>0.711</v>
      </c>
      <c r="F22" s="314">
        <v>0.711</v>
      </c>
      <c r="G22" s="314">
        <v>1.016</v>
      </c>
      <c r="H22" s="314">
        <v>0.387</v>
      </c>
      <c r="I22" s="314">
        <v>0.387</v>
      </c>
      <c r="J22" s="314">
        <v>0.387</v>
      </c>
      <c r="K22" s="314">
        <v>0.387</v>
      </c>
      <c r="L22" s="315">
        <v>0.387</v>
      </c>
      <c r="M22" s="316">
        <v>0.387</v>
      </c>
      <c r="N22" s="316">
        <v>0.387</v>
      </c>
      <c r="O22" s="317">
        <v>0.387</v>
      </c>
      <c r="P22" s="317">
        <v>0.387</v>
      </c>
    </row>
    <row r="23" spans="1:16" ht="12.75" hidden="1">
      <c r="A23" s="91" t="s">
        <v>181</v>
      </c>
      <c r="B23" s="11"/>
      <c r="C23" s="43"/>
      <c r="D23" s="95"/>
      <c r="E23" s="95"/>
      <c r="F23" s="21"/>
      <c r="G23" s="21"/>
      <c r="H23" s="21"/>
      <c r="I23" s="95"/>
      <c r="J23" s="21"/>
      <c r="K23" s="95"/>
      <c r="L23" s="48"/>
      <c r="M23" s="49"/>
      <c r="N23" s="49"/>
      <c r="O23" s="96"/>
      <c r="P23" s="96"/>
    </row>
    <row r="24" spans="1:16" ht="12.75" hidden="1">
      <c r="A24" s="94"/>
      <c r="B24" s="28" t="s">
        <v>182</v>
      </c>
      <c r="C24" s="43"/>
      <c r="D24" s="95"/>
      <c r="E24" s="95"/>
      <c r="F24" s="21"/>
      <c r="G24" s="21"/>
      <c r="H24" s="21"/>
      <c r="I24" s="95"/>
      <c r="J24" s="21"/>
      <c r="K24" s="95"/>
      <c r="L24" s="48"/>
      <c r="M24" s="49"/>
      <c r="N24" s="49"/>
      <c r="O24" s="96"/>
      <c r="P24" s="96"/>
    </row>
    <row r="25" spans="1:16" ht="12.75" hidden="1">
      <c r="A25" s="94"/>
      <c r="B25" s="11" t="s">
        <v>183</v>
      </c>
      <c r="C25" s="43"/>
      <c r="D25" s="95" t="s">
        <v>184</v>
      </c>
      <c r="E25" s="95" t="s">
        <v>184</v>
      </c>
      <c r="F25" s="21" t="s">
        <v>184</v>
      </c>
      <c r="G25" s="21" t="s">
        <v>185</v>
      </c>
      <c r="H25" s="21" t="s">
        <v>185</v>
      </c>
      <c r="I25" s="95" t="s">
        <v>185</v>
      </c>
      <c r="J25" s="21" t="s">
        <v>185</v>
      </c>
      <c r="K25" s="95" t="s">
        <v>185</v>
      </c>
      <c r="L25" s="48" t="s">
        <v>185</v>
      </c>
      <c r="M25" s="49" t="s">
        <v>185</v>
      </c>
      <c r="N25" s="49" t="s">
        <v>185</v>
      </c>
      <c r="O25" s="96" t="s">
        <v>185</v>
      </c>
      <c r="P25" s="96" t="s">
        <v>185</v>
      </c>
    </row>
    <row r="26" spans="1:16" ht="12.75" hidden="1">
      <c r="A26" s="94"/>
      <c r="B26" s="11" t="s">
        <v>186</v>
      </c>
      <c r="C26" s="43"/>
      <c r="D26" s="95"/>
      <c r="E26" s="95"/>
      <c r="F26" s="21"/>
      <c r="G26" s="21"/>
      <c r="H26" s="21"/>
      <c r="I26" s="95"/>
      <c r="J26" s="21"/>
      <c r="K26" s="95"/>
      <c r="L26" s="48"/>
      <c r="M26" s="49"/>
      <c r="N26" s="49"/>
      <c r="O26" s="96"/>
      <c r="P26" s="96"/>
    </row>
    <row r="27" spans="1:16" ht="12.75" hidden="1">
      <c r="A27" s="94"/>
      <c r="B27" s="11"/>
      <c r="C27" s="43" t="s">
        <v>187</v>
      </c>
      <c r="D27" s="95" t="s">
        <v>188</v>
      </c>
      <c r="E27" s="95" t="s">
        <v>188</v>
      </c>
      <c r="F27" s="21" t="s">
        <v>188</v>
      </c>
      <c r="G27" s="21" t="s">
        <v>189</v>
      </c>
      <c r="H27" s="21" t="s">
        <v>189</v>
      </c>
      <c r="I27" s="95" t="s">
        <v>189</v>
      </c>
      <c r="J27" s="21" t="s">
        <v>189</v>
      </c>
      <c r="K27" s="95" t="s">
        <v>189</v>
      </c>
      <c r="L27" s="48" t="s">
        <v>189</v>
      </c>
      <c r="M27" s="49" t="s">
        <v>189</v>
      </c>
      <c r="N27" s="49" t="s">
        <v>189</v>
      </c>
      <c r="O27" s="96" t="s">
        <v>189</v>
      </c>
      <c r="P27" s="96" t="s">
        <v>189</v>
      </c>
    </row>
    <row r="28" spans="1:16" ht="12.75" hidden="1">
      <c r="A28" s="94"/>
      <c r="B28" s="11"/>
      <c r="C28" s="43" t="s">
        <v>190</v>
      </c>
      <c r="D28" s="95" t="s">
        <v>191</v>
      </c>
      <c r="E28" s="95" t="s">
        <v>191</v>
      </c>
      <c r="F28" s="95" t="s">
        <v>191</v>
      </c>
      <c r="G28" s="95" t="s">
        <v>192</v>
      </c>
      <c r="H28" s="95" t="s">
        <v>192</v>
      </c>
      <c r="I28" s="95" t="s">
        <v>192</v>
      </c>
      <c r="J28" s="95" t="s">
        <v>192</v>
      </c>
      <c r="K28" s="95" t="s">
        <v>192</v>
      </c>
      <c r="L28" s="48" t="s">
        <v>192</v>
      </c>
      <c r="M28" s="49" t="s">
        <v>192</v>
      </c>
      <c r="N28" s="49" t="s">
        <v>192</v>
      </c>
      <c r="O28" s="96" t="s">
        <v>192</v>
      </c>
      <c r="P28" s="96" t="s">
        <v>192</v>
      </c>
    </row>
    <row r="29" spans="1:16" ht="12.75" hidden="1">
      <c r="A29" s="94"/>
      <c r="B29" s="11"/>
      <c r="C29" s="43" t="s">
        <v>193</v>
      </c>
      <c r="D29" s="95" t="s">
        <v>185</v>
      </c>
      <c r="E29" s="95" t="s">
        <v>185</v>
      </c>
      <c r="F29" s="95" t="s">
        <v>185</v>
      </c>
      <c r="G29" s="95" t="s">
        <v>194</v>
      </c>
      <c r="H29" s="95" t="s">
        <v>194</v>
      </c>
      <c r="I29" s="95" t="s">
        <v>194</v>
      </c>
      <c r="J29" s="95" t="s">
        <v>194</v>
      </c>
      <c r="K29" s="95" t="s">
        <v>194</v>
      </c>
      <c r="L29" s="48" t="s">
        <v>194</v>
      </c>
      <c r="M29" s="49" t="s">
        <v>194</v>
      </c>
      <c r="N29" s="49" t="s">
        <v>194</v>
      </c>
      <c r="O29" s="96" t="s">
        <v>194</v>
      </c>
      <c r="P29" s="96" t="s">
        <v>194</v>
      </c>
    </row>
    <row r="30" spans="1:16" ht="12.75" hidden="1">
      <c r="A30" s="94"/>
      <c r="B30" s="11"/>
      <c r="C30" s="43" t="s">
        <v>195</v>
      </c>
      <c r="D30" s="95" t="s">
        <v>197</v>
      </c>
      <c r="E30" s="95" t="s">
        <v>197</v>
      </c>
      <c r="F30" s="95" t="s">
        <v>197</v>
      </c>
      <c r="G30" s="21" t="s">
        <v>1107</v>
      </c>
      <c r="H30" s="95" t="s">
        <v>198</v>
      </c>
      <c r="I30" s="95" t="s">
        <v>198</v>
      </c>
      <c r="J30" s="95" t="s">
        <v>198</v>
      </c>
      <c r="K30" s="95" t="s">
        <v>198</v>
      </c>
      <c r="L30" s="48" t="s">
        <v>198</v>
      </c>
      <c r="M30" s="49" t="s">
        <v>198</v>
      </c>
      <c r="N30" s="49" t="s">
        <v>198</v>
      </c>
      <c r="O30" s="96" t="s">
        <v>198</v>
      </c>
      <c r="P30" s="96" t="s">
        <v>198</v>
      </c>
    </row>
    <row r="31" spans="1:16" ht="12.75" hidden="1">
      <c r="A31" s="94"/>
      <c r="B31" s="11"/>
      <c r="C31" s="43" t="s">
        <v>199</v>
      </c>
      <c r="D31" s="95" t="s">
        <v>1108</v>
      </c>
      <c r="E31" s="95" t="s">
        <v>1108</v>
      </c>
      <c r="F31" s="95" t="s">
        <v>1108</v>
      </c>
      <c r="G31" s="21" t="s">
        <v>1109</v>
      </c>
      <c r="H31" s="95" t="s">
        <v>1110</v>
      </c>
      <c r="I31" s="95" t="s">
        <v>1110</v>
      </c>
      <c r="J31" s="95" t="s">
        <v>1110</v>
      </c>
      <c r="K31" s="95" t="s">
        <v>1110</v>
      </c>
      <c r="L31" s="48" t="s">
        <v>1110</v>
      </c>
      <c r="M31" s="49" t="s">
        <v>1110</v>
      </c>
      <c r="N31" s="49" t="s">
        <v>1110</v>
      </c>
      <c r="O31" s="96" t="s">
        <v>1110</v>
      </c>
      <c r="P31" s="96" t="s">
        <v>1110</v>
      </c>
    </row>
    <row r="32" spans="1:16" ht="7.5" customHeight="1" hidden="1">
      <c r="A32" s="94"/>
      <c r="B32" s="11"/>
      <c r="C32" s="43"/>
      <c r="D32" s="95"/>
      <c r="E32" s="95"/>
      <c r="F32" s="21"/>
      <c r="G32" s="21"/>
      <c r="H32" s="21"/>
      <c r="I32" s="95"/>
      <c r="J32" s="21"/>
      <c r="K32" s="95"/>
      <c r="L32" s="48"/>
      <c r="M32" s="49"/>
      <c r="N32" s="49"/>
      <c r="O32" s="96"/>
      <c r="P32" s="96"/>
    </row>
    <row r="33" spans="1:16" ht="12.75" hidden="1">
      <c r="A33" s="94"/>
      <c r="B33" s="28" t="s">
        <v>200</v>
      </c>
      <c r="C33" s="43"/>
      <c r="D33" s="95"/>
      <c r="E33" s="95"/>
      <c r="F33" s="21"/>
      <c r="G33" s="21"/>
      <c r="H33" s="21"/>
      <c r="I33" s="95"/>
      <c r="J33" s="21"/>
      <c r="K33" s="95"/>
      <c r="L33" s="48"/>
      <c r="M33" s="49"/>
      <c r="N33" s="49"/>
      <c r="O33" s="96"/>
      <c r="P33" s="96"/>
    </row>
    <row r="34" spans="1:16" ht="12.75" hidden="1">
      <c r="A34" s="94"/>
      <c r="B34" s="11" t="s">
        <v>201</v>
      </c>
      <c r="C34" s="43"/>
      <c r="D34" s="95" t="s">
        <v>202</v>
      </c>
      <c r="E34" s="95" t="s">
        <v>202</v>
      </c>
      <c r="F34" s="21" t="s">
        <v>202</v>
      </c>
      <c r="G34" s="21" t="s">
        <v>202</v>
      </c>
      <c r="H34" s="21" t="s">
        <v>202</v>
      </c>
      <c r="I34" s="95" t="s">
        <v>202</v>
      </c>
      <c r="J34" s="21" t="s">
        <v>202</v>
      </c>
      <c r="K34" s="95" t="s">
        <v>202</v>
      </c>
      <c r="L34" s="48" t="s">
        <v>202</v>
      </c>
      <c r="M34" s="49" t="s">
        <v>202</v>
      </c>
      <c r="N34" s="49" t="s">
        <v>202</v>
      </c>
      <c r="O34" s="96" t="s">
        <v>202</v>
      </c>
      <c r="P34" s="96" t="s">
        <v>202</v>
      </c>
    </row>
    <row r="35" spans="1:16" ht="12.75" hidden="1">
      <c r="A35" s="94"/>
      <c r="B35" s="20" t="s">
        <v>203</v>
      </c>
      <c r="C35" s="43"/>
      <c r="D35" s="95" t="s">
        <v>204</v>
      </c>
      <c r="E35" s="95" t="s">
        <v>204</v>
      </c>
      <c r="F35" s="21" t="s">
        <v>204</v>
      </c>
      <c r="G35" s="21" t="s">
        <v>205</v>
      </c>
      <c r="H35" s="21" t="s">
        <v>205</v>
      </c>
      <c r="I35" s="95" t="s">
        <v>205</v>
      </c>
      <c r="J35" s="21" t="s">
        <v>205</v>
      </c>
      <c r="K35" s="95" t="s">
        <v>205</v>
      </c>
      <c r="L35" s="48" t="s">
        <v>205</v>
      </c>
      <c r="M35" s="49" t="s">
        <v>205</v>
      </c>
      <c r="N35" s="49" t="s">
        <v>205</v>
      </c>
      <c r="O35" s="96" t="s">
        <v>205</v>
      </c>
      <c r="P35" s="96" t="s">
        <v>205</v>
      </c>
    </row>
    <row r="36" spans="1:16" ht="12.75" hidden="1">
      <c r="A36" s="94"/>
      <c r="B36" s="20" t="s">
        <v>206</v>
      </c>
      <c r="C36" s="43"/>
      <c r="D36" s="95" t="s">
        <v>207</v>
      </c>
      <c r="E36" s="95" t="s">
        <v>207</v>
      </c>
      <c r="F36" s="21" t="s">
        <v>207</v>
      </c>
      <c r="G36" s="21" t="s">
        <v>1111</v>
      </c>
      <c r="H36" s="21" t="s">
        <v>1111</v>
      </c>
      <c r="I36" s="95" t="s">
        <v>1111</v>
      </c>
      <c r="J36" s="21" t="s">
        <v>1111</v>
      </c>
      <c r="K36" s="95" t="s">
        <v>1111</v>
      </c>
      <c r="L36" s="48" t="s">
        <v>1111</v>
      </c>
      <c r="M36" s="49" t="s">
        <v>1111</v>
      </c>
      <c r="N36" s="49" t="s">
        <v>1111</v>
      </c>
      <c r="O36" s="96" t="s">
        <v>1111</v>
      </c>
      <c r="P36" s="96" t="s">
        <v>1111</v>
      </c>
    </row>
    <row r="37" spans="1:16" ht="12.75" hidden="1">
      <c r="A37" s="94"/>
      <c r="B37" s="20" t="s">
        <v>208</v>
      </c>
      <c r="C37" s="43"/>
      <c r="D37" s="95" t="s">
        <v>209</v>
      </c>
      <c r="E37" s="95" t="s">
        <v>209</v>
      </c>
      <c r="F37" s="21" t="s">
        <v>209</v>
      </c>
      <c r="G37" s="21" t="s">
        <v>1112</v>
      </c>
      <c r="H37" s="21" t="s">
        <v>1112</v>
      </c>
      <c r="I37" s="95" t="s">
        <v>1112</v>
      </c>
      <c r="J37" s="21" t="s">
        <v>1112</v>
      </c>
      <c r="K37" s="95" t="s">
        <v>1112</v>
      </c>
      <c r="L37" s="48" t="s">
        <v>1112</v>
      </c>
      <c r="M37" s="49" t="s">
        <v>1112</v>
      </c>
      <c r="N37" s="49" t="s">
        <v>1112</v>
      </c>
      <c r="O37" s="96" t="s">
        <v>1112</v>
      </c>
      <c r="P37" s="96" t="s">
        <v>1112</v>
      </c>
    </row>
    <row r="38" spans="1:16" ht="12.75" hidden="1">
      <c r="A38" s="94"/>
      <c r="B38" s="20" t="s">
        <v>210</v>
      </c>
      <c r="C38" s="43"/>
      <c r="D38" s="95" t="s">
        <v>211</v>
      </c>
      <c r="E38" s="95" t="s">
        <v>211</v>
      </c>
      <c r="F38" s="21" t="s">
        <v>211</v>
      </c>
      <c r="G38" s="21" t="s">
        <v>1113</v>
      </c>
      <c r="H38" s="21" t="s">
        <v>1114</v>
      </c>
      <c r="I38" s="95" t="s">
        <v>1114</v>
      </c>
      <c r="J38" s="21" t="s">
        <v>1114</v>
      </c>
      <c r="K38" s="95" t="s">
        <v>1114</v>
      </c>
      <c r="L38" s="48" t="s">
        <v>1114</v>
      </c>
      <c r="M38" s="49" t="s">
        <v>1114</v>
      </c>
      <c r="N38" s="49" t="s">
        <v>1114</v>
      </c>
      <c r="O38" s="96" t="s">
        <v>1114</v>
      </c>
      <c r="P38" s="96" t="s">
        <v>1114</v>
      </c>
    </row>
    <row r="39" spans="1:16" ht="7.5" customHeight="1" hidden="1">
      <c r="A39" s="97"/>
      <c r="B39" s="51"/>
      <c r="C39" s="44"/>
      <c r="D39" s="95"/>
      <c r="E39" s="95"/>
      <c r="F39" s="21"/>
      <c r="G39" s="21"/>
      <c r="H39" s="21"/>
      <c r="I39" s="95"/>
      <c r="J39" s="21"/>
      <c r="K39" s="95"/>
      <c r="L39" s="48"/>
      <c r="M39" s="49"/>
      <c r="N39" s="49"/>
      <c r="O39" s="96"/>
      <c r="P39" s="96"/>
    </row>
    <row r="40" spans="1:23" s="420" customFormat="1" ht="12.75" hidden="1">
      <c r="A40" s="318"/>
      <c r="B40" s="319" t="s">
        <v>212</v>
      </c>
      <c r="C40" s="320"/>
      <c r="D40" s="78">
        <v>4</v>
      </c>
      <c r="E40" s="78">
        <v>4</v>
      </c>
      <c r="F40" s="52">
        <v>4</v>
      </c>
      <c r="G40" s="52"/>
      <c r="H40" s="52"/>
      <c r="I40" s="78"/>
      <c r="J40" s="52"/>
      <c r="K40" s="78"/>
      <c r="L40" s="321"/>
      <c r="M40" s="322"/>
      <c r="N40" s="322"/>
      <c r="O40" s="79"/>
      <c r="P40" s="79"/>
      <c r="W40" s="299"/>
    </row>
    <row r="41" spans="1:16" ht="12.75" hidden="1">
      <c r="A41" s="9" t="s">
        <v>1115</v>
      </c>
      <c r="B41" s="11"/>
      <c r="C41" s="11"/>
      <c r="D41" s="38"/>
      <c r="E41" s="38"/>
      <c r="F41" s="9"/>
      <c r="G41" s="9"/>
      <c r="H41" s="9"/>
      <c r="I41" s="38"/>
      <c r="J41" s="9"/>
      <c r="K41" s="38"/>
      <c r="L41" s="38"/>
      <c r="M41" s="32"/>
      <c r="N41" s="32"/>
      <c r="O41" s="32"/>
      <c r="P41" s="32"/>
    </row>
    <row r="42" spans="1:16" ht="12.75" hidden="1">
      <c r="A42" s="9"/>
      <c r="B42" s="11" t="s">
        <v>1116</v>
      </c>
      <c r="C42" s="11"/>
      <c r="D42" s="38"/>
      <c r="E42" s="38"/>
      <c r="F42" s="9"/>
      <c r="G42" s="9"/>
      <c r="H42" s="9"/>
      <c r="I42" s="38"/>
      <c r="J42" s="9"/>
      <c r="K42" s="38"/>
      <c r="L42" s="38"/>
      <c r="M42" s="32"/>
      <c r="N42" s="32"/>
      <c r="O42" s="32"/>
      <c r="P42" s="32"/>
    </row>
    <row r="43" spans="1:16" ht="12.75" hidden="1">
      <c r="A43" s="9"/>
      <c r="B43" s="11" t="s">
        <v>1117</v>
      </c>
      <c r="C43" s="11"/>
      <c r="D43" s="38"/>
      <c r="E43" s="38"/>
      <c r="F43" s="9"/>
      <c r="G43" s="9"/>
      <c r="H43" s="9"/>
      <c r="I43" s="38"/>
      <c r="J43" s="9"/>
      <c r="K43" s="38"/>
      <c r="L43" s="38"/>
      <c r="M43" s="32"/>
      <c r="N43" s="32"/>
      <c r="O43" s="32"/>
      <c r="P43" s="32"/>
    </row>
    <row r="44" spans="1:16" ht="12.75" hidden="1">
      <c r="A44" s="9"/>
      <c r="B44" s="11" t="s">
        <v>1118</v>
      </c>
      <c r="C44" s="11"/>
      <c r="D44" s="38"/>
      <c r="E44" s="38"/>
      <c r="F44" s="9"/>
      <c r="G44" s="9"/>
      <c r="H44" s="9"/>
      <c r="I44" s="38"/>
      <c r="J44" s="9"/>
      <c r="K44" s="38"/>
      <c r="L44" s="38"/>
      <c r="M44" s="32"/>
      <c r="N44" s="32"/>
      <c r="O44" s="32"/>
      <c r="P44" s="32"/>
    </row>
    <row r="45" spans="1:16" ht="12.75" hidden="1">
      <c r="A45" s="9"/>
      <c r="B45" s="11" t="s">
        <v>1119</v>
      </c>
      <c r="C45" s="11"/>
      <c r="D45" s="38"/>
      <c r="E45" s="38"/>
      <c r="F45" s="9"/>
      <c r="G45" s="9"/>
      <c r="H45" s="9"/>
      <c r="I45" s="38"/>
      <c r="J45" s="9"/>
      <c r="K45" s="38"/>
      <c r="L45" s="38"/>
      <c r="M45" s="32"/>
      <c r="N45" s="32"/>
      <c r="O45" s="32"/>
      <c r="P45" s="32"/>
    </row>
    <row r="46" spans="1:16" ht="12.75" hidden="1">
      <c r="A46" s="9"/>
      <c r="B46" s="11"/>
      <c r="C46" s="11"/>
      <c r="D46" s="38"/>
      <c r="E46" s="38"/>
      <c r="F46" s="9"/>
      <c r="G46" s="9"/>
      <c r="H46" s="9"/>
      <c r="I46" s="38"/>
      <c r="J46" s="9"/>
      <c r="K46" s="38"/>
      <c r="L46" s="38"/>
      <c r="M46" s="32"/>
      <c r="N46" s="32"/>
      <c r="O46" s="32"/>
      <c r="P46" s="32"/>
    </row>
    <row r="47" spans="1:16" ht="12.75" hidden="1">
      <c r="A47" s="9" t="s">
        <v>1120</v>
      </c>
      <c r="B47" s="11" t="s">
        <v>1121</v>
      </c>
      <c r="C47" s="11"/>
      <c r="D47" s="38"/>
      <c r="E47" s="38"/>
      <c r="F47" s="9"/>
      <c r="G47" s="9"/>
      <c r="H47" s="9"/>
      <c r="I47" s="38"/>
      <c r="J47" s="9"/>
      <c r="K47" s="38"/>
      <c r="L47" s="38"/>
      <c r="M47" s="32"/>
      <c r="N47" s="32"/>
      <c r="O47" s="32"/>
      <c r="P47" s="32"/>
    </row>
    <row r="48" spans="1:16" ht="12.75" hidden="1">
      <c r="A48" s="9"/>
      <c r="B48" s="11"/>
      <c r="C48" s="11" t="s">
        <v>182</v>
      </c>
      <c r="D48" s="38"/>
      <c r="E48" s="38"/>
      <c r="F48" s="9"/>
      <c r="G48" s="9"/>
      <c r="H48" s="9"/>
      <c r="I48" s="38"/>
      <c r="J48" s="9"/>
      <c r="K48" s="38"/>
      <c r="L48" s="38"/>
      <c r="M48" s="32"/>
      <c r="N48" s="32"/>
      <c r="O48" s="32"/>
      <c r="P48" s="32"/>
    </row>
    <row r="49" spans="1:16" ht="12.75" hidden="1">
      <c r="A49" s="9"/>
      <c r="B49" s="11"/>
      <c r="C49" s="11" t="s">
        <v>186</v>
      </c>
      <c r="D49" s="38"/>
      <c r="E49" s="38"/>
      <c r="F49" s="9"/>
      <c r="G49" s="9"/>
      <c r="H49" s="9"/>
      <c r="I49" s="38"/>
      <c r="J49" s="9"/>
      <c r="K49" s="38"/>
      <c r="L49" s="38"/>
      <c r="M49" s="32"/>
      <c r="N49" s="32"/>
      <c r="O49" s="32"/>
      <c r="P49" s="32"/>
    </row>
    <row r="50" spans="1:16" ht="12.75" hidden="1">
      <c r="A50" s="9"/>
      <c r="B50" s="11"/>
      <c r="C50" s="323" t="s">
        <v>190</v>
      </c>
      <c r="D50" s="38"/>
      <c r="E50" s="38"/>
      <c r="F50" s="9"/>
      <c r="G50" s="9"/>
      <c r="H50" s="9"/>
      <c r="I50" s="38"/>
      <c r="J50" s="9"/>
      <c r="K50" s="38"/>
      <c r="L50" s="38"/>
      <c r="M50" s="32"/>
      <c r="N50" s="32"/>
      <c r="O50" s="32"/>
      <c r="P50" s="32"/>
    </row>
    <row r="51" spans="1:16" ht="12.75" hidden="1">
      <c r="A51" s="9"/>
      <c r="B51" s="11"/>
      <c r="C51" s="323" t="s">
        <v>193</v>
      </c>
      <c r="D51" s="38"/>
      <c r="E51" s="38"/>
      <c r="F51" s="9"/>
      <c r="G51" s="9"/>
      <c r="H51" s="9"/>
      <c r="I51" s="38"/>
      <c r="J51" s="9"/>
      <c r="K51" s="38"/>
      <c r="L51" s="38"/>
      <c r="M51" s="32"/>
      <c r="N51" s="32"/>
      <c r="O51" s="32"/>
      <c r="P51" s="32"/>
    </row>
    <row r="52" spans="1:16" ht="12.75" hidden="1">
      <c r="A52" s="9"/>
      <c r="B52" s="11"/>
      <c r="C52" s="323" t="s">
        <v>195</v>
      </c>
      <c r="D52" s="38"/>
      <c r="E52" s="38"/>
      <c r="F52" s="9"/>
      <c r="G52" s="9"/>
      <c r="H52" s="9"/>
      <c r="I52" s="38"/>
      <c r="J52" s="9"/>
      <c r="K52" s="38"/>
      <c r="L52" s="38"/>
      <c r="M52" s="32"/>
      <c r="N52" s="32"/>
      <c r="O52" s="32"/>
      <c r="P52" s="32"/>
    </row>
    <row r="53" spans="1:16" ht="12.75" hidden="1">
      <c r="A53" s="9"/>
      <c r="B53" s="11"/>
      <c r="C53" s="323" t="s">
        <v>1122</v>
      </c>
      <c r="D53" s="38"/>
      <c r="E53" s="38"/>
      <c r="F53" s="9"/>
      <c r="G53" s="9"/>
      <c r="H53" s="9"/>
      <c r="I53" s="38"/>
      <c r="J53" s="9"/>
      <c r="K53" s="38"/>
      <c r="L53" s="38"/>
      <c r="M53" s="32"/>
      <c r="N53" s="32"/>
      <c r="O53" s="32"/>
      <c r="P53" s="32"/>
    </row>
    <row r="54" spans="1:16" ht="12.75" hidden="1">
      <c r="A54" s="9"/>
      <c r="B54" s="11"/>
      <c r="C54" s="323" t="s">
        <v>1123</v>
      </c>
      <c r="D54" s="38"/>
      <c r="E54" s="38"/>
      <c r="F54" s="9"/>
      <c r="G54" s="9"/>
      <c r="H54" s="9"/>
      <c r="I54" s="38"/>
      <c r="J54" s="9"/>
      <c r="K54" s="38"/>
      <c r="L54" s="38"/>
      <c r="M54" s="32"/>
      <c r="N54" s="32"/>
      <c r="O54" s="32"/>
      <c r="P54" s="32"/>
    </row>
    <row r="55" spans="1:16" ht="12.75" hidden="1">
      <c r="A55" s="9"/>
      <c r="B55" s="11"/>
      <c r="C55" s="323" t="s">
        <v>1124</v>
      </c>
      <c r="D55" s="38"/>
      <c r="E55" s="38"/>
      <c r="F55" s="9"/>
      <c r="G55" s="9"/>
      <c r="H55" s="9"/>
      <c r="I55" s="38"/>
      <c r="J55" s="9"/>
      <c r="K55" s="38"/>
      <c r="L55" s="38"/>
      <c r="M55" s="32"/>
      <c r="N55" s="32"/>
      <c r="O55" s="32"/>
      <c r="P55" s="32"/>
    </row>
    <row r="56" spans="1:16" ht="12.75" hidden="1">
      <c r="A56" s="9"/>
      <c r="B56" s="11"/>
      <c r="C56" s="323" t="s">
        <v>1125</v>
      </c>
      <c r="D56" s="38"/>
      <c r="E56" s="38"/>
      <c r="F56" s="9"/>
      <c r="G56" s="9"/>
      <c r="H56" s="9"/>
      <c r="I56" s="38"/>
      <c r="J56" s="9"/>
      <c r="K56" s="38"/>
      <c r="L56" s="38"/>
      <c r="M56" s="32"/>
      <c r="N56" s="32"/>
      <c r="O56" s="32"/>
      <c r="P56" s="32"/>
    </row>
    <row r="57" spans="1:16" ht="12.75" hidden="1">
      <c r="A57" s="9"/>
      <c r="B57" s="11"/>
      <c r="C57" s="11" t="s">
        <v>200</v>
      </c>
      <c r="D57" s="38"/>
      <c r="E57" s="38"/>
      <c r="F57" s="9"/>
      <c r="G57" s="9"/>
      <c r="H57" s="9"/>
      <c r="I57" s="38"/>
      <c r="J57" s="9"/>
      <c r="K57" s="38"/>
      <c r="L57" s="38"/>
      <c r="M57" s="32"/>
      <c r="N57" s="32"/>
      <c r="O57" s="32"/>
      <c r="P57" s="32"/>
    </row>
    <row r="58" spans="1:16" ht="12.75" hidden="1">
      <c r="A58" s="9"/>
      <c r="B58" s="11"/>
      <c r="C58" s="11" t="s">
        <v>201</v>
      </c>
      <c r="D58" s="38"/>
      <c r="E58" s="38"/>
      <c r="F58" s="9"/>
      <c r="G58" s="9"/>
      <c r="H58" s="9"/>
      <c r="I58" s="38"/>
      <c r="J58" s="9"/>
      <c r="K58" s="38"/>
      <c r="L58" s="38"/>
      <c r="M58" s="32"/>
      <c r="N58" s="32"/>
      <c r="O58" s="32"/>
      <c r="P58" s="32"/>
    </row>
    <row r="59" spans="1:16" ht="12.75" hidden="1">
      <c r="A59" s="9"/>
      <c r="B59" s="11"/>
      <c r="C59" s="13" t="s">
        <v>1126</v>
      </c>
      <c r="D59" s="38"/>
      <c r="E59" s="38"/>
      <c r="F59" s="9"/>
      <c r="G59" s="9"/>
      <c r="H59" s="9"/>
      <c r="I59" s="38"/>
      <c r="J59" s="9"/>
      <c r="K59" s="38"/>
      <c r="L59" s="38"/>
      <c r="M59" s="32"/>
      <c r="N59" s="32"/>
      <c r="O59" s="32"/>
      <c r="P59" s="32"/>
    </row>
    <row r="60" spans="1:16" ht="12.75" hidden="1">
      <c r="A60" s="9"/>
      <c r="B60" s="11"/>
      <c r="C60" s="13" t="s">
        <v>1127</v>
      </c>
      <c r="D60" s="38"/>
      <c r="E60" s="38"/>
      <c r="F60" s="9"/>
      <c r="G60" s="9"/>
      <c r="H60" s="9"/>
      <c r="I60" s="38"/>
      <c r="J60" s="9"/>
      <c r="K60" s="38"/>
      <c r="L60" s="38"/>
      <c r="M60" s="32"/>
      <c r="N60" s="32"/>
      <c r="O60" s="32"/>
      <c r="P60" s="32"/>
    </row>
    <row r="61" spans="1:16" ht="12.75" hidden="1">
      <c r="A61" s="9"/>
      <c r="B61" s="11"/>
      <c r="C61" s="20" t="s">
        <v>208</v>
      </c>
      <c r="D61" s="38"/>
      <c r="E61" s="38"/>
      <c r="F61" s="9"/>
      <c r="G61" s="9"/>
      <c r="H61" s="9"/>
      <c r="I61" s="38"/>
      <c r="J61" s="9"/>
      <c r="K61" s="38"/>
      <c r="L61" s="38"/>
      <c r="M61" s="32"/>
      <c r="N61" s="32"/>
      <c r="O61" s="32"/>
      <c r="P61" s="32"/>
    </row>
    <row r="62" spans="1:16" ht="12.75" hidden="1">
      <c r="A62" s="9"/>
      <c r="B62" s="11"/>
      <c r="C62" s="20"/>
      <c r="D62" s="38"/>
      <c r="E62" s="38"/>
      <c r="F62" s="9"/>
      <c r="G62" s="9"/>
      <c r="H62" s="9"/>
      <c r="I62" s="38"/>
      <c r="J62" s="9"/>
      <c r="K62" s="38"/>
      <c r="L62" s="38"/>
      <c r="M62" s="32"/>
      <c r="N62" s="32"/>
      <c r="O62" s="32"/>
      <c r="P62" s="32"/>
    </row>
    <row r="63" spans="1:16" ht="12.75" hidden="1">
      <c r="A63" s="19" t="s">
        <v>214</v>
      </c>
      <c r="B63" s="11"/>
      <c r="C63" s="11"/>
      <c r="D63" s="38"/>
      <c r="E63" s="38"/>
      <c r="F63" s="9"/>
      <c r="G63" s="9"/>
      <c r="H63" s="9"/>
      <c r="I63" s="38"/>
      <c r="J63" s="9"/>
      <c r="K63" s="38"/>
      <c r="L63" s="38"/>
      <c r="M63" s="32"/>
      <c r="N63" s="32"/>
      <c r="O63" s="32"/>
      <c r="P63" s="32"/>
    </row>
    <row r="64" spans="1:16" ht="12.75" hidden="1">
      <c r="A64" s="19" t="s">
        <v>215</v>
      </c>
      <c r="B64" s="11"/>
      <c r="C64" s="11"/>
      <c r="D64" s="38"/>
      <c r="E64" s="38"/>
      <c r="F64" s="9"/>
      <c r="G64" s="9"/>
      <c r="H64" s="9"/>
      <c r="I64" s="38"/>
      <c r="J64" s="9"/>
      <c r="K64" s="38"/>
      <c r="L64" s="38"/>
      <c r="M64" s="32"/>
      <c r="N64" s="32"/>
      <c r="O64" s="32"/>
      <c r="P64" s="32"/>
    </row>
    <row r="65" spans="2:3" ht="12.75" hidden="1">
      <c r="B65" s="421"/>
      <c r="C65" s="421"/>
    </row>
    <row r="66" spans="1:31" s="422" customFormat="1" ht="12.75">
      <c r="A66" s="1677" t="s">
        <v>1595</v>
      </c>
      <c r="B66" s="1677"/>
      <c r="C66" s="1677"/>
      <c r="D66" s="1677"/>
      <c r="E66" s="1677"/>
      <c r="F66" s="1677"/>
      <c r="G66" s="1677"/>
      <c r="H66" s="1677"/>
      <c r="I66" s="1677"/>
      <c r="J66" s="1677"/>
      <c r="K66" s="1677"/>
      <c r="L66" s="1677"/>
      <c r="M66" s="1677"/>
      <c r="N66" s="1677"/>
      <c r="O66" s="1677"/>
      <c r="P66" s="1677"/>
      <c r="Q66" s="1677"/>
      <c r="R66" s="1677"/>
      <c r="S66" s="1677"/>
      <c r="T66" s="1677"/>
      <c r="U66" s="1677"/>
      <c r="V66" s="1677"/>
      <c r="W66" s="1677"/>
      <c r="X66" s="1677"/>
      <c r="Y66" s="1677"/>
      <c r="Z66" s="1677"/>
      <c r="AA66" s="1677"/>
      <c r="AB66" s="1677"/>
      <c r="AC66" s="1677"/>
      <c r="AD66" s="1677"/>
      <c r="AE66" s="1677"/>
    </row>
    <row r="67" spans="1:31" ht="15.75">
      <c r="A67" s="1662" t="s">
        <v>173</v>
      </c>
      <c r="B67" s="1662"/>
      <c r="C67" s="1662"/>
      <c r="D67" s="1662"/>
      <c r="E67" s="1662"/>
      <c r="F67" s="1662"/>
      <c r="G67" s="1662"/>
      <c r="H67" s="1662"/>
      <c r="I67" s="1662"/>
      <c r="J67" s="1662"/>
      <c r="K67" s="1662"/>
      <c r="L67" s="1662"/>
      <c r="M67" s="1662"/>
      <c r="N67" s="1662"/>
      <c r="O67" s="1662"/>
      <c r="P67" s="1662"/>
      <c r="Q67" s="1662"/>
      <c r="R67" s="1662"/>
      <c r="S67" s="1662"/>
      <c r="T67" s="1662"/>
      <c r="U67" s="1662"/>
      <c r="V67" s="1662"/>
      <c r="W67" s="1662"/>
      <c r="X67" s="1662"/>
      <c r="Y67" s="1662"/>
      <c r="Z67" s="1662"/>
      <c r="AA67" s="1662"/>
      <c r="AB67" s="1662"/>
      <c r="AC67" s="1662"/>
      <c r="AD67" s="1662"/>
      <c r="AE67" s="1662"/>
    </row>
    <row r="68" spans="1:31" ht="12.75">
      <c r="A68" s="1636" t="s">
        <v>216</v>
      </c>
      <c r="B68" s="1636"/>
      <c r="C68" s="1636"/>
      <c r="D68" s="1636"/>
      <c r="E68" s="1636"/>
      <c r="F68" s="1636"/>
      <c r="G68" s="1636"/>
      <c r="H68" s="1636"/>
      <c r="I68" s="1636"/>
      <c r="J68" s="1636"/>
      <c r="K68" s="1636"/>
      <c r="L68" s="1636"/>
      <c r="M68" s="1636"/>
      <c r="N68" s="1636"/>
      <c r="O68" s="1636"/>
      <c r="P68" s="1636"/>
      <c r="Q68" s="1636"/>
      <c r="R68" s="1636"/>
      <c r="S68" s="1636"/>
      <c r="T68" s="1636"/>
      <c r="U68" s="1636"/>
      <c r="V68" s="1636"/>
      <c r="W68" s="1636"/>
      <c r="X68" s="1636"/>
      <c r="Y68" s="1636"/>
      <c r="Z68" s="1636"/>
      <c r="AA68" s="1636"/>
      <c r="AB68" s="1636"/>
      <c r="AC68" s="1636"/>
      <c r="AD68" s="1636"/>
      <c r="AE68" s="1636"/>
    </row>
    <row r="69" spans="1:23" ht="13.5" thickBot="1">
      <c r="A69" s="9"/>
      <c r="B69" s="9"/>
      <c r="C69" s="9"/>
      <c r="D69" s="38"/>
      <c r="E69" s="38"/>
      <c r="F69" s="9"/>
      <c r="G69" s="9"/>
      <c r="H69" s="9"/>
      <c r="I69" s="38"/>
      <c r="J69" s="9"/>
      <c r="K69" s="38"/>
      <c r="L69" s="38"/>
      <c r="M69" s="32"/>
      <c r="N69" s="32"/>
      <c r="O69" s="32"/>
      <c r="P69" s="32"/>
      <c r="W69" s="49"/>
    </row>
    <row r="70" spans="1:31" ht="12.75" customHeight="1" thickTop="1">
      <c r="A70" s="1702" t="s">
        <v>174</v>
      </c>
      <c r="B70" s="1703"/>
      <c r="C70" s="1704"/>
      <c r="D70" s="463">
        <v>2003</v>
      </c>
      <c r="E70" s="463">
        <v>2004</v>
      </c>
      <c r="F70" s="463">
        <v>2005</v>
      </c>
      <c r="G70" s="464">
        <v>2005</v>
      </c>
      <c r="H70" s="463">
        <v>2006</v>
      </c>
      <c r="I70" s="463">
        <v>2006</v>
      </c>
      <c r="J70" s="465">
        <v>2006</v>
      </c>
      <c r="K70" s="464">
        <v>2006</v>
      </c>
      <c r="L70" s="463">
        <v>2007</v>
      </c>
      <c r="M70" s="463">
        <v>2007</v>
      </c>
      <c r="N70" s="465">
        <v>2007</v>
      </c>
      <c r="O70" s="464">
        <v>2007</v>
      </c>
      <c r="P70" s="463">
        <v>2008</v>
      </c>
      <c r="Q70" s="463">
        <v>2008</v>
      </c>
      <c r="R70" s="465">
        <v>2008</v>
      </c>
      <c r="S70" s="463">
        <v>2008</v>
      </c>
      <c r="T70" s="463">
        <v>2009</v>
      </c>
      <c r="U70" s="463">
        <v>2009</v>
      </c>
      <c r="V70" s="1705" t="s">
        <v>1150</v>
      </c>
      <c r="W70" s="1697" t="s">
        <v>1151</v>
      </c>
      <c r="X70" s="1697" t="s">
        <v>1148</v>
      </c>
      <c r="Y70" s="1697" t="s">
        <v>148</v>
      </c>
      <c r="Z70" s="1697" t="s">
        <v>1149</v>
      </c>
      <c r="AA70" s="466">
        <v>2009</v>
      </c>
      <c r="AB70" s="466">
        <v>2010</v>
      </c>
      <c r="AC70" s="466">
        <v>2010</v>
      </c>
      <c r="AD70" s="466">
        <v>2010</v>
      </c>
      <c r="AE70" s="467">
        <v>2010</v>
      </c>
    </row>
    <row r="71" spans="1:31" ht="12.75">
      <c r="A71" s="1707" t="s">
        <v>217</v>
      </c>
      <c r="B71" s="1708"/>
      <c r="C71" s="1709"/>
      <c r="D71" s="130" t="s">
        <v>53</v>
      </c>
      <c r="E71" s="130" t="s">
        <v>53</v>
      </c>
      <c r="F71" s="130" t="s">
        <v>53</v>
      </c>
      <c r="G71" s="255" t="s">
        <v>12</v>
      </c>
      <c r="H71" s="130" t="s">
        <v>14</v>
      </c>
      <c r="I71" s="130" t="s">
        <v>16</v>
      </c>
      <c r="J71" s="254" t="s">
        <v>53</v>
      </c>
      <c r="K71" s="255" t="s">
        <v>12</v>
      </c>
      <c r="L71" s="130" t="s">
        <v>14</v>
      </c>
      <c r="M71" s="130" t="s">
        <v>16</v>
      </c>
      <c r="N71" s="254" t="s">
        <v>53</v>
      </c>
      <c r="O71" s="255" t="s">
        <v>12</v>
      </c>
      <c r="P71" s="130" t="s">
        <v>14</v>
      </c>
      <c r="Q71" s="130" t="s">
        <v>16</v>
      </c>
      <c r="R71" s="254" t="s">
        <v>53</v>
      </c>
      <c r="S71" s="130" t="s">
        <v>12</v>
      </c>
      <c r="T71" s="130" t="s">
        <v>14</v>
      </c>
      <c r="U71" s="130" t="s">
        <v>16</v>
      </c>
      <c r="V71" s="1706"/>
      <c r="W71" s="1698"/>
      <c r="X71" s="1698"/>
      <c r="Y71" s="1698"/>
      <c r="Z71" s="1698"/>
      <c r="AA71" s="468" t="s">
        <v>13</v>
      </c>
      <c r="AB71" s="468" t="s">
        <v>14</v>
      </c>
      <c r="AC71" s="468" t="s">
        <v>15</v>
      </c>
      <c r="AD71" s="468" t="s">
        <v>279</v>
      </c>
      <c r="AE71" s="469" t="s">
        <v>16</v>
      </c>
    </row>
    <row r="72" spans="1:31" ht="12.75">
      <c r="A72" s="385" t="s">
        <v>218</v>
      </c>
      <c r="B72" s="11"/>
      <c r="C72" s="43"/>
      <c r="D72" s="49"/>
      <c r="E72" s="49"/>
      <c r="F72" s="124"/>
      <c r="G72" s="256"/>
      <c r="H72" s="124"/>
      <c r="I72" s="49"/>
      <c r="J72" s="96"/>
      <c r="K72" s="48"/>
      <c r="L72" s="49"/>
      <c r="M72" s="49"/>
      <c r="N72" s="87"/>
      <c r="O72" s="86"/>
      <c r="P72" s="46"/>
      <c r="Q72" s="46"/>
      <c r="R72" s="423"/>
      <c r="S72" s="421"/>
      <c r="T72" s="421"/>
      <c r="U72" s="421"/>
      <c r="V72" s="87"/>
      <c r="W72" s="46"/>
      <c r="X72" s="424"/>
      <c r="Y72" s="424"/>
      <c r="Z72" s="424"/>
      <c r="AA72" s="424"/>
      <c r="AB72" s="424"/>
      <c r="AC72" s="424"/>
      <c r="AD72" s="424"/>
      <c r="AE72" s="470"/>
    </row>
    <row r="73" spans="1:31" ht="12.75">
      <c r="A73" s="385"/>
      <c r="B73" s="11" t="s">
        <v>178</v>
      </c>
      <c r="C73" s="43"/>
      <c r="D73" s="50">
        <v>6</v>
      </c>
      <c r="E73" s="50">
        <v>6</v>
      </c>
      <c r="F73" s="131">
        <v>5</v>
      </c>
      <c r="G73" s="257">
        <v>5</v>
      </c>
      <c r="H73" s="131">
        <v>5</v>
      </c>
      <c r="I73" s="50">
        <v>5</v>
      </c>
      <c r="J73" s="99">
        <v>5</v>
      </c>
      <c r="K73" s="98">
        <v>5</v>
      </c>
      <c r="L73" s="50">
        <v>5</v>
      </c>
      <c r="M73" s="50">
        <v>5</v>
      </c>
      <c r="N73" s="99">
        <v>5</v>
      </c>
      <c r="O73" s="98">
        <v>5</v>
      </c>
      <c r="P73" s="50">
        <v>5</v>
      </c>
      <c r="Q73" s="50">
        <v>5</v>
      </c>
      <c r="R73" s="99">
        <v>5</v>
      </c>
      <c r="S73" s="50">
        <v>5</v>
      </c>
      <c r="T73" s="50">
        <v>5.5</v>
      </c>
      <c r="U73" s="50">
        <v>5.5</v>
      </c>
      <c r="V73" s="96">
        <v>5.5</v>
      </c>
      <c r="W73" s="49">
        <v>5.5</v>
      </c>
      <c r="X73" s="49">
        <v>5.5</v>
      </c>
      <c r="Y73" s="49">
        <v>5.5</v>
      </c>
      <c r="Z73" s="49">
        <v>5.5</v>
      </c>
      <c r="AA73" s="49">
        <v>5.5</v>
      </c>
      <c r="AB73" s="49">
        <v>5.5</v>
      </c>
      <c r="AC73" s="49">
        <v>5.5</v>
      </c>
      <c r="AD73" s="49">
        <v>5.5</v>
      </c>
      <c r="AE73" s="471">
        <v>5.5</v>
      </c>
    </row>
    <row r="74" spans="1:31" ht="12.75">
      <c r="A74" s="366"/>
      <c r="B74" s="11" t="s">
        <v>219</v>
      </c>
      <c r="C74" s="43"/>
      <c r="D74" s="49">
        <v>5.5</v>
      </c>
      <c r="E74" s="49">
        <v>5.5</v>
      </c>
      <c r="F74" s="124">
        <v>5.5</v>
      </c>
      <c r="G74" s="257">
        <v>6</v>
      </c>
      <c r="H74" s="131">
        <v>6</v>
      </c>
      <c r="I74" s="49">
        <v>6.25</v>
      </c>
      <c r="J74" s="96">
        <v>6.25</v>
      </c>
      <c r="K74" s="48">
        <v>6.25</v>
      </c>
      <c r="L74" s="49">
        <v>6.25</v>
      </c>
      <c r="M74" s="49">
        <v>6.25</v>
      </c>
      <c r="N74" s="96">
        <v>6.25</v>
      </c>
      <c r="O74" s="48">
        <v>6.25</v>
      </c>
      <c r="P74" s="49">
        <v>6.25</v>
      </c>
      <c r="Q74" s="49">
        <v>6.25</v>
      </c>
      <c r="R74" s="96">
        <v>6.25</v>
      </c>
      <c r="S74" s="49">
        <v>6.5</v>
      </c>
      <c r="T74" s="49">
        <v>6.5</v>
      </c>
      <c r="U74" s="49">
        <v>6.5</v>
      </c>
      <c r="V74" s="96">
        <v>6.5</v>
      </c>
      <c r="W74" s="49">
        <v>6.5</v>
      </c>
      <c r="X74" s="49">
        <v>6.5</v>
      </c>
      <c r="Y74" s="49">
        <v>6.5</v>
      </c>
      <c r="Z74" s="49">
        <v>6.5</v>
      </c>
      <c r="AA74" s="49">
        <v>6.5</v>
      </c>
      <c r="AB74" s="49">
        <v>6.5</v>
      </c>
      <c r="AC74" s="49">
        <v>6.5</v>
      </c>
      <c r="AD74" s="49">
        <v>6.5</v>
      </c>
      <c r="AE74" s="471">
        <v>6.5</v>
      </c>
    </row>
    <row r="75" spans="1:31" ht="12.75" hidden="1">
      <c r="A75" s="387"/>
      <c r="B75" s="51" t="s">
        <v>179</v>
      </c>
      <c r="C75" s="44"/>
      <c r="D75" s="47"/>
      <c r="E75" s="47"/>
      <c r="F75" s="126"/>
      <c r="G75" s="252"/>
      <c r="H75" s="126"/>
      <c r="I75" s="47"/>
      <c r="J75" s="89"/>
      <c r="K75" s="88"/>
      <c r="L75" s="47"/>
      <c r="M75" s="47"/>
      <c r="N75" s="89"/>
      <c r="O75" s="88"/>
      <c r="P75" s="47"/>
      <c r="Q75" s="47"/>
      <c r="R75" s="423"/>
      <c r="S75" s="421"/>
      <c r="T75" s="421"/>
      <c r="U75" s="421"/>
      <c r="V75" s="96"/>
      <c r="W75" s="49"/>
      <c r="X75" s="421"/>
      <c r="Y75" s="421"/>
      <c r="Z75" s="421"/>
      <c r="AA75" s="421"/>
      <c r="AB75" s="421"/>
      <c r="AC75" s="421"/>
      <c r="AD75" s="421"/>
      <c r="AE75" s="472"/>
    </row>
    <row r="76" spans="1:31" s="421" customFormat="1" ht="12.75">
      <c r="A76" s="366"/>
      <c r="B76" s="11" t="s">
        <v>220</v>
      </c>
      <c r="C76" s="43"/>
      <c r="D76" s="48"/>
      <c r="E76" s="49"/>
      <c r="F76" s="124"/>
      <c r="G76" s="256"/>
      <c r="H76" s="124"/>
      <c r="I76" s="124"/>
      <c r="J76" s="258"/>
      <c r="K76" s="256"/>
      <c r="L76" s="124"/>
      <c r="M76" s="124"/>
      <c r="N76" s="96"/>
      <c r="O76" s="48"/>
      <c r="P76" s="49"/>
      <c r="Q76" s="49"/>
      <c r="R76" s="423"/>
      <c r="V76" s="96"/>
      <c r="W76" s="49"/>
      <c r="AE76" s="472"/>
    </row>
    <row r="77" spans="1:31" s="421" customFormat="1" ht="12.75">
      <c r="A77" s="366"/>
      <c r="B77" s="11"/>
      <c r="C77" s="43" t="s">
        <v>221</v>
      </c>
      <c r="D77" s="50">
        <v>3</v>
      </c>
      <c r="E77" s="50">
        <v>2</v>
      </c>
      <c r="F77" s="124">
        <v>1.5</v>
      </c>
      <c r="G77" s="256">
        <v>1.5</v>
      </c>
      <c r="H77" s="124">
        <v>1.5</v>
      </c>
      <c r="I77" s="124">
        <v>1.5</v>
      </c>
      <c r="J77" s="258">
        <v>1.5</v>
      </c>
      <c r="K77" s="256">
        <v>1.5</v>
      </c>
      <c r="L77" s="124">
        <v>1.5</v>
      </c>
      <c r="M77" s="124">
        <v>1.5</v>
      </c>
      <c r="N77" s="258">
        <v>1.5</v>
      </c>
      <c r="O77" s="48">
        <v>1.5</v>
      </c>
      <c r="P77" s="49">
        <v>1.5</v>
      </c>
      <c r="Q77" s="49">
        <v>1.5</v>
      </c>
      <c r="R77" s="96">
        <v>1.5</v>
      </c>
      <c r="S77" s="49">
        <v>1.5</v>
      </c>
      <c r="T77" s="49">
        <v>1.5</v>
      </c>
      <c r="U77" s="49">
        <v>1.5</v>
      </c>
      <c r="V77" s="99">
        <v>1.5</v>
      </c>
      <c r="W77" s="50">
        <v>1.5</v>
      </c>
      <c r="X77" s="49">
        <v>1.5</v>
      </c>
      <c r="Y77" s="49">
        <v>1.5</v>
      </c>
      <c r="Z77" s="49">
        <v>1.5</v>
      </c>
      <c r="AA77" s="49">
        <v>1.5</v>
      </c>
      <c r="AB77" s="49">
        <v>1.5</v>
      </c>
      <c r="AC77" s="49">
        <v>1.5</v>
      </c>
      <c r="AD77" s="49">
        <v>1.5</v>
      </c>
      <c r="AE77" s="471">
        <v>1.5</v>
      </c>
    </row>
    <row r="78" spans="1:31" s="421" customFormat="1" ht="12.75">
      <c r="A78" s="366"/>
      <c r="B78" s="11"/>
      <c r="C78" s="43" t="s">
        <v>223</v>
      </c>
      <c r="D78" s="49">
        <v>4.5</v>
      </c>
      <c r="E78" s="49">
        <v>4.5</v>
      </c>
      <c r="F78" s="131">
        <v>3</v>
      </c>
      <c r="G78" s="256">
        <v>3.5</v>
      </c>
      <c r="H78" s="124">
        <v>3.5</v>
      </c>
      <c r="I78" s="124">
        <v>3.5</v>
      </c>
      <c r="J78" s="258">
        <v>3.5</v>
      </c>
      <c r="K78" s="256">
        <v>3.5</v>
      </c>
      <c r="L78" s="124">
        <v>3.5</v>
      </c>
      <c r="M78" s="124">
        <v>3.5</v>
      </c>
      <c r="N78" s="258">
        <v>3.5</v>
      </c>
      <c r="O78" s="259">
        <v>2.5</v>
      </c>
      <c r="P78" s="49">
        <v>2.5</v>
      </c>
      <c r="Q78" s="49">
        <v>2.5</v>
      </c>
      <c r="R78" s="96">
        <v>2.5</v>
      </c>
      <c r="S78" s="50">
        <v>2</v>
      </c>
      <c r="T78" s="50">
        <v>2</v>
      </c>
      <c r="U78" s="50">
        <v>2</v>
      </c>
      <c r="V78" s="99">
        <v>3.5</v>
      </c>
      <c r="W78" s="50">
        <v>3.5</v>
      </c>
      <c r="X78" s="50">
        <v>2</v>
      </c>
      <c r="Y78" s="49">
        <v>2</v>
      </c>
      <c r="Z78" s="49">
        <v>2</v>
      </c>
      <c r="AA78" s="49">
        <v>2</v>
      </c>
      <c r="AB78" s="49">
        <v>2</v>
      </c>
      <c r="AC78" s="49">
        <v>2</v>
      </c>
      <c r="AD78" s="49">
        <v>2</v>
      </c>
      <c r="AE78" s="471">
        <v>2</v>
      </c>
    </row>
    <row r="79" spans="1:31" s="421" customFormat="1" ht="12.75">
      <c r="A79" s="366"/>
      <c r="B79" s="11"/>
      <c r="C79" s="43" t="s">
        <v>222</v>
      </c>
      <c r="D79" s="132">
        <v>4.5</v>
      </c>
      <c r="E79" s="132">
        <v>4.5</v>
      </c>
      <c r="F79" s="133">
        <v>3</v>
      </c>
      <c r="G79" s="260">
        <v>3.5</v>
      </c>
      <c r="H79" s="134">
        <v>3.5</v>
      </c>
      <c r="I79" s="134">
        <v>3.5</v>
      </c>
      <c r="J79" s="261">
        <v>3.5</v>
      </c>
      <c r="K79" s="260">
        <v>3.5</v>
      </c>
      <c r="L79" s="134">
        <v>3.5</v>
      </c>
      <c r="M79" s="134">
        <v>3.5</v>
      </c>
      <c r="N79" s="261">
        <v>3.5</v>
      </c>
      <c r="O79" s="48">
        <v>3.5</v>
      </c>
      <c r="P79" s="49">
        <v>3.5</v>
      </c>
      <c r="Q79" s="49">
        <v>3.5</v>
      </c>
      <c r="R79" s="96">
        <v>3.5</v>
      </c>
      <c r="S79" s="49">
        <v>3.5</v>
      </c>
      <c r="T79" s="49">
        <v>3.5</v>
      </c>
      <c r="U79" s="49">
        <v>3.5</v>
      </c>
      <c r="V79" s="99">
        <v>2</v>
      </c>
      <c r="W79" s="50">
        <v>2</v>
      </c>
      <c r="X79" s="49">
        <v>3.5</v>
      </c>
      <c r="Y79" s="49">
        <v>3.5</v>
      </c>
      <c r="Z79" s="49">
        <v>3.5</v>
      </c>
      <c r="AA79" s="49">
        <v>3.5</v>
      </c>
      <c r="AB79" s="49">
        <v>3.5</v>
      </c>
      <c r="AC79" s="49">
        <v>3.5</v>
      </c>
      <c r="AD79" s="49">
        <v>3.5</v>
      </c>
      <c r="AE79" s="471">
        <v>3.5</v>
      </c>
    </row>
    <row r="80" spans="1:31" s="421" customFormat="1" ht="12.75">
      <c r="A80" s="366"/>
      <c r="B80" s="11"/>
      <c r="C80" s="43" t="s">
        <v>224</v>
      </c>
      <c r="D80" s="50">
        <v>2</v>
      </c>
      <c r="E80" s="50">
        <v>2</v>
      </c>
      <c r="F80" s="131">
        <v>2</v>
      </c>
      <c r="G80" s="256">
        <v>3.25</v>
      </c>
      <c r="H80" s="124">
        <v>3.25</v>
      </c>
      <c r="I80" s="124">
        <v>3.25</v>
      </c>
      <c r="J80" s="258">
        <v>3.25</v>
      </c>
      <c r="K80" s="256">
        <v>3.25</v>
      </c>
      <c r="L80" s="124">
        <v>3.25</v>
      </c>
      <c r="M80" s="124">
        <v>3.25</v>
      </c>
      <c r="N80" s="258">
        <v>3.25</v>
      </c>
      <c r="O80" s="48">
        <v>3.25</v>
      </c>
      <c r="P80" s="49">
        <v>3.25</v>
      </c>
      <c r="Q80" s="49">
        <v>3.25</v>
      </c>
      <c r="R80" s="96">
        <v>3.25</v>
      </c>
      <c r="S80" s="49" t="s">
        <v>1136</v>
      </c>
      <c r="T80" s="49" t="s">
        <v>1136</v>
      </c>
      <c r="U80" s="49" t="s">
        <v>1136</v>
      </c>
      <c r="V80" s="99" t="s">
        <v>1136</v>
      </c>
      <c r="W80" s="50" t="s">
        <v>1136</v>
      </c>
      <c r="X80" s="262" t="s">
        <v>985</v>
      </c>
      <c r="Y80" s="262" t="s">
        <v>985</v>
      </c>
      <c r="Z80" s="262" t="s">
        <v>985</v>
      </c>
      <c r="AA80" s="473" t="s">
        <v>1128</v>
      </c>
      <c r="AB80" s="473" t="s">
        <v>985</v>
      </c>
      <c r="AC80" s="474" t="s">
        <v>985</v>
      </c>
      <c r="AD80" s="473" t="s">
        <v>985</v>
      </c>
      <c r="AE80" s="475" t="s">
        <v>985</v>
      </c>
    </row>
    <row r="81" spans="1:31" ht="15.75">
      <c r="A81" s="387"/>
      <c r="B81" s="23" t="s">
        <v>280</v>
      </c>
      <c r="C81" s="44"/>
      <c r="D81" s="135">
        <v>0</v>
      </c>
      <c r="E81" s="135">
        <v>0</v>
      </c>
      <c r="F81" s="126">
        <v>1.5</v>
      </c>
      <c r="G81" s="252">
        <v>1.5</v>
      </c>
      <c r="H81" s="126">
        <v>1.5</v>
      </c>
      <c r="I81" s="126">
        <v>1.5</v>
      </c>
      <c r="J81" s="253">
        <v>1.5</v>
      </c>
      <c r="K81" s="252">
        <v>1.5</v>
      </c>
      <c r="L81" s="126">
        <v>1.5</v>
      </c>
      <c r="M81" s="126">
        <v>1.5</v>
      </c>
      <c r="N81" s="253">
        <v>1.5</v>
      </c>
      <c r="O81" s="263">
        <v>2</v>
      </c>
      <c r="P81" s="136">
        <v>2</v>
      </c>
      <c r="Q81" s="136">
        <v>2</v>
      </c>
      <c r="R81" s="264">
        <v>2</v>
      </c>
      <c r="S81" s="136">
        <v>3</v>
      </c>
      <c r="T81" s="136">
        <v>3</v>
      </c>
      <c r="U81" s="136">
        <v>3</v>
      </c>
      <c r="V81" s="264">
        <v>3</v>
      </c>
      <c r="W81" s="136">
        <v>3</v>
      </c>
      <c r="X81" s="265">
        <v>3</v>
      </c>
      <c r="Y81" s="136">
        <v>3</v>
      </c>
      <c r="Z81" s="136">
        <v>3</v>
      </c>
      <c r="AA81" s="136">
        <v>3</v>
      </c>
      <c r="AB81" s="265">
        <v>3</v>
      </c>
      <c r="AC81" s="136">
        <v>3</v>
      </c>
      <c r="AD81" s="265">
        <v>3</v>
      </c>
      <c r="AE81" s="476">
        <v>3</v>
      </c>
    </row>
    <row r="82" spans="1:31" ht="12.75">
      <c r="A82" s="385" t="s">
        <v>225</v>
      </c>
      <c r="B82" s="11"/>
      <c r="C82" s="43"/>
      <c r="D82" s="32"/>
      <c r="E82" s="32"/>
      <c r="F82" s="11"/>
      <c r="G82" s="94"/>
      <c r="H82" s="11"/>
      <c r="I82" s="32"/>
      <c r="J82" s="77"/>
      <c r="K82" s="90"/>
      <c r="L82" s="32"/>
      <c r="M82" s="32"/>
      <c r="N82" s="77"/>
      <c r="O82" s="90"/>
      <c r="P82" s="32"/>
      <c r="Q82" s="32"/>
      <c r="R82" s="423"/>
      <c r="S82" s="421"/>
      <c r="T82" s="421"/>
      <c r="U82" s="421"/>
      <c r="V82" s="96"/>
      <c r="W82" s="49"/>
      <c r="X82" s="421"/>
      <c r="Y82" s="421"/>
      <c r="Z82" s="421"/>
      <c r="AA82" s="421"/>
      <c r="AB82" s="421"/>
      <c r="AC82" s="421"/>
      <c r="AD82" s="421"/>
      <c r="AE82" s="472"/>
    </row>
    <row r="83" spans="1:31" ht="12.75">
      <c r="A83" s="385"/>
      <c r="B83" s="20" t="s">
        <v>226</v>
      </c>
      <c r="C83" s="43"/>
      <c r="D83" s="24" t="s">
        <v>95</v>
      </c>
      <c r="E83" s="24">
        <v>1.820083870967742</v>
      </c>
      <c r="F83" s="24" t="s">
        <v>95</v>
      </c>
      <c r="G83" s="92">
        <v>2.62</v>
      </c>
      <c r="H83" s="24">
        <v>1.5925</v>
      </c>
      <c r="I83" s="24">
        <v>2.54</v>
      </c>
      <c r="J83" s="93">
        <v>2.3997</v>
      </c>
      <c r="K83" s="92">
        <v>2.01</v>
      </c>
      <c r="L83" s="24">
        <v>2.3749</v>
      </c>
      <c r="M83" s="24">
        <v>1.5013</v>
      </c>
      <c r="N83" s="93">
        <v>2.1337</v>
      </c>
      <c r="O83" s="92">
        <v>2.9733</v>
      </c>
      <c r="P83" s="24">
        <v>4.3458</v>
      </c>
      <c r="Q83" s="24">
        <v>3.17</v>
      </c>
      <c r="R83" s="96">
        <v>5.16</v>
      </c>
      <c r="S83" s="50" t="s">
        <v>1333</v>
      </c>
      <c r="T83" s="24">
        <v>4.16</v>
      </c>
      <c r="U83" s="24">
        <v>5.9</v>
      </c>
      <c r="V83" s="96">
        <v>4.94</v>
      </c>
      <c r="W83" s="49">
        <v>1.51</v>
      </c>
      <c r="X83" s="24">
        <v>1.7511</v>
      </c>
      <c r="Y83" s="24">
        <v>2.0092</v>
      </c>
      <c r="Z83" s="24">
        <v>6.9099</v>
      </c>
      <c r="AA83" s="24">
        <v>8.6729</v>
      </c>
      <c r="AB83" s="24">
        <v>9.7143</v>
      </c>
      <c r="AC83" s="477" t="s">
        <v>95</v>
      </c>
      <c r="AD83" s="477" t="s">
        <v>95</v>
      </c>
      <c r="AE83" s="478"/>
    </row>
    <row r="84" spans="1:31" ht="12.75">
      <c r="A84" s="366"/>
      <c r="B84" s="20" t="s">
        <v>227</v>
      </c>
      <c r="C84" s="43"/>
      <c r="D84" s="137">
        <v>2.9805422437758247</v>
      </c>
      <c r="E84" s="137">
        <v>1.4706548192771083</v>
      </c>
      <c r="F84" s="137">
        <v>3.9398</v>
      </c>
      <c r="G84" s="92">
        <v>3.1</v>
      </c>
      <c r="H84" s="24">
        <v>2.4648049469964666</v>
      </c>
      <c r="I84" s="24">
        <v>2.89</v>
      </c>
      <c r="J84" s="93">
        <v>3.2485</v>
      </c>
      <c r="K84" s="92">
        <v>2.54</v>
      </c>
      <c r="L84" s="24">
        <v>2.6702572438162546</v>
      </c>
      <c r="M84" s="24">
        <v>1.8496</v>
      </c>
      <c r="N84" s="93">
        <v>2.7651</v>
      </c>
      <c r="O84" s="92">
        <v>2.3486</v>
      </c>
      <c r="P84" s="24">
        <v>3.8637</v>
      </c>
      <c r="Q84" s="24">
        <v>4.0699</v>
      </c>
      <c r="R84" s="96">
        <v>5.13</v>
      </c>
      <c r="S84" s="24">
        <v>6.08</v>
      </c>
      <c r="T84" s="24">
        <v>4.32</v>
      </c>
      <c r="U84" s="24">
        <v>5.98</v>
      </c>
      <c r="V84" s="96">
        <v>6.8</v>
      </c>
      <c r="W84" s="49">
        <v>1.77</v>
      </c>
      <c r="X84" s="24">
        <v>2.4136</v>
      </c>
      <c r="Y84" s="24">
        <v>2.7298</v>
      </c>
      <c r="Z84" s="24">
        <v>4.6669</v>
      </c>
      <c r="AA84" s="24">
        <v>6.3535</v>
      </c>
      <c r="AB84" s="24">
        <v>8.7424</v>
      </c>
      <c r="AC84" s="24">
        <v>9.0115</v>
      </c>
      <c r="AD84" s="24">
        <v>7.79</v>
      </c>
      <c r="AE84" s="479">
        <v>7.346</v>
      </c>
    </row>
    <row r="85" spans="1:31" ht="12.75">
      <c r="A85" s="366"/>
      <c r="B85" s="20" t="s">
        <v>228</v>
      </c>
      <c r="C85" s="43"/>
      <c r="D85" s="24" t="s">
        <v>95</v>
      </c>
      <c r="E85" s="24" t="s">
        <v>95</v>
      </c>
      <c r="F85" s="138">
        <v>4.420184745762712</v>
      </c>
      <c r="G85" s="266">
        <v>3.7</v>
      </c>
      <c r="H85" s="24">
        <v>2.5683</v>
      </c>
      <c r="I85" s="24">
        <v>3.77</v>
      </c>
      <c r="J85" s="93">
        <v>3.8641</v>
      </c>
      <c r="K85" s="92">
        <v>2.7782</v>
      </c>
      <c r="L85" s="139">
        <v>3.2519</v>
      </c>
      <c r="M85" s="139">
        <v>2.6727</v>
      </c>
      <c r="N85" s="267">
        <v>3.51395</v>
      </c>
      <c r="O85" s="92">
        <v>2.6605</v>
      </c>
      <c r="P85" s="24">
        <v>4.325</v>
      </c>
      <c r="Q85" s="140">
        <v>4.39</v>
      </c>
      <c r="R85" s="96">
        <v>5.16</v>
      </c>
      <c r="S85" s="24">
        <v>5.64</v>
      </c>
      <c r="T85" s="24">
        <v>5.17</v>
      </c>
      <c r="U85" s="24">
        <v>5.77</v>
      </c>
      <c r="V85" s="96">
        <v>5.91</v>
      </c>
      <c r="W85" s="49">
        <v>0</v>
      </c>
      <c r="X85" s="24">
        <v>2.6771</v>
      </c>
      <c r="Y85" s="24">
        <v>0</v>
      </c>
      <c r="Z85" s="24">
        <v>0</v>
      </c>
      <c r="AA85" s="24">
        <v>5.8226</v>
      </c>
      <c r="AB85" s="24">
        <v>7.7899</v>
      </c>
      <c r="AC85" s="477" t="s">
        <v>95</v>
      </c>
      <c r="AD85" s="477" t="s">
        <v>95</v>
      </c>
      <c r="AE85" s="479">
        <v>6.8707</v>
      </c>
    </row>
    <row r="86" spans="1:31" ht="12.75">
      <c r="A86" s="366"/>
      <c r="B86" s="20" t="s">
        <v>229</v>
      </c>
      <c r="C86" s="43"/>
      <c r="D86" s="24">
        <v>4.928079080914116</v>
      </c>
      <c r="E86" s="24">
        <v>3.8123749843660346</v>
      </c>
      <c r="F86" s="142">
        <v>4.78535242830253</v>
      </c>
      <c r="G86" s="92">
        <v>3.8745670329670325</v>
      </c>
      <c r="H86" s="24">
        <v>3.4186746835443036</v>
      </c>
      <c r="I86" s="24">
        <v>4.31</v>
      </c>
      <c r="J86" s="93">
        <v>4.04</v>
      </c>
      <c r="K86" s="92">
        <v>3.78</v>
      </c>
      <c r="L86" s="24">
        <v>3.1393493670886072</v>
      </c>
      <c r="M86" s="24">
        <v>3.0861</v>
      </c>
      <c r="N86" s="93">
        <v>3.9996456840042054</v>
      </c>
      <c r="O86" s="92">
        <v>3.0448</v>
      </c>
      <c r="P86" s="24">
        <v>4.6724</v>
      </c>
      <c r="Q86" s="24">
        <v>4.8222</v>
      </c>
      <c r="R86" s="96">
        <v>6.47</v>
      </c>
      <c r="S86" s="24">
        <v>5.57</v>
      </c>
      <c r="T86" s="24">
        <v>5.2</v>
      </c>
      <c r="U86" s="24">
        <v>5.96</v>
      </c>
      <c r="V86" s="96">
        <v>6.55</v>
      </c>
      <c r="W86" s="49">
        <v>0</v>
      </c>
      <c r="X86" s="24">
        <v>3.3858</v>
      </c>
      <c r="Y86" s="24">
        <v>0</v>
      </c>
      <c r="Z86" s="24">
        <v>6.0352</v>
      </c>
      <c r="AA86" s="24">
        <v>5.4338</v>
      </c>
      <c r="AB86" s="24">
        <v>7.394</v>
      </c>
      <c r="AC86" s="24">
        <v>8.1051</v>
      </c>
      <c r="AD86" s="141">
        <v>0</v>
      </c>
      <c r="AE86" s="479">
        <v>7.5991</v>
      </c>
    </row>
    <row r="87" spans="1:31" s="421" customFormat="1" ht="12.75">
      <c r="A87" s="366"/>
      <c r="B87" s="11" t="s">
        <v>176</v>
      </c>
      <c r="C87" s="43"/>
      <c r="D87" s="49" t="s">
        <v>177</v>
      </c>
      <c r="E87" s="49" t="s">
        <v>177</v>
      </c>
      <c r="F87" s="124" t="s">
        <v>177</v>
      </c>
      <c r="G87" s="256" t="s">
        <v>177</v>
      </c>
      <c r="H87" s="124" t="s">
        <v>177</v>
      </c>
      <c r="I87" s="49" t="s">
        <v>231</v>
      </c>
      <c r="J87" s="96" t="s">
        <v>231</v>
      </c>
      <c r="K87" s="48" t="s">
        <v>231</v>
      </c>
      <c r="L87" s="49" t="s">
        <v>231</v>
      </c>
      <c r="M87" s="49" t="s">
        <v>231</v>
      </c>
      <c r="N87" s="96" t="s">
        <v>231</v>
      </c>
      <c r="O87" s="48" t="s">
        <v>231</v>
      </c>
      <c r="P87" s="49" t="s">
        <v>232</v>
      </c>
      <c r="Q87" s="49" t="s">
        <v>232</v>
      </c>
      <c r="R87" s="96" t="s">
        <v>1134</v>
      </c>
      <c r="S87" s="49" t="s">
        <v>1134</v>
      </c>
      <c r="T87" s="49" t="s">
        <v>1134</v>
      </c>
      <c r="U87" s="49" t="s">
        <v>1134</v>
      </c>
      <c r="V87" s="675" t="s">
        <v>1152</v>
      </c>
      <c r="W87" s="100" t="s">
        <v>1152</v>
      </c>
      <c r="X87" s="100" t="s">
        <v>1152</v>
      </c>
      <c r="Y87" s="24" t="s">
        <v>1152</v>
      </c>
      <c r="Z87" s="24" t="s">
        <v>1152</v>
      </c>
      <c r="AB87" s="24" t="s">
        <v>1152</v>
      </c>
      <c r="AC87" s="24" t="s">
        <v>1152</v>
      </c>
      <c r="AD87" s="24" t="s">
        <v>1152</v>
      </c>
      <c r="AE87" s="479" t="s">
        <v>1152</v>
      </c>
    </row>
    <row r="88" spans="1:31" ht="12.75">
      <c r="A88" s="387"/>
      <c r="B88" s="23" t="s">
        <v>233</v>
      </c>
      <c r="C88" s="44"/>
      <c r="D88" s="47" t="s">
        <v>234</v>
      </c>
      <c r="E88" s="47" t="s">
        <v>175</v>
      </c>
      <c r="F88" s="126" t="s">
        <v>175</v>
      </c>
      <c r="G88" s="252" t="s">
        <v>175</v>
      </c>
      <c r="H88" s="126" t="s">
        <v>175</v>
      </c>
      <c r="I88" s="47" t="s">
        <v>235</v>
      </c>
      <c r="J88" s="89" t="s">
        <v>236</v>
      </c>
      <c r="K88" s="88" t="s">
        <v>236</v>
      </c>
      <c r="L88" s="47" t="s">
        <v>236</v>
      </c>
      <c r="M88" s="47" t="s">
        <v>236</v>
      </c>
      <c r="N88" s="89" t="s">
        <v>236</v>
      </c>
      <c r="O88" s="88" t="s">
        <v>237</v>
      </c>
      <c r="P88" s="47" t="s">
        <v>238</v>
      </c>
      <c r="Q88" s="47" t="s">
        <v>238</v>
      </c>
      <c r="R88" s="96" t="s">
        <v>1135</v>
      </c>
      <c r="S88" s="49" t="s">
        <v>1135</v>
      </c>
      <c r="T88" s="49" t="s">
        <v>237</v>
      </c>
      <c r="U88" s="49" t="s">
        <v>237</v>
      </c>
      <c r="V88" s="96" t="s">
        <v>237</v>
      </c>
      <c r="W88" s="49" t="s">
        <v>1153</v>
      </c>
      <c r="X88" s="49" t="s">
        <v>1153</v>
      </c>
      <c r="Y88" s="24" t="s">
        <v>1153</v>
      </c>
      <c r="Z88" s="24" t="s">
        <v>1153</v>
      </c>
      <c r="AA88" s="480"/>
      <c r="AB88" s="24" t="s">
        <v>1153</v>
      </c>
      <c r="AC88" s="24" t="s">
        <v>1062</v>
      </c>
      <c r="AD88" s="24" t="s">
        <v>1062</v>
      </c>
      <c r="AE88" s="479" t="s">
        <v>1062</v>
      </c>
    </row>
    <row r="89" spans="1:31" s="425" customFormat="1" ht="12.75">
      <c r="A89" s="481" t="s">
        <v>239</v>
      </c>
      <c r="B89" s="143"/>
      <c r="C89" s="144"/>
      <c r="D89" s="145">
        <v>4.5</v>
      </c>
      <c r="E89" s="145">
        <v>0.711</v>
      </c>
      <c r="F89" s="145">
        <v>4.712</v>
      </c>
      <c r="G89" s="268">
        <v>3.177</v>
      </c>
      <c r="H89" s="145">
        <v>1.222</v>
      </c>
      <c r="I89" s="145">
        <v>1.965</v>
      </c>
      <c r="J89" s="269">
        <v>2.133</v>
      </c>
      <c r="K89" s="268">
        <v>2.111</v>
      </c>
      <c r="L89" s="145">
        <v>3.029</v>
      </c>
      <c r="M89" s="145">
        <v>1.688</v>
      </c>
      <c r="N89" s="269">
        <v>3.0342345624701954</v>
      </c>
      <c r="O89" s="270">
        <v>3.3517</v>
      </c>
      <c r="P89" s="146">
        <v>4.9267</v>
      </c>
      <c r="Q89" s="146">
        <v>2.69</v>
      </c>
      <c r="R89" s="271">
        <v>3.61</v>
      </c>
      <c r="S89" s="146">
        <v>5.16</v>
      </c>
      <c r="T89" s="146">
        <v>3.37</v>
      </c>
      <c r="U89" s="146">
        <v>5.06</v>
      </c>
      <c r="V89" s="676">
        <v>3.66</v>
      </c>
      <c r="W89" s="272">
        <v>1.41</v>
      </c>
      <c r="X89" s="273">
        <v>2</v>
      </c>
      <c r="Y89" s="273">
        <v>5.1</v>
      </c>
      <c r="Z89" s="273">
        <v>9.22</v>
      </c>
      <c r="AA89" s="482">
        <v>9.93</v>
      </c>
      <c r="AB89" s="273">
        <v>12.8296</v>
      </c>
      <c r="AC89" s="273">
        <v>11.64</v>
      </c>
      <c r="AD89" s="273">
        <v>8.85</v>
      </c>
      <c r="AE89" s="483">
        <v>7.8112</v>
      </c>
    </row>
    <row r="90" spans="1:31" ht="12.75">
      <c r="A90" s="385" t="s">
        <v>181</v>
      </c>
      <c r="B90" s="11"/>
      <c r="C90" s="43"/>
      <c r="D90" s="49"/>
      <c r="E90" s="49"/>
      <c r="F90" s="124"/>
      <c r="G90" s="256"/>
      <c r="H90" s="124"/>
      <c r="I90" s="49"/>
      <c r="J90" s="96"/>
      <c r="K90" s="48"/>
      <c r="L90" s="49"/>
      <c r="M90" s="49"/>
      <c r="N90" s="96"/>
      <c r="O90" s="48"/>
      <c r="P90" s="49"/>
      <c r="Q90" s="49"/>
      <c r="R90" s="423"/>
      <c r="S90" s="421"/>
      <c r="T90" s="421"/>
      <c r="U90" s="418"/>
      <c r="V90" s="96"/>
      <c r="W90" s="49"/>
      <c r="X90" s="421"/>
      <c r="Y90" s="24"/>
      <c r="Z90" s="24"/>
      <c r="AA90" s="421"/>
      <c r="AB90" s="421"/>
      <c r="AC90" s="477"/>
      <c r="AD90" s="477"/>
      <c r="AE90" s="478"/>
    </row>
    <row r="91" spans="1:31" ht="12.75">
      <c r="A91" s="366"/>
      <c r="B91" s="28" t="s">
        <v>182</v>
      </c>
      <c r="C91" s="43"/>
      <c r="D91" s="49"/>
      <c r="E91" s="49"/>
      <c r="F91" s="124"/>
      <c r="G91" s="256"/>
      <c r="H91" s="124"/>
      <c r="I91" s="49"/>
      <c r="J91" s="96"/>
      <c r="K91" s="48"/>
      <c r="L91" s="49"/>
      <c r="M91" s="49"/>
      <c r="N91" s="96"/>
      <c r="O91" s="48"/>
      <c r="P91" s="49"/>
      <c r="Q91" s="49"/>
      <c r="R91" s="423"/>
      <c r="S91" s="421"/>
      <c r="T91" s="421"/>
      <c r="U91" s="418"/>
      <c r="V91" s="96"/>
      <c r="W91" s="49"/>
      <c r="X91" s="421"/>
      <c r="Y91" s="421"/>
      <c r="Z91" s="421"/>
      <c r="AA91" s="421"/>
      <c r="AB91" s="421"/>
      <c r="AC91" s="477"/>
      <c r="AD91" s="477"/>
      <c r="AE91" s="478"/>
    </row>
    <row r="92" spans="1:31" ht="12.75">
      <c r="A92" s="366"/>
      <c r="B92" s="11" t="s">
        <v>183</v>
      </c>
      <c r="C92" s="43"/>
      <c r="D92" s="49" t="s">
        <v>240</v>
      </c>
      <c r="E92" s="49" t="s">
        <v>184</v>
      </c>
      <c r="F92" s="124" t="s">
        <v>241</v>
      </c>
      <c r="G92" s="256" t="s">
        <v>184</v>
      </c>
      <c r="H92" s="124" t="s">
        <v>184</v>
      </c>
      <c r="I92" s="49" t="s">
        <v>184</v>
      </c>
      <c r="J92" s="96" t="s">
        <v>184</v>
      </c>
      <c r="K92" s="48" t="s">
        <v>184</v>
      </c>
      <c r="L92" s="49" t="s">
        <v>184</v>
      </c>
      <c r="M92" s="49" t="s">
        <v>184</v>
      </c>
      <c r="N92" s="96" t="s">
        <v>184</v>
      </c>
      <c r="O92" s="48" t="s">
        <v>184</v>
      </c>
      <c r="P92" s="49" t="s">
        <v>184</v>
      </c>
      <c r="Q92" s="49" t="s">
        <v>893</v>
      </c>
      <c r="R92" s="96" t="s">
        <v>893</v>
      </c>
      <c r="S92" s="49" t="s">
        <v>1137</v>
      </c>
      <c r="T92" s="49" t="s">
        <v>1086</v>
      </c>
      <c r="U92" s="49" t="s">
        <v>1086</v>
      </c>
      <c r="V92" s="96" t="s">
        <v>1159</v>
      </c>
      <c r="W92" s="49" t="s">
        <v>1159</v>
      </c>
      <c r="X92" s="49" t="s">
        <v>1159</v>
      </c>
      <c r="Y92" s="49" t="s">
        <v>1159</v>
      </c>
      <c r="Z92" s="49" t="s">
        <v>1159</v>
      </c>
      <c r="AA92" s="49" t="s">
        <v>1129</v>
      </c>
      <c r="AB92" s="49" t="s">
        <v>1129</v>
      </c>
      <c r="AC92" s="49" t="s">
        <v>1063</v>
      </c>
      <c r="AD92" s="49" t="s">
        <v>1063</v>
      </c>
      <c r="AE92" s="471" t="s">
        <v>1480</v>
      </c>
    </row>
    <row r="93" spans="1:31" ht="12.75">
      <c r="A93" s="366"/>
      <c r="B93" s="11" t="s">
        <v>186</v>
      </c>
      <c r="C93" s="43"/>
      <c r="D93" s="49"/>
      <c r="E93" s="49"/>
      <c r="F93" s="124"/>
      <c r="G93" s="256"/>
      <c r="H93" s="124"/>
      <c r="I93" s="49"/>
      <c r="J93" s="96"/>
      <c r="K93" s="48"/>
      <c r="L93" s="49"/>
      <c r="M93" s="49"/>
      <c r="N93" s="96"/>
      <c r="O93" s="48"/>
      <c r="P93" s="49"/>
      <c r="Q93" s="49"/>
      <c r="R93" s="423"/>
      <c r="S93" s="421"/>
      <c r="T93" s="421"/>
      <c r="U93" s="418"/>
      <c r="V93" s="96"/>
      <c r="W93" s="49"/>
      <c r="X93" s="421"/>
      <c r="Y93" s="421"/>
      <c r="Z93" s="421"/>
      <c r="AA93" s="421"/>
      <c r="AB93" s="421"/>
      <c r="AC93" s="421"/>
      <c r="AD93" s="421"/>
      <c r="AE93" s="472"/>
    </row>
    <row r="94" spans="1:31" ht="12.75">
      <c r="A94" s="366"/>
      <c r="B94" s="11"/>
      <c r="C94" s="43" t="s">
        <v>187</v>
      </c>
      <c r="D94" s="141">
        <v>0</v>
      </c>
      <c r="E94" s="49" t="s">
        <v>188</v>
      </c>
      <c r="F94" s="124" t="s">
        <v>242</v>
      </c>
      <c r="G94" s="256" t="s">
        <v>189</v>
      </c>
      <c r="H94" s="124" t="s">
        <v>189</v>
      </c>
      <c r="I94" s="49" t="s">
        <v>189</v>
      </c>
      <c r="J94" s="96" t="s">
        <v>189</v>
      </c>
      <c r="K94" s="48" t="s">
        <v>189</v>
      </c>
      <c r="L94" s="49" t="s">
        <v>189</v>
      </c>
      <c r="M94" s="49" t="s">
        <v>189</v>
      </c>
      <c r="N94" s="96" t="s">
        <v>189</v>
      </c>
      <c r="O94" s="48" t="s">
        <v>189</v>
      </c>
      <c r="P94" s="49" t="s">
        <v>189</v>
      </c>
      <c r="Q94" s="49" t="s">
        <v>890</v>
      </c>
      <c r="R94" s="96" t="s">
        <v>890</v>
      </c>
      <c r="S94" s="49" t="s">
        <v>270</v>
      </c>
      <c r="T94" s="49" t="s">
        <v>270</v>
      </c>
      <c r="U94" s="49" t="s">
        <v>270</v>
      </c>
      <c r="V94" s="96" t="s">
        <v>270</v>
      </c>
      <c r="W94" s="49" t="s">
        <v>1154</v>
      </c>
      <c r="X94" s="49" t="s">
        <v>1288</v>
      </c>
      <c r="Y94" s="49" t="s">
        <v>1288</v>
      </c>
      <c r="Z94" s="49" t="s">
        <v>1288</v>
      </c>
      <c r="AA94" s="49" t="s">
        <v>1154</v>
      </c>
      <c r="AB94" s="49" t="s">
        <v>1435</v>
      </c>
      <c r="AC94" s="49" t="s">
        <v>1435</v>
      </c>
      <c r="AD94" s="49" t="s">
        <v>1435</v>
      </c>
      <c r="AE94" s="471" t="s">
        <v>1435</v>
      </c>
    </row>
    <row r="95" spans="1:31" ht="12.75">
      <c r="A95" s="366"/>
      <c r="B95" s="11"/>
      <c r="C95" s="43" t="s">
        <v>190</v>
      </c>
      <c r="D95" s="49" t="s">
        <v>184</v>
      </c>
      <c r="E95" s="49" t="s">
        <v>191</v>
      </c>
      <c r="F95" s="49" t="s">
        <v>192</v>
      </c>
      <c r="G95" s="48" t="s">
        <v>189</v>
      </c>
      <c r="H95" s="49" t="s">
        <v>192</v>
      </c>
      <c r="I95" s="49" t="s">
        <v>192</v>
      </c>
      <c r="J95" s="96" t="s">
        <v>192</v>
      </c>
      <c r="K95" s="48" t="s">
        <v>192</v>
      </c>
      <c r="L95" s="49" t="s">
        <v>243</v>
      </c>
      <c r="M95" s="49" t="s">
        <v>243</v>
      </c>
      <c r="N95" s="96" t="s">
        <v>243</v>
      </c>
      <c r="O95" s="48" t="s">
        <v>243</v>
      </c>
      <c r="P95" s="49" t="s">
        <v>243</v>
      </c>
      <c r="Q95" s="49" t="s">
        <v>274</v>
      </c>
      <c r="R95" s="96" t="s">
        <v>274</v>
      </c>
      <c r="S95" s="49" t="s">
        <v>271</v>
      </c>
      <c r="T95" s="49" t="s">
        <v>271</v>
      </c>
      <c r="U95" s="49" t="s">
        <v>1288</v>
      </c>
      <c r="V95" s="96" t="s">
        <v>1160</v>
      </c>
      <c r="W95" s="49" t="s">
        <v>1155</v>
      </c>
      <c r="X95" s="49" t="s">
        <v>1155</v>
      </c>
      <c r="Y95" s="49" t="s">
        <v>1155</v>
      </c>
      <c r="Z95" s="49" t="s">
        <v>1155</v>
      </c>
      <c r="AA95" s="49" t="s">
        <v>1130</v>
      </c>
      <c r="AB95" s="49" t="s">
        <v>1435</v>
      </c>
      <c r="AC95" s="49" t="s">
        <v>1064</v>
      </c>
      <c r="AD95" s="49" t="s">
        <v>1064</v>
      </c>
      <c r="AE95" s="471" t="s">
        <v>1064</v>
      </c>
    </row>
    <row r="96" spans="1:33" ht="17.25">
      <c r="A96" s="366"/>
      <c r="B96" s="11"/>
      <c r="C96" s="43" t="s">
        <v>193</v>
      </c>
      <c r="D96" s="49" t="s">
        <v>240</v>
      </c>
      <c r="E96" s="49" t="s">
        <v>185</v>
      </c>
      <c r="F96" s="49" t="s">
        <v>244</v>
      </c>
      <c r="G96" s="48" t="s">
        <v>194</v>
      </c>
      <c r="H96" s="49" t="s">
        <v>194</v>
      </c>
      <c r="I96" s="49" t="s">
        <v>194</v>
      </c>
      <c r="J96" s="96" t="s">
        <v>194</v>
      </c>
      <c r="K96" s="48" t="s">
        <v>194</v>
      </c>
      <c r="L96" s="49" t="s">
        <v>194</v>
      </c>
      <c r="M96" s="49" t="s">
        <v>194</v>
      </c>
      <c r="N96" s="96" t="s">
        <v>194</v>
      </c>
      <c r="O96" s="48" t="s">
        <v>194</v>
      </c>
      <c r="P96" s="49" t="s">
        <v>194</v>
      </c>
      <c r="Q96" s="49" t="s">
        <v>275</v>
      </c>
      <c r="R96" s="96" t="s">
        <v>275</v>
      </c>
      <c r="S96" s="49" t="s">
        <v>1090</v>
      </c>
      <c r="T96" s="49" t="s">
        <v>1090</v>
      </c>
      <c r="U96" s="49" t="s">
        <v>1289</v>
      </c>
      <c r="V96" s="96" t="s">
        <v>1161</v>
      </c>
      <c r="W96" s="49" t="s">
        <v>1161</v>
      </c>
      <c r="X96" s="49" t="s">
        <v>1161</v>
      </c>
      <c r="Y96" s="49" t="s">
        <v>1161</v>
      </c>
      <c r="Z96" s="49" t="s">
        <v>1161</v>
      </c>
      <c r="AA96" s="49" t="s">
        <v>1161</v>
      </c>
      <c r="AB96" s="49" t="s">
        <v>1436</v>
      </c>
      <c r="AC96" s="49" t="s">
        <v>1065</v>
      </c>
      <c r="AD96" s="49" t="s">
        <v>1065</v>
      </c>
      <c r="AE96" s="471" t="s">
        <v>1481</v>
      </c>
      <c r="AF96" s="426"/>
      <c r="AG96" s="426"/>
    </row>
    <row r="97" spans="1:33" ht="18.75">
      <c r="A97" s="366"/>
      <c r="B97" s="11"/>
      <c r="C97" s="43" t="s">
        <v>195</v>
      </c>
      <c r="D97" s="49" t="s">
        <v>245</v>
      </c>
      <c r="E97" s="49" t="s">
        <v>197</v>
      </c>
      <c r="F97" s="49" t="s">
        <v>198</v>
      </c>
      <c r="G97" s="256" t="s">
        <v>198</v>
      </c>
      <c r="H97" s="49" t="s">
        <v>198</v>
      </c>
      <c r="I97" s="49" t="s">
        <v>198</v>
      </c>
      <c r="J97" s="96" t="s">
        <v>198</v>
      </c>
      <c r="K97" s="48" t="s">
        <v>198</v>
      </c>
      <c r="L97" s="49" t="s">
        <v>198</v>
      </c>
      <c r="M97" s="49" t="s">
        <v>198</v>
      </c>
      <c r="N97" s="96" t="s">
        <v>198</v>
      </c>
      <c r="O97" s="48" t="s">
        <v>198</v>
      </c>
      <c r="P97" s="49" t="s">
        <v>198</v>
      </c>
      <c r="Q97" s="49" t="s">
        <v>894</v>
      </c>
      <c r="R97" s="96" t="s">
        <v>240</v>
      </c>
      <c r="S97" s="49" t="s">
        <v>272</v>
      </c>
      <c r="T97" s="49" t="s">
        <v>272</v>
      </c>
      <c r="U97" s="49" t="s">
        <v>1290</v>
      </c>
      <c r="V97" s="96" t="s">
        <v>1162</v>
      </c>
      <c r="W97" s="49" t="s">
        <v>1162</v>
      </c>
      <c r="X97" s="49" t="s">
        <v>986</v>
      </c>
      <c r="Y97" s="49" t="s">
        <v>1162</v>
      </c>
      <c r="Z97" s="49" t="s">
        <v>1162</v>
      </c>
      <c r="AA97" s="49" t="s">
        <v>1131</v>
      </c>
      <c r="AB97" s="49" t="s">
        <v>1437</v>
      </c>
      <c r="AC97" s="49" t="s">
        <v>1437</v>
      </c>
      <c r="AD97" s="49" t="s">
        <v>1437</v>
      </c>
      <c r="AE97" s="471" t="s">
        <v>1482</v>
      </c>
      <c r="AF97" s="427"/>
      <c r="AG97" s="427"/>
    </row>
    <row r="98" spans="1:33" ht="18.75" customHeight="1">
      <c r="A98" s="366"/>
      <c r="B98" s="11"/>
      <c r="C98" s="43" t="s">
        <v>199</v>
      </c>
      <c r="D98" s="49" t="s">
        <v>246</v>
      </c>
      <c r="E98" s="49" t="s">
        <v>248</v>
      </c>
      <c r="F98" s="49" t="s">
        <v>249</v>
      </c>
      <c r="G98" s="256" t="s">
        <v>249</v>
      </c>
      <c r="H98" s="49" t="s">
        <v>250</v>
      </c>
      <c r="I98" s="49" t="s">
        <v>250</v>
      </c>
      <c r="J98" s="96" t="s">
        <v>250</v>
      </c>
      <c r="K98" s="48" t="s">
        <v>250</v>
      </c>
      <c r="L98" s="49" t="s">
        <v>251</v>
      </c>
      <c r="M98" s="49" t="s">
        <v>251</v>
      </c>
      <c r="N98" s="96" t="s">
        <v>251</v>
      </c>
      <c r="O98" s="48" t="s">
        <v>251</v>
      </c>
      <c r="P98" s="49" t="s">
        <v>251</v>
      </c>
      <c r="Q98" s="49" t="s">
        <v>276</v>
      </c>
      <c r="R98" s="96" t="s">
        <v>276</v>
      </c>
      <c r="S98" s="49" t="s">
        <v>273</v>
      </c>
      <c r="T98" s="49" t="s">
        <v>273</v>
      </c>
      <c r="U98" s="49" t="s">
        <v>1291</v>
      </c>
      <c r="V98" s="96" t="s">
        <v>1163</v>
      </c>
      <c r="W98" s="49" t="s">
        <v>1163</v>
      </c>
      <c r="X98" s="49" t="s">
        <v>149</v>
      </c>
      <c r="Y98" s="49" t="s">
        <v>1163</v>
      </c>
      <c r="Z98" s="49" t="s">
        <v>1163</v>
      </c>
      <c r="AA98" s="49" t="s">
        <v>1132</v>
      </c>
      <c r="AB98" s="49" t="s">
        <v>1438</v>
      </c>
      <c r="AC98" s="49" t="s">
        <v>1438</v>
      </c>
      <c r="AD98" s="49" t="s">
        <v>281</v>
      </c>
      <c r="AE98" s="471" t="s">
        <v>1483</v>
      </c>
      <c r="AF98" s="427"/>
      <c r="AG98" s="427"/>
    </row>
    <row r="99" spans="1:33" ht="15">
      <c r="A99" s="366"/>
      <c r="B99" s="28" t="s">
        <v>200</v>
      </c>
      <c r="C99" s="43"/>
      <c r="D99" s="49"/>
      <c r="E99" s="49"/>
      <c r="F99" s="124"/>
      <c r="G99" s="256"/>
      <c r="H99" s="124"/>
      <c r="I99" s="49"/>
      <c r="J99" s="96"/>
      <c r="K99" s="48"/>
      <c r="L99" s="49"/>
      <c r="M99" s="49"/>
      <c r="N99" s="96"/>
      <c r="O99" s="48"/>
      <c r="P99" s="49"/>
      <c r="Q99" s="49"/>
      <c r="R99" s="423"/>
      <c r="S99" s="421"/>
      <c r="T99" s="421"/>
      <c r="U99" s="418"/>
      <c r="V99" s="96"/>
      <c r="W99" s="49"/>
      <c r="X99" s="421"/>
      <c r="Y99" s="421"/>
      <c r="Z99" s="421"/>
      <c r="AA99" s="418"/>
      <c r="AB99" s="421"/>
      <c r="AC99" s="421"/>
      <c r="AD99" s="421"/>
      <c r="AE99" s="472"/>
      <c r="AF99" s="428"/>
      <c r="AG99" s="428"/>
    </row>
    <row r="100" spans="1:33" ht="15">
      <c r="A100" s="366"/>
      <c r="B100" s="11" t="s">
        <v>201</v>
      </c>
      <c r="C100" s="43"/>
      <c r="D100" s="49" t="s">
        <v>252</v>
      </c>
      <c r="E100" s="49" t="s">
        <v>202</v>
      </c>
      <c r="F100" s="124" t="s">
        <v>253</v>
      </c>
      <c r="G100" s="256" t="s">
        <v>254</v>
      </c>
      <c r="H100" s="124" t="s">
        <v>254</v>
      </c>
      <c r="I100" s="49" t="s">
        <v>254</v>
      </c>
      <c r="J100" s="96" t="s">
        <v>254</v>
      </c>
      <c r="K100" s="48" t="s">
        <v>254</v>
      </c>
      <c r="L100" s="49" t="s">
        <v>254</v>
      </c>
      <c r="M100" s="49" t="s">
        <v>254</v>
      </c>
      <c r="N100" s="96" t="s">
        <v>254</v>
      </c>
      <c r="O100" s="48" t="s">
        <v>254</v>
      </c>
      <c r="P100" s="49" t="s">
        <v>255</v>
      </c>
      <c r="Q100" s="49" t="s">
        <v>234</v>
      </c>
      <c r="R100" s="96" t="s">
        <v>234</v>
      </c>
      <c r="S100" s="49" t="s">
        <v>234</v>
      </c>
      <c r="T100" s="49" t="s">
        <v>234</v>
      </c>
      <c r="U100" s="49" t="s">
        <v>150</v>
      </c>
      <c r="V100" s="96" t="s">
        <v>150</v>
      </c>
      <c r="W100" s="49" t="s">
        <v>150</v>
      </c>
      <c r="X100" s="49" t="s">
        <v>150</v>
      </c>
      <c r="Y100" s="49" t="s">
        <v>255</v>
      </c>
      <c r="Z100" s="49" t="s">
        <v>255</v>
      </c>
      <c r="AA100" s="49" t="s">
        <v>255</v>
      </c>
      <c r="AB100" s="49" t="s">
        <v>255</v>
      </c>
      <c r="AC100" s="49" t="s">
        <v>255</v>
      </c>
      <c r="AD100" s="49" t="s">
        <v>255</v>
      </c>
      <c r="AE100" s="471" t="s">
        <v>254</v>
      </c>
      <c r="AF100" s="428"/>
      <c r="AG100" s="428"/>
    </row>
    <row r="101" spans="1:33" ht="15">
      <c r="A101" s="366"/>
      <c r="B101" s="20" t="s">
        <v>203</v>
      </c>
      <c r="C101" s="43"/>
      <c r="D101" s="49" t="s">
        <v>256</v>
      </c>
      <c r="E101" s="49" t="s">
        <v>204</v>
      </c>
      <c r="F101" s="124" t="s">
        <v>259</v>
      </c>
      <c r="G101" s="256" t="s">
        <v>205</v>
      </c>
      <c r="H101" s="124" t="s">
        <v>205</v>
      </c>
      <c r="I101" s="124" t="s">
        <v>205</v>
      </c>
      <c r="J101" s="258" t="s">
        <v>205</v>
      </c>
      <c r="K101" s="256" t="s">
        <v>205</v>
      </c>
      <c r="L101" s="49" t="s">
        <v>205</v>
      </c>
      <c r="M101" s="49" t="s">
        <v>205</v>
      </c>
      <c r="N101" s="96" t="s">
        <v>205</v>
      </c>
      <c r="O101" s="48" t="s">
        <v>205</v>
      </c>
      <c r="P101" s="49" t="s">
        <v>205</v>
      </c>
      <c r="Q101" s="49" t="s">
        <v>891</v>
      </c>
      <c r="R101" s="96" t="s">
        <v>891</v>
      </c>
      <c r="S101" s="49" t="s">
        <v>1138</v>
      </c>
      <c r="T101" s="49" t="s">
        <v>1138</v>
      </c>
      <c r="U101" s="49" t="s">
        <v>1292</v>
      </c>
      <c r="V101" s="96" t="s">
        <v>1138</v>
      </c>
      <c r="W101" s="49" t="s">
        <v>1292</v>
      </c>
      <c r="X101" s="49" t="s">
        <v>1292</v>
      </c>
      <c r="Y101" s="49" t="s">
        <v>1292</v>
      </c>
      <c r="Z101" s="49" t="s">
        <v>1292</v>
      </c>
      <c r="AA101" s="49" t="s">
        <v>1292</v>
      </c>
      <c r="AB101" s="49" t="s">
        <v>1292</v>
      </c>
      <c r="AC101" s="49" t="s">
        <v>1292</v>
      </c>
      <c r="AD101" s="49" t="s">
        <v>1292</v>
      </c>
      <c r="AE101" s="471" t="s">
        <v>1292</v>
      </c>
      <c r="AF101" s="428"/>
      <c r="AG101" s="428"/>
    </row>
    <row r="102" spans="1:33" ht="15">
      <c r="A102" s="366"/>
      <c r="B102" s="20" t="s">
        <v>206</v>
      </c>
      <c r="C102" s="43"/>
      <c r="D102" s="49" t="s">
        <v>260</v>
      </c>
      <c r="E102" s="49" t="s">
        <v>207</v>
      </c>
      <c r="F102" s="124" t="s">
        <v>261</v>
      </c>
      <c r="G102" s="256" t="s">
        <v>261</v>
      </c>
      <c r="H102" s="124" t="s">
        <v>262</v>
      </c>
      <c r="I102" s="49" t="s">
        <v>262</v>
      </c>
      <c r="J102" s="96" t="s">
        <v>262</v>
      </c>
      <c r="K102" s="48" t="s">
        <v>262</v>
      </c>
      <c r="L102" s="49" t="s">
        <v>262</v>
      </c>
      <c r="M102" s="49" t="s">
        <v>262</v>
      </c>
      <c r="N102" s="96" t="s">
        <v>262</v>
      </c>
      <c r="O102" s="48" t="s">
        <v>207</v>
      </c>
      <c r="P102" s="49" t="s">
        <v>207</v>
      </c>
      <c r="Q102" s="49" t="s">
        <v>262</v>
      </c>
      <c r="R102" s="96" t="s">
        <v>262</v>
      </c>
      <c r="S102" s="49" t="s">
        <v>262</v>
      </c>
      <c r="T102" s="49" t="s">
        <v>262</v>
      </c>
      <c r="U102" s="49" t="s">
        <v>1293</v>
      </c>
      <c r="V102" s="96" t="s">
        <v>1164</v>
      </c>
      <c r="W102" s="49" t="s">
        <v>1156</v>
      </c>
      <c r="X102" s="49" t="s">
        <v>987</v>
      </c>
      <c r="Y102" s="49" t="s">
        <v>987</v>
      </c>
      <c r="Z102" s="49" t="s">
        <v>987</v>
      </c>
      <c r="AA102" s="49" t="s">
        <v>1133</v>
      </c>
      <c r="AB102" s="49" t="s">
        <v>1133</v>
      </c>
      <c r="AC102" s="49" t="s">
        <v>1133</v>
      </c>
      <c r="AD102" s="49" t="s">
        <v>1133</v>
      </c>
      <c r="AE102" s="471" t="s">
        <v>1484</v>
      </c>
      <c r="AF102" s="428"/>
      <c r="AG102" s="428"/>
    </row>
    <row r="103" spans="1:33" ht="15">
      <c r="A103" s="366"/>
      <c r="B103" s="20" t="s">
        <v>208</v>
      </c>
      <c r="C103" s="43"/>
      <c r="D103" s="49" t="s">
        <v>263</v>
      </c>
      <c r="E103" s="49" t="s">
        <v>209</v>
      </c>
      <c r="F103" s="124" t="s">
        <v>264</v>
      </c>
      <c r="G103" s="256" t="s">
        <v>264</v>
      </c>
      <c r="H103" s="124" t="s">
        <v>264</v>
      </c>
      <c r="I103" s="49" t="s">
        <v>264</v>
      </c>
      <c r="J103" s="96" t="s">
        <v>264</v>
      </c>
      <c r="K103" s="48" t="s">
        <v>264</v>
      </c>
      <c r="L103" s="49" t="s">
        <v>265</v>
      </c>
      <c r="M103" s="49" t="s">
        <v>265</v>
      </c>
      <c r="N103" s="96" t="s">
        <v>265</v>
      </c>
      <c r="O103" s="48" t="s">
        <v>265</v>
      </c>
      <c r="P103" s="49" t="s">
        <v>265</v>
      </c>
      <c r="Q103" s="49" t="s">
        <v>254</v>
      </c>
      <c r="R103" s="96" t="s">
        <v>254</v>
      </c>
      <c r="S103" s="49" t="s">
        <v>254</v>
      </c>
      <c r="T103" s="49" t="s">
        <v>254</v>
      </c>
      <c r="U103" s="49" t="s">
        <v>265</v>
      </c>
      <c r="V103" s="96" t="s">
        <v>265</v>
      </c>
      <c r="W103" s="49" t="s">
        <v>265</v>
      </c>
      <c r="X103" s="49" t="s">
        <v>265</v>
      </c>
      <c r="Y103" s="49" t="s">
        <v>265</v>
      </c>
      <c r="Z103" s="49" t="s">
        <v>265</v>
      </c>
      <c r="AA103" s="49" t="s">
        <v>265</v>
      </c>
      <c r="AB103" s="49" t="s">
        <v>265</v>
      </c>
      <c r="AC103" s="49" t="s">
        <v>265</v>
      </c>
      <c r="AD103" s="49" t="s">
        <v>265</v>
      </c>
      <c r="AE103" s="471" t="s">
        <v>265</v>
      </c>
      <c r="AF103" s="428"/>
      <c r="AG103" s="428"/>
    </row>
    <row r="104" spans="1:33" ht="15">
      <c r="A104" s="387"/>
      <c r="B104" s="51" t="s">
        <v>210</v>
      </c>
      <c r="C104" s="44"/>
      <c r="D104" s="47" t="s">
        <v>266</v>
      </c>
      <c r="E104" s="47" t="s">
        <v>211</v>
      </c>
      <c r="F104" s="126" t="s">
        <v>267</v>
      </c>
      <c r="G104" s="252" t="s">
        <v>268</v>
      </c>
      <c r="H104" s="126" t="s">
        <v>268</v>
      </c>
      <c r="I104" s="47" t="s">
        <v>268</v>
      </c>
      <c r="J104" s="89" t="s">
        <v>268</v>
      </c>
      <c r="K104" s="88" t="s">
        <v>268</v>
      </c>
      <c r="L104" s="47" t="s">
        <v>269</v>
      </c>
      <c r="M104" s="47" t="s">
        <v>269</v>
      </c>
      <c r="N104" s="89" t="s">
        <v>269</v>
      </c>
      <c r="O104" s="88" t="s">
        <v>269</v>
      </c>
      <c r="P104" s="47" t="s">
        <v>269</v>
      </c>
      <c r="Q104" s="47" t="s">
        <v>892</v>
      </c>
      <c r="R104" s="89" t="s">
        <v>892</v>
      </c>
      <c r="S104" s="47" t="s">
        <v>892</v>
      </c>
      <c r="T104" s="47" t="s">
        <v>892</v>
      </c>
      <c r="U104" s="47" t="s">
        <v>892</v>
      </c>
      <c r="V104" s="89" t="s">
        <v>892</v>
      </c>
      <c r="W104" s="47" t="s">
        <v>892</v>
      </c>
      <c r="X104" s="47" t="s">
        <v>151</v>
      </c>
      <c r="Y104" s="47" t="s">
        <v>268</v>
      </c>
      <c r="Z104" s="47" t="s">
        <v>268</v>
      </c>
      <c r="AA104" s="47" t="s">
        <v>1133</v>
      </c>
      <c r="AB104" s="47" t="s">
        <v>1133</v>
      </c>
      <c r="AC104" s="47" t="s">
        <v>1133</v>
      </c>
      <c r="AD104" s="47" t="s">
        <v>1133</v>
      </c>
      <c r="AE104" s="484" t="s">
        <v>1485</v>
      </c>
      <c r="AF104" s="428"/>
      <c r="AG104" s="428"/>
    </row>
    <row r="105" spans="1:33" s="429" customFormat="1" ht="14.25" customHeight="1" thickBot="1">
      <c r="A105" s="485" t="s">
        <v>212</v>
      </c>
      <c r="B105" s="486"/>
      <c r="C105" s="487"/>
      <c r="D105" s="462">
        <v>4.8</v>
      </c>
      <c r="E105" s="462">
        <v>4</v>
      </c>
      <c r="F105" s="462">
        <v>4.5</v>
      </c>
      <c r="G105" s="1710">
        <v>8</v>
      </c>
      <c r="H105" s="1711"/>
      <c r="I105" s="1711"/>
      <c r="J105" s="1712"/>
      <c r="K105" s="1713">
        <v>6.4</v>
      </c>
      <c r="L105" s="1714"/>
      <c r="M105" s="1714"/>
      <c r="N105" s="1715"/>
      <c r="O105" s="1716">
        <v>7.7</v>
      </c>
      <c r="P105" s="1717"/>
      <c r="Q105" s="1717"/>
      <c r="R105" s="1718"/>
      <c r="S105" s="1716">
        <v>13.2</v>
      </c>
      <c r="T105" s="1717"/>
      <c r="U105" s="1717"/>
      <c r="V105" s="1718"/>
      <c r="W105" s="1699"/>
      <c r="X105" s="1700"/>
      <c r="Y105" s="1700"/>
      <c r="Z105" s="1700"/>
      <c r="AA105" s="1700"/>
      <c r="AB105" s="1700"/>
      <c r="AC105" s="1700"/>
      <c r="AD105" s="1700"/>
      <c r="AE105" s="1701"/>
      <c r="AF105" s="428"/>
      <c r="AG105" s="428"/>
    </row>
    <row r="106" spans="1:33" ht="15.75" customHeight="1" hidden="1">
      <c r="A106" s="19" t="s">
        <v>214</v>
      </c>
      <c r="B106" s="11"/>
      <c r="C106" s="11"/>
      <c r="D106" s="38"/>
      <c r="E106" s="38"/>
      <c r="F106" s="9"/>
      <c r="G106" s="9"/>
      <c r="H106" s="9"/>
      <c r="I106" s="38"/>
      <c r="J106" s="9"/>
      <c r="K106" s="38"/>
      <c r="L106" s="38"/>
      <c r="M106" s="32"/>
      <c r="N106" s="32"/>
      <c r="O106" s="32"/>
      <c r="P106" s="32"/>
      <c r="W106" s="122" t="s">
        <v>892</v>
      </c>
      <c r="AE106" s="421"/>
      <c r="AF106" s="421"/>
      <c r="AG106" s="421"/>
    </row>
    <row r="107" spans="1:33" ht="13.5" thickTop="1">
      <c r="A107" s="19" t="s">
        <v>215</v>
      </c>
      <c r="B107" s="11"/>
      <c r="C107" s="11"/>
      <c r="D107" s="38"/>
      <c r="E107" s="38"/>
      <c r="F107" s="9"/>
      <c r="G107" s="9"/>
      <c r="H107" s="9"/>
      <c r="I107" s="38"/>
      <c r="J107" s="9"/>
      <c r="K107" s="38"/>
      <c r="L107" s="38"/>
      <c r="M107" s="32"/>
      <c r="N107" s="32"/>
      <c r="O107" s="32"/>
      <c r="P107" s="32"/>
      <c r="AE107" s="421"/>
      <c r="AF107" s="421"/>
      <c r="AG107" s="421"/>
    </row>
    <row r="108" spans="1:33" ht="12.75">
      <c r="A108" s="39" t="s">
        <v>282</v>
      </c>
      <c r="B108" s="11"/>
      <c r="C108" s="11"/>
      <c r="D108" s="38"/>
      <c r="E108" s="38"/>
      <c r="F108" s="9"/>
      <c r="G108" s="9"/>
      <c r="H108" s="9"/>
      <c r="I108" s="38"/>
      <c r="J108" s="9"/>
      <c r="K108" s="38"/>
      <c r="L108" s="38"/>
      <c r="M108" s="32"/>
      <c r="N108" s="32"/>
      <c r="O108" s="32"/>
      <c r="P108" s="32"/>
      <c r="AE108" s="421"/>
      <c r="AF108" s="421"/>
      <c r="AG108" s="421"/>
    </row>
    <row r="109" spans="1:3" ht="12.75">
      <c r="A109" s="10"/>
      <c r="B109" s="421"/>
      <c r="C109" s="421"/>
    </row>
    <row r="110" spans="2:3" ht="12.75">
      <c r="B110" s="421"/>
      <c r="C110" s="421"/>
    </row>
    <row r="111" spans="2:3" ht="12.75">
      <c r="B111" s="421"/>
      <c r="C111" s="421"/>
    </row>
    <row r="112" spans="2:3" ht="12.75">
      <c r="B112" s="421"/>
      <c r="C112" s="421"/>
    </row>
    <row r="113" spans="2:3" ht="12.75">
      <c r="B113" s="421"/>
      <c r="C113" s="421"/>
    </row>
    <row r="114" spans="2:3" ht="12.75">
      <c r="B114" s="421"/>
      <c r="C114" s="421"/>
    </row>
    <row r="115" spans="2:3" ht="12.75">
      <c r="B115" s="421"/>
      <c r="C115" s="421"/>
    </row>
    <row r="116" spans="2:3" ht="12.75">
      <c r="B116" s="421"/>
      <c r="C116" s="421"/>
    </row>
    <row r="117" spans="2:3" ht="12.75">
      <c r="B117" s="421"/>
      <c r="C117" s="421"/>
    </row>
    <row r="118" spans="2:3" ht="12.75">
      <c r="B118" s="421"/>
      <c r="C118" s="421"/>
    </row>
    <row r="119" spans="2:3" ht="12.75">
      <c r="B119" s="421"/>
      <c r="C119" s="421"/>
    </row>
    <row r="120" spans="2:3" ht="12.75">
      <c r="B120" s="421"/>
      <c r="C120" s="421"/>
    </row>
    <row r="121" spans="2:3" ht="12.75">
      <c r="B121" s="421"/>
      <c r="C121" s="421"/>
    </row>
    <row r="122" spans="2:3" ht="12.75">
      <c r="B122" s="421"/>
      <c r="C122" s="421"/>
    </row>
    <row r="123" spans="2:3" ht="12.75">
      <c r="B123" s="421"/>
      <c r="C123" s="421"/>
    </row>
    <row r="124" spans="2:3" ht="12.75">
      <c r="B124" s="421"/>
      <c r="C124" s="421"/>
    </row>
    <row r="125" spans="2:3" ht="12.75">
      <c r="B125" s="421"/>
      <c r="C125" s="421"/>
    </row>
    <row r="126" spans="2:3" ht="12.75">
      <c r="B126" s="421"/>
      <c r="C126" s="421"/>
    </row>
    <row r="127" spans="2:3" ht="12.75">
      <c r="B127" s="421"/>
      <c r="C127" s="421"/>
    </row>
    <row r="128" spans="2:3" ht="12.75">
      <c r="B128" s="421"/>
      <c r="C128" s="421"/>
    </row>
    <row r="129" spans="2:3" ht="12.75">
      <c r="B129" s="421"/>
      <c r="C129" s="421"/>
    </row>
    <row r="130" spans="2:3" ht="12.75">
      <c r="B130" s="421"/>
      <c r="C130" s="421"/>
    </row>
    <row r="131" spans="2:3" ht="12.75">
      <c r="B131" s="421"/>
      <c r="C131" s="421"/>
    </row>
    <row r="132" spans="2:3" ht="12.75">
      <c r="B132" s="421"/>
      <c r="C132" s="421"/>
    </row>
  </sheetData>
  <mergeCells count="22">
    <mergeCell ref="W105:AE105"/>
    <mergeCell ref="A70:C70"/>
    <mergeCell ref="V70:V71"/>
    <mergeCell ref="A71:C71"/>
    <mergeCell ref="G105:J105"/>
    <mergeCell ref="K105:N105"/>
    <mergeCell ref="O105:R105"/>
    <mergeCell ref="S105:V105"/>
    <mergeCell ref="A1:I1"/>
    <mergeCell ref="A2:I2"/>
    <mergeCell ref="A3:I3"/>
    <mergeCell ref="A5:I5"/>
    <mergeCell ref="A6:I6"/>
    <mergeCell ref="A8:C8"/>
    <mergeCell ref="A9:C9"/>
    <mergeCell ref="W70:W71"/>
    <mergeCell ref="A66:AE66"/>
    <mergeCell ref="A67:AE67"/>
    <mergeCell ref="A68:AE68"/>
    <mergeCell ref="X70:X71"/>
    <mergeCell ref="Y70:Y71"/>
    <mergeCell ref="Z70:Z71"/>
  </mergeCells>
  <printOptions horizontalCentered="1"/>
  <pageMargins left="0.75" right="0.75" top="1" bottom="1" header="0.5" footer="0.5"/>
  <pageSetup fitToHeight="1" fitToWidth="1" horizontalDpi="600" verticalDpi="600" orientation="landscape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B1">
      <selection activeCell="K25" sqref="K25"/>
    </sheetView>
  </sheetViews>
  <sheetFormatPr defaultColWidth="9.8515625" defaultRowHeight="12.75"/>
  <cols>
    <col min="1" max="1" width="13.140625" style="840" hidden="1" customWidth="1"/>
    <col min="2" max="2" width="8.00390625" style="840" customWidth="1"/>
    <col min="3" max="14" width="6.28125" style="1296" customWidth="1"/>
    <col min="15" max="15" width="7.421875" style="840" bestFit="1" customWidth="1"/>
    <col min="16" max="16384" width="9.421875" style="1296" customWidth="1"/>
  </cols>
  <sheetData>
    <row r="1" spans="1:15" ht="12.75">
      <c r="A1" s="1677" t="s">
        <v>850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  <c r="L1" s="1677"/>
      <c r="M1" s="1677"/>
      <c r="N1" s="1677"/>
      <c r="O1" s="1677"/>
    </row>
    <row r="2" spans="1:16" ht="15.75">
      <c r="A2" s="1690" t="s">
        <v>532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322"/>
    </row>
    <row r="3" spans="4:6" ht="12.75" hidden="1">
      <c r="D3" s="1323"/>
      <c r="E3" s="1323"/>
      <c r="F3" s="1323"/>
    </row>
    <row r="4" spans="12:15" ht="13.5" thickBot="1">
      <c r="L4" s="1323"/>
      <c r="O4" s="1546" t="s">
        <v>551</v>
      </c>
    </row>
    <row r="5" spans="1:15" s="840" customFormat="1" ht="13.5" thickTop="1">
      <c r="A5" s="1719" t="s">
        <v>851</v>
      </c>
      <c r="B5" s="1553"/>
      <c r="C5" s="1721" t="s">
        <v>1444</v>
      </c>
      <c r="D5" s="1721"/>
      <c r="E5" s="1721"/>
      <c r="F5" s="1721"/>
      <c r="G5" s="1721"/>
      <c r="H5" s="1721"/>
      <c r="I5" s="1721"/>
      <c r="J5" s="1721"/>
      <c r="K5" s="1721"/>
      <c r="L5" s="1721"/>
      <c r="M5" s="1721"/>
      <c r="N5" s="1722"/>
      <c r="O5" s="1554" t="s">
        <v>126</v>
      </c>
    </row>
    <row r="6" spans="1:15" s="840" customFormat="1" ht="12.75">
      <c r="A6" s="1720"/>
      <c r="B6" s="1555" t="s">
        <v>851</v>
      </c>
      <c r="C6" s="1324" t="s">
        <v>1168</v>
      </c>
      <c r="D6" s="1325" t="s">
        <v>1556</v>
      </c>
      <c r="E6" s="1325" t="s">
        <v>12</v>
      </c>
      <c r="F6" s="1325" t="s">
        <v>1559</v>
      </c>
      <c r="G6" s="1325" t="s">
        <v>13</v>
      </c>
      <c r="H6" s="1325" t="s">
        <v>14</v>
      </c>
      <c r="I6" s="1325" t="s">
        <v>15</v>
      </c>
      <c r="J6" s="1325" t="s">
        <v>279</v>
      </c>
      <c r="K6" s="1325" t="s">
        <v>16</v>
      </c>
      <c r="L6" s="1325" t="s">
        <v>1459</v>
      </c>
      <c r="M6" s="1325" t="s">
        <v>852</v>
      </c>
      <c r="N6" s="1326" t="s">
        <v>53</v>
      </c>
      <c r="O6" s="1556" t="s">
        <v>1566</v>
      </c>
    </row>
    <row r="7" spans="1:15" ht="15" customHeight="1">
      <c r="A7" s="1327" t="s">
        <v>853</v>
      </c>
      <c r="B7" s="1557" t="s">
        <v>854</v>
      </c>
      <c r="C7" s="1328">
        <v>8.43</v>
      </c>
      <c r="D7" s="1328">
        <v>8.78</v>
      </c>
      <c r="E7" s="1328">
        <v>8.84</v>
      </c>
      <c r="F7" s="1328">
        <v>8.7</v>
      </c>
      <c r="G7" s="1328">
        <v>8.82</v>
      </c>
      <c r="H7" s="1328">
        <v>8.93</v>
      </c>
      <c r="I7" s="1328">
        <v>9.33</v>
      </c>
      <c r="J7" s="1328">
        <v>9.56</v>
      </c>
      <c r="K7" s="1328">
        <v>9.6</v>
      </c>
      <c r="L7" s="1328">
        <v>9.64</v>
      </c>
      <c r="M7" s="1328">
        <v>9.59</v>
      </c>
      <c r="N7" s="1329">
        <v>9.64</v>
      </c>
      <c r="O7" s="1568">
        <v>9.24</v>
      </c>
    </row>
    <row r="8" spans="1:15" ht="15" customHeight="1">
      <c r="A8" s="1327" t="s">
        <v>855</v>
      </c>
      <c r="B8" s="1557" t="s">
        <v>856</v>
      </c>
      <c r="C8" s="1328">
        <v>10.17</v>
      </c>
      <c r="D8" s="1328">
        <v>10.45</v>
      </c>
      <c r="E8" s="1328">
        <v>12.17</v>
      </c>
      <c r="F8" s="1328">
        <v>11.68</v>
      </c>
      <c r="G8" s="1328">
        <v>12.03</v>
      </c>
      <c r="H8" s="1328">
        <v>12.36</v>
      </c>
      <c r="I8" s="1328">
        <v>12.57</v>
      </c>
      <c r="J8" s="1328">
        <v>12.43</v>
      </c>
      <c r="K8" s="1328">
        <v>11.3</v>
      </c>
      <c r="L8" s="1328">
        <v>9.56</v>
      </c>
      <c r="M8" s="1328">
        <v>11.28</v>
      </c>
      <c r="N8" s="1329">
        <v>11.92</v>
      </c>
      <c r="O8" s="1569">
        <v>11.34</v>
      </c>
    </row>
    <row r="9" spans="1:15" ht="15" customHeight="1">
      <c r="A9" s="1327" t="s">
        <v>857</v>
      </c>
      <c r="B9" s="1557" t="s">
        <v>858</v>
      </c>
      <c r="C9" s="1328">
        <v>8.49</v>
      </c>
      <c r="D9" s="1328">
        <v>5.94</v>
      </c>
      <c r="E9" s="1328">
        <v>7.24</v>
      </c>
      <c r="F9" s="1328">
        <v>8.74</v>
      </c>
      <c r="G9" s="1328">
        <v>6.05</v>
      </c>
      <c r="H9" s="1328">
        <v>3.93</v>
      </c>
      <c r="I9" s="1328">
        <v>7.57</v>
      </c>
      <c r="J9" s="1328">
        <v>7.56</v>
      </c>
      <c r="K9" s="1328">
        <v>6.38</v>
      </c>
      <c r="L9" s="1328">
        <v>4.93</v>
      </c>
      <c r="M9" s="1328">
        <v>5.31</v>
      </c>
      <c r="N9" s="1329">
        <v>6.01</v>
      </c>
      <c r="O9" s="1569">
        <v>6.5</v>
      </c>
    </row>
    <row r="10" spans="1:15" ht="15" customHeight="1">
      <c r="A10" s="1327" t="s">
        <v>859</v>
      </c>
      <c r="B10" s="1557" t="s">
        <v>860</v>
      </c>
      <c r="C10" s="1328">
        <v>6.36</v>
      </c>
      <c r="D10" s="1328">
        <v>6.26</v>
      </c>
      <c r="E10" s="1328">
        <v>6.54</v>
      </c>
      <c r="F10" s="1328">
        <v>7.02</v>
      </c>
      <c r="G10" s="1328">
        <v>6.91</v>
      </c>
      <c r="H10" s="1328">
        <v>6.99</v>
      </c>
      <c r="I10" s="1328">
        <v>7.38</v>
      </c>
      <c r="J10" s="1328">
        <v>7.97</v>
      </c>
      <c r="K10" s="1328">
        <v>8.12</v>
      </c>
      <c r="L10" s="1328">
        <v>7.94</v>
      </c>
      <c r="M10" s="1328">
        <v>7.89</v>
      </c>
      <c r="N10" s="1329">
        <v>8.33</v>
      </c>
      <c r="O10" s="1569">
        <v>7.35</v>
      </c>
    </row>
    <row r="11" spans="1:15" ht="15" customHeight="1">
      <c r="A11" s="1327" t="s">
        <v>861</v>
      </c>
      <c r="B11" s="1557" t="s">
        <v>862</v>
      </c>
      <c r="C11" s="1328">
        <v>8.34</v>
      </c>
      <c r="D11" s="1328">
        <v>8.61</v>
      </c>
      <c r="E11" s="1328">
        <v>8.78</v>
      </c>
      <c r="F11" s="1328">
        <v>9.14</v>
      </c>
      <c r="G11" s="1328">
        <v>9.69</v>
      </c>
      <c r="H11" s="1328">
        <v>11.83</v>
      </c>
      <c r="I11" s="1328">
        <v>12.68</v>
      </c>
      <c r="J11" s="1328">
        <v>12.21</v>
      </c>
      <c r="K11" s="1328">
        <v>10.93</v>
      </c>
      <c r="L11" s="1328">
        <v>12.7</v>
      </c>
      <c r="M11" s="1328">
        <v>12.88</v>
      </c>
      <c r="N11" s="1329">
        <v>12.66</v>
      </c>
      <c r="O11" s="1569">
        <v>10.93</v>
      </c>
    </row>
    <row r="12" spans="1:15" ht="15" customHeight="1">
      <c r="A12" s="1327" t="s">
        <v>863</v>
      </c>
      <c r="B12" s="1557" t="s">
        <v>864</v>
      </c>
      <c r="C12" s="1328">
        <v>12.180580266567938</v>
      </c>
      <c r="D12" s="1328">
        <v>11.753995135135135</v>
      </c>
      <c r="E12" s="1328">
        <v>11.43</v>
      </c>
      <c r="F12" s="1328">
        <v>11.62647106257875</v>
      </c>
      <c r="G12" s="1328">
        <v>11.507426486486487</v>
      </c>
      <c r="H12" s="1328">
        <v>11.47</v>
      </c>
      <c r="I12" s="1328">
        <v>11.624515713784637</v>
      </c>
      <c r="J12" s="1328">
        <v>10.994226486486486</v>
      </c>
      <c r="K12" s="1328">
        <v>9.76545743647647</v>
      </c>
      <c r="L12" s="1328">
        <v>8.51255915744377</v>
      </c>
      <c r="M12" s="1328">
        <v>6.032429189189189</v>
      </c>
      <c r="N12" s="1329">
        <v>5.6191894558599635</v>
      </c>
      <c r="O12" s="1569">
        <v>10.22055196436712</v>
      </c>
    </row>
    <row r="13" spans="1:15" ht="15" customHeight="1">
      <c r="A13" s="1327" t="s">
        <v>865</v>
      </c>
      <c r="B13" s="1557" t="s">
        <v>866</v>
      </c>
      <c r="C13" s="1328">
        <v>4.868429567408652</v>
      </c>
      <c r="D13" s="1328">
        <v>3.3598782967250815</v>
      </c>
      <c r="E13" s="1328">
        <v>3.8128924099661266</v>
      </c>
      <c r="F13" s="1328">
        <v>3.358146871062578</v>
      </c>
      <c r="G13" s="1328">
        <v>2.630800540540541</v>
      </c>
      <c r="H13" s="1328">
        <v>2.7138949166740067</v>
      </c>
      <c r="I13" s="1328">
        <v>3.9024395212095753</v>
      </c>
      <c r="J13" s="1328">
        <v>4.0046837837837845</v>
      </c>
      <c r="K13" s="1328">
        <v>4.168231948270435</v>
      </c>
      <c r="L13" s="1328">
        <v>3.4432686832740216</v>
      </c>
      <c r="M13" s="1328">
        <v>3.2424281081081077</v>
      </c>
      <c r="N13" s="1329">
        <v>2.8717697704892062</v>
      </c>
      <c r="O13" s="1569">
        <v>3.5174291324677225</v>
      </c>
    </row>
    <row r="14" spans="1:15" ht="15" customHeight="1">
      <c r="A14" s="1327" t="s">
        <v>867</v>
      </c>
      <c r="B14" s="1557" t="s">
        <v>868</v>
      </c>
      <c r="C14" s="1328">
        <v>1.6129035699286014</v>
      </c>
      <c r="D14" s="1328">
        <v>0.89907419712949</v>
      </c>
      <c r="E14" s="1328">
        <v>0.846207755463706</v>
      </c>
      <c r="F14" s="1328">
        <v>2.879197306069458</v>
      </c>
      <c r="G14" s="1328">
        <v>3.2362716517326144</v>
      </c>
      <c r="H14" s="1328">
        <v>3.288953117353205</v>
      </c>
      <c r="I14" s="1328">
        <v>1.6134097188476224</v>
      </c>
      <c r="J14" s="1328">
        <v>1.2147113333333335</v>
      </c>
      <c r="K14" s="1328">
        <v>2.1575733145895724</v>
      </c>
      <c r="L14" s="1328">
        <v>3.090519992960225</v>
      </c>
      <c r="M14" s="1328">
        <v>3.3535156756756757</v>
      </c>
      <c r="N14" s="1329">
        <v>3.3197895928330032</v>
      </c>
      <c r="O14" s="1569">
        <v>2.3316103563160104</v>
      </c>
    </row>
    <row r="15" spans="1:15" ht="15" customHeight="1">
      <c r="A15" s="1327" t="s">
        <v>869</v>
      </c>
      <c r="B15" s="1557" t="s">
        <v>870</v>
      </c>
      <c r="C15" s="1328">
        <v>3.3968185352308224</v>
      </c>
      <c r="D15" s="1328">
        <v>2.895359281579573</v>
      </c>
      <c r="E15" s="1328">
        <v>3.4084731132075468</v>
      </c>
      <c r="F15" s="1328">
        <v>4.093331220329517</v>
      </c>
      <c r="G15" s="1328">
        <v>3.994682751045284</v>
      </c>
      <c r="H15" s="1328">
        <v>4.440908264329805</v>
      </c>
      <c r="I15" s="1328">
        <v>5.164051891704268</v>
      </c>
      <c r="J15" s="1328">
        <v>5.596070322580646</v>
      </c>
      <c r="K15" s="1328">
        <v>5.456351824840063</v>
      </c>
      <c r="L15" s="1328">
        <v>5.726184461067665</v>
      </c>
      <c r="M15" s="1328">
        <v>5.46250458618313</v>
      </c>
      <c r="N15" s="1329">
        <v>5.360435168115558</v>
      </c>
      <c r="O15" s="1569">
        <v>4.662800140488818</v>
      </c>
    </row>
    <row r="16" spans="1:15" ht="15" customHeight="1">
      <c r="A16" s="1327" t="s">
        <v>871</v>
      </c>
      <c r="B16" s="1557" t="s">
        <v>872</v>
      </c>
      <c r="C16" s="1328">
        <v>5.425047309961818</v>
      </c>
      <c r="D16" s="1328">
        <v>5.222550591166958</v>
      </c>
      <c r="E16" s="1328">
        <v>4.872020754716981</v>
      </c>
      <c r="F16" s="1328">
        <v>5.242749264705882</v>
      </c>
      <c r="G16" s="1328">
        <v>5.304209852404553</v>
      </c>
      <c r="H16" s="1328">
        <v>5.26434765889847</v>
      </c>
      <c r="I16" s="1328">
        <v>5.170746858729607</v>
      </c>
      <c r="J16" s="1328">
        <v>4.551349535702849</v>
      </c>
      <c r="K16" s="1328">
        <v>3.871767249497724</v>
      </c>
      <c r="L16" s="1328">
        <v>4.674502013189865</v>
      </c>
      <c r="M16" s="1328">
        <v>4.940809824561403</v>
      </c>
      <c r="N16" s="1329">
        <v>4.9510305534645385</v>
      </c>
      <c r="O16" s="1569">
        <v>4.9643167763801666</v>
      </c>
    </row>
    <row r="17" spans="1:15" ht="15" customHeight="1">
      <c r="A17" s="1327" t="s">
        <v>873</v>
      </c>
      <c r="B17" s="1557" t="s">
        <v>874</v>
      </c>
      <c r="C17" s="1328">
        <v>4.775216950572465</v>
      </c>
      <c r="D17" s="1328">
        <v>3.77765162028212</v>
      </c>
      <c r="E17" s="1328">
        <v>4.663893382237086</v>
      </c>
      <c r="F17" s="1328">
        <v>4.9555454448777025</v>
      </c>
      <c r="G17" s="1328">
        <v>4.953859860574043</v>
      </c>
      <c r="H17" s="1328">
        <v>4.846119482616302</v>
      </c>
      <c r="I17" s="1328">
        <v>5.187522395978776</v>
      </c>
      <c r="J17" s="1328">
        <v>5.385691068024617</v>
      </c>
      <c r="K17" s="1328">
        <v>5.052342023311288</v>
      </c>
      <c r="L17" s="1328">
        <v>4.859117983803406</v>
      </c>
      <c r="M17" s="1328">
        <v>4.519417635205055</v>
      </c>
      <c r="N17" s="1329">
        <v>3.780621060673431</v>
      </c>
      <c r="O17" s="1569">
        <v>4.708875790310837</v>
      </c>
    </row>
    <row r="18" spans="1:16" ht="15" customHeight="1">
      <c r="A18" s="1327" t="s">
        <v>875</v>
      </c>
      <c r="B18" s="1557" t="s">
        <v>876</v>
      </c>
      <c r="C18" s="1328">
        <v>3.41748440269408</v>
      </c>
      <c r="D18" s="1328">
        <v>3.4932778280050107</v>
      </c>
      <c r="E18" s="1328">
        <v>3.5961985600462625</v>
      </c>
      <c r="F18" s="1328">
        <v>4.02602993577213</v>
      </c>
      <c r="G18" s="1328">
        <v>3.7520925058548005</v>
      </c>
      <c r="H18" s="1328">
        <v>4.10236892545691</v>
      </c>
      <c r="I18" s="1328">
        <v>4.0122495923431405</v>
      </c>
      <c r="J18" s="1328">
        <v>3.906800049016938</v>
      </c>
      <c r="K18" s="1328">
        <v>4.055525032860332</v>
      </c>
      <c r="L18" s="1328">
        <v>2.911661630829377</v>
      </c>
      <c r="M18" s="1328">
        <v>1.6678396383639233</v>
      </c>
      <c r="N18" s="1329">
        <v>2.9805422437758247</v>
      </c>
      <c r="O18" s="1569">
        <v>3.4814174393084554</v>
      </c>
      <c r="P18" s="1545"/>
    </row>
    <row r="19" spans="1:15" ht="15" customHeight="1">
      <c r="A19" s="1330" t="s">
        <v>877</v>
      </c>
      <c r="B19" s="1559" t="s">
        <v>833</v>
      </c>
      <c r="C19" s="1328">
        <v>4.027662566465792</v>
      </c>
      <c r="D19" s="1328">
        <v>3.6609049773755653</v>
      </c>
      <c r="E19" s="1328">
        <v>3.701351713395639</v>
      </c>
      <c r="F19" s="1328">
        <v>3.676631343283582</v>
      </c>
      <c r="G19" s="1328">
        <v>3.850785333333333</v>
      </c>
      <c r="H19" s="1328">
        <v>3.9490213213213217</v>
      </c>
      <c r="I19" s="1328">
        <v>3.940556451612903</v>
      </c>
      <c r="J19" s="1328">
        <v>3.8080159420289847</v>
      </c>
      <c r="K19" s="1328">
        <v>1.6973710622710623</v>
      </c>
      <c r="L19" s="1328">
        <v>0.7020408450704225</v>
      </c>
      <c r="M19" s="1328">
        <v>0.8240442028985507</v>
      </c>
      <c r="N19" s="1329">
        <v>1.4706548192771083</v>
      </c>
      <c r="O19" s="1569">
        <v>2.929587760230834</v>
      </c>
    </row>
    <row r="20" spans="1:16" ht="15" customHeight="1">
      <c r="A20" s="1327" t="s">
        <v>878</v>
      </c>
      <c r="B20" s="1557" t="s">
        <v>814</v>
      </c>
      <c r="C20" s="1328">
        <v>0.6176727272727273</v>
      </c>
      <c r="D20" s="1328">
        <v>0.629863076923077</v>
      </c>
      <c r="E20" s="1328">
        <v>1.3400342756183745</v>
      </c>
      <c r="F20" s="1328">
        <v>1.9721844155844157</v>
      </c>
      <c r="G20" s="1328">
        <v>2.401290153846154</v>
      </c>
      <c r="H20" s="1328">
        <v>2.080350530035336</v>
      </c>
      <c r="I20" s="1328">
        <v>2.3784652173913043</v>
      </c>
      <c r="J20" s="1328">
        <v>2.9391873188405797</v>
      </c>
      <c r="K20" s="1328">
        <v>3.109814156626506</v>
      </c>
      <c r="L20" s="1328">
        <v>3.6963909090909097</v>
      </c>
      <c r="M20" s="1328">
        <v>3.8208818461538465</v>
      </c>
      <c r="N20" s="1329">
        <v>3.939815901060071</v>
      </c>
      <c r="O20" s="1569">
        <v>2.4576696244599545</v>
      </c>
      <c r="P20" s="1545"/>
    </row>
    <row r="21" spans="1:15" ht="15" customHeight="1">
      <c r="A21" s="1331" t="s">
        <v>879</v>
      </c>
      <c r="B21" s="1560" t="s">
        <v>815</v>
      </c>
      <c r="C21" s="1328">
        <v>2.2590185714285718</v>
      </c>
      <c r="D21" s="1328">
        <v>3.3845412060301507</v>
      </c>
      <c r="E21" s="1328">
        <v>3.102005803571429</v>
      </c>
      <c r="F21" s="1328">
        <v>2.687988475836431</v>
      </c>
      <c r="G21" s="1328">
        <v>2.1998130653266332</v>
      </c>
      <c r="H21" s="1328">
        <v>2.4648049469964666</v>
      </c>
      <c r="I21" s="1328">
        <v>2.2032</v>
      </c>
      <c r="J21" s="1328">
        <v>2.651</v>
      </c>
      <c r="K21" s="1328">
        <v>2.8861</v>
      </c>
      <c r="L21" s="1328">
        <v>3.6293</v>
      </c>
      <c r="M21" s="1328">
        <v>3.3082</v>
      </c>
      <c r="N21" s="1329">
        <v>3.2485</v>
      </c>
      <c r="O21" s="1569">
        <v>2.8427</v>
      </c>
    </row>
    <row r="22" spans="1:15" s="100" customFormat="1" ht="15" customHeight="1">
      <c r="A22" s="1332" t="s">
        <v>879</v>
      </c>
      <c r="B22" s="1562" t="s">
        <v>816</v>
      </c>
      <c r="C22" s="1333">
        <v>2.9887</v>
      </c>
      <c r="D22" s="1328">
        <v>2.7829</v>
      </c>
      <c r="E22" s="1328">
        <v>2.5369</v>
      </c>
      <c r="F22" s="1328">
        <v>2.1101</v>
      </c>
      <c r="G22" s="1328">
        <v>1.9827</v>
      </c>
      <c r="H22" s="1328">
        <v>2.6703</v>
      </c>
      <c r="I22" s="1328">
        <v>2.5963603174603174</v>
      </c>
      <c r="J22" s="1328">
        <v>2.3605678095238094</v>
      </c>
      <c r="K22" s="1328">
        <v>1.8496</v>
      </c>
      <c r="L22" s="1328">
        <v>2.4269</v>
      </c>
      <c r="M22" s="1328">
        <v>2.1681</v>
      </c>
      <c r="N22" s="1334">
        <v>2.7651367875647668</v>
      </c>
      <c r="O22" s="1570">
        <v>2.4216334168057867</v>
      </c>
    </row>
    <row r="23" spans="1:15" s="1322" customFormat="1" ht="15" customHeight="1">
      <c r="A23" s="1335" t="s">
        <v>879</v>
      </c>
      <c r="B23" s="1562" t="s">
        <v>57</v>
      </c>
      <c r="C23" s="1333">
        <v>4.2514</v>
      </c>
      <c r="D23" s="1328">
        <v>2.1419</v>
      </c>
      <c r="E23" s="1336">
        <v>2.3486</v>
      </c>
      <c r="F23" s="1336">
        <v>3.0267</v>
      </c>
      <c r="G23" s="1336">
        <v>3.5927</v>
      </c>
      <c r="H23" s="1336">
        <v>3.8637</v>
      </c>
      <c r="I23" s="1328">
        <v>5.7924</v>
      </c>
      <c r="J23" s="1328">
        <v>5.5404</v>
      </c>
      <c r="K23" s="1328">
        <v>4.0699</v>
      </c>
      <c r="L23" s="1328">
        <v>5.32</v>
      </c>
      <c r="M23" s="1328">
        <v>5.41</v>
      </c>
      <c r="N23" s="1334">
        <v>5.13</v>
      </c>
      <c r="O23" s="1570">
        <v>4.22</v>
      </c>
    </row>
    <row r="24" spans="2:15" ht="12.75">
      <c r="B24" s="1562" t="s">
        <v>1091</v>
      </c>
      <c r="C24" s="1328">
        <v>5.17</v>
      </c>
      <c r="D24" s="1328">
        <v>3.73</v>
      </c>
      <c r="E24" s="980">
        <v>6.08</v>
      </c>
      <c r="F24" s="980">
        <v>5.55</v>
      </c>
      <c r="G24" s="980">
        <v>4.72</v>
      </c>
      <c r="H24" s="980">
        <v>4.32</v>
      </c>
      <c r="I24" s="980">
        <v>6.64</v>
      </c>
      <c r="J24" s="980">
        <v>6.83</v>
      </c>
      <c r="K24" s="980">
        <v>5.98</v>
      </c>
      <c r="L24" s="980">
        <v>6.73</v>
      </c>
      <c r="M24" s="983">
        <v>6</v>
      </c>
      <c r="N24" s="692">
        <v>6.8</v>
      </c>
      <c r="O24" s="1570">
        <v>5.83</v>
      </c>
    </row>
    <row r="25" spans="2:15" ht="13.5" thickBot="1">
      <c r="B25" s="1571" t="s">
        <v>97</v>
      </c>
      <c r="C25" s="1572">
        <v>1.77</v>
      </c>
      <c r="D25" s="1572">
        <v>2.4136</v>
      </c>
      <c r="E25" s="1572">
        <v>2.7298</v>
      </c>
      <c r="F25" s="1572">
        <v>4.6669</v>
      </c>
      <c r="G25" s="1572">
        <v>6.35</v>
      </c>
      <c r="H25" s="1572">
        <v>8.74</v>
      </c>
      <c r="I25" s="1572">
        <v>9.01</v>
      </c>
      <c r="J25" s="1572">
        <v>7.79</v>
      </c>
      <c r="K25" s="1572">
        <v>7.35</v>
      </c>
      <c r="L25" s="1572"/>
      <c r="M25" s="1572"/>
      <c r="N25" s="1573"/>
      <c r="O25" s="1574"/>
    </row>
    <row r="26" ht="13.5" thickTop="1"/>
  </sheetData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E16" sqref="E16"/>
    </sheetView>
  </sheetViews>
  <sheetFormatPr defaultColWidth="9.8515625" defaultRowHeight="12.75"/>
  <cols>
    <col min="1" max="1" width="9.28125" style="1339" hidden="1" customWidth="1"/>
    <col min="2" max="2" width="7.8515625" style="1339" customWidth="1"/>
    <col min="3" max="13" width="5.28125" style="1338" customWidth="1"/>
    <col min="14" max="14" width="6.28125" style="1338" customWidth="1"/>
    <col min="15" max="15" width="8.00390625" style="1339" customWidth="1"/>
    <col min="16" max="16384" width="9.421875" style="1338" customWidth="1"/>
  </cols>
  <sheetData>
    <row r="1" spans="1:15" ht="12.75">
      <c r="A1" s="1677" t="s">
        <v>880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  <c r="L1" s="1677"/>
      <c r="M1" s="1677"/>
      <c r="N1" s="1677"/>
      <c r="O1" s="1677"/>
    </row>
    <row r="2" spans="1:16" ht="15.75">
      <c r="A2" s="1690" t="s">
        <v>881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547"/>
    </row>
    <row r="3" spans="1:15" ht="12.75" hidden="1">
      <c r="A3" s="840"/>
      <c r="B3" s="840"/>
      <c r="C3" s="1296"/>
      <c r="D3" s="1323"/>
      <c r="E3" s="1323"/>
      <c r="F3" s="1323"/>
      <c r="G3" s="1296"/>
      <c r="H3" s="1296"/>
      <c r="I3" s="1296"/>
      <c r="J3" s="1296"/>
      <c r="K3" s="1296"/>
      <c r="L3" s="1296"/>
      <c r="M3" s="1296"/>
      <c r="N3" s="1296"/>
      <c r="O3" s="840"/>
    </row>
    <row r="4" spans="1:15" ht="13.5" thickBot="1">
      <c r="A4" s="840"/>
      <c r="B4" s="840"/>
      <c r="C4" s="1296"/>
      <c r="D4" s="1296"/>
      <c r="E4" s="1296"/>
      <c r="F4" s="1296"/>
      <c r="G4" s="1296"/>
      <c r="H4" s="1296"/>
      <c r="I4" s="1296"/>
      <c r="J4" s="1296"/>
      <c r="K4" s="1296"/>
      <c r="L4" s="1323"/>
      <c r="M4" s="1296"/>
      <c r="N4" s="1296"/>
      <c r="O4" s="1546" t="s">
        <v>551</v>
      </c>
    </row>
    <row r="5" spans="1:15" s="1339" customFormat="1" ht="13.5" thickTop="1">
      <c r="A5" s="1723" t="s">
        <v>851</v>
      </c>
      <c r="B5" s="1725" t="s">
        <v>851</v>
      </c>
      <c r="C5" s="1727" t="s">
        <v>1444</v>
      </c>
      <c r="D5" s="1721"/>
      <c r="E5" s="1721"/>
      <c r="F5" s="1721"/>
      <c r="G5" s="1721"/>
      <c r="H5" s="1721"/>
      <c r="I5" s="1721"/>
      <c r="J5" s="1721"/>
      <c r="K5" s="1721"/>
      <c r="L5" s="1721"/>
      <c r="M5" s="1721"/>
      <c r="N5" s="1722"/>
      <c r="O5" s="1554" t="s">
        <v>126</v>
      </c>
    </row>
    <row r="6" spans="1:15" s="1339" customFormat="1" ht="12.75">
      <c r="A6" s="1724"/>
      <c r="B6" s="1726"/>
      <c r="C6" s="1340" t="s">
        <v>1168</v>
      </c>
      <c r="D6" s="1325" t="s">
        <v>1556</v>
      </c>
      <c r="E6" s="1325" t="s">
        <v>12</v>
      </c>
      <c r="F6" s="1325" t="s">
        <v>1559</v>
      </c>
      <c r="G6" s="1325" t="s">
        <v>13</v>
      </c>
      <c r="H6" s="1325" t="s">
        <v>14</v>
      </c>
      <c r="I6" s="1325" t="s">
        <v>15</v>
      </c>
      <c r="J6" s="1325" t="s">
        <v>279</v>
      </c>
      <c r="K6" s="1325" t="s">
        <v>16</v>
      </c>
      <c r="L6" s="1325" t="s">
        <v>1459</v>
      </c>
      <c r="M6" s="1325" t="s">
        <v>852</v>
      </c>
      <c r="N6" s="1326" t="s">
        <v>53</v>
      </c>
      <c r="O6" s="1556" t="s">
        <v>1566</v>
      </c>
    </row>
    <row r="7" spans="1:15" ht="15.75" customHeight="1">
      <c r="A7" s="1341" t="s">
        <v>863</v>
      </c>
      <c r="B7" s="1557" t="s">
        <v>864</v>
      </c>
      <c r="C7" s="1342" t="s">
        <v>95</v>
      </c>
      <c r="D7" s="1343" t="s">
        <v>95</v>
      </c>
      <c r="E7" s="1343" t="s">
        <v>95</v>
      </c>
      <c r="F7" s="1343" t="s">
        <v>95</v>
      </c>
      <c r="G7" s="1343" t="s">
        <v>95</v>
      </c>
      <c r="H7" s="1328">
        <v>11.9631</v>
      </c>
      <c r="I7" s="1343" t="s">
        <v>95</v>
      </c>
      <c r="J7" s="1343" t="s">
        <v>95</v>
      </c>
      <c r="K7" s="1328">
        <v>10.5283</v>
      </c>
      <c r="L7" s="1343" t="s">
        <v>95</v>
      </c>
      <c r="M7" s="1328">
        <v>8.9766</v>
      </c>
      <c r="N7" s="1344" t="s">
        <v>95</v>
      </c>
      <c r="O7" s="1558">
        <v>10.344</v>
      </c>
    </row>
    <row r="8" spans="1:15" ht="15.75" customHeight="1">
      <c r="A8" s="1341" t="s">
        <v>865</v>
      </c>
      <c r="B8" s="1557" t="s">
        <v>866</v>
      </c>
      <c r="C8" s="1342" t="s">
        <v>95</v>
      </c>
      <c r="D8" s="1343" t="s">
        <v>95</v>
      </c>
      <c r="E8" s="1343" t="s">
        <v>95</v>
      </c>
      <c r="F8" s="1343" t="s">
        <v>95</v>
      </c>
      <c r="G8" s="1343" t="s">
        <v>95</v>
      </c>
      <c r="H8" s="1328">
        <v>6.3049</v>
      </c>
      <c r="I8" s="1343" t="s">
        <v>95</v>
      </c>
      <c r="J8" s="1343" t="s">
        <v>95</v>
      </c>
      <c r="K8" s="1328">
        <v>7.2517</v>
      </c>
      <c r="L8" s="1343" t="s">
        <v>95</v>
      </c>
      <c r="M8" s="1328">
        <v>6.9928</v>
      </c>
      <c r="N8" s="1344" t="s">
        <v>95</v>
      </c>
      <c r="O8" s="1558">
        <v>6.8624</v>
      </c>
    </row>
    <row r="9" spans="1:15" ht="15.75" customHeight="1">
      <c r="A9" s="1341" t="s">
        <v>867</v>
      </c>
      <c r="B9" s="1557" t="s">
        <v>868</v>
      </c>
      <c r="C9" s="1342" t="s">
        <v>95</v>
      </c>
      <c r="D9" s="1343" t="s">
        <v>95</v>
      </c>
      <c r="E9" s="1343" t="s">
        <v>95</v>
      </c>
      <c r="F9" s="1343" t="s">
        <v>95</v>
      </c>
      <c r="G9" s="1343" t="s">
        <v>95</v>
      </c>
      <c r="H9" s="1343" t="s">
        <v>95</v>
      </c>
      <c r="I9" s="1343" t="s">
        <v>95</v>
      </c>
      <c r="J9" s="1343" t="s">
        <v>95</v>
      </c>
      <c r="K9" s="1328">
        <v>4.9129</v>
      </c>
      <c r="L9" s="1328">
        <v>5.424</v>
      </c>
      <c r="M9" s="1328">
        <v>5.3116</v>
      </c>
      <c r="N9" s="1344" t="s">
        <v>95</v>
      </c>
      <c r="O9" s="1558">
        <v>5.1282</v>
      </c>
    </row>
    <row r="10" spans="1:15" ht="15.75" customHeight="1">
      <c r="A10" s="1341" t="s">
        <v>869</v>
      </c>
      <c r="B10" s="1557" t="s">
        <v>870</v>
      </c>
      <c r="C10" s="1342" t="s">
        <v>95</v>
      </c>
      <c r="D10" s="1343" t="s">
        <v>95</v>
      </c>
      <c r="E10" s="1343" t="s">
        <v>95</v>
      </c>
      <c r="F10" s="1343" t="s">
        <v>95</v>
      </c>
      <c r="G10" s="1328">
        <v>5.6721</v>
      </c>
      <c r="H10" s="1328">
        <v>5.5712</v>
      </c>
      <c r="I10" s="1328">
        <v>6.0824</v>
      </c>
      <c r="J10" s="1328">
        <v>7.2849</v>
      </c>
      <c r="K10" s="1328">
        <v>6.142</v>
      </c>
      <c r="L10" s="1343" t="s">
        <v>95</v>
      </c>
      <c r="M10" s="1343" t="s">
        <v>95</v>
      </c>
      <c r="N10" s="1344" t="s">
        <v>95</v>
      </c>
      <c r="O10" s="1558">
        <v>6.1565</v>
      </c>
    </row>
    <row r="11" spans="1:15" ht="15.75" customHeight="1">
      <c r="A11" s="1341" t="s">
        <v>871</v>
      </c>
      <c r="B11" s="1557" t="s">
        <v>872</v>
      </c>
      <c r="C11" s="1342" t="s">
        <v>95</v>
      </c>
      <c r="D11" s="1343" t="s">
        <v>95</v>
      </c>
      <c r="E11" s="1343" t="s">
        <v>95</v>
      </c>
      <c r="F11" s="1343" t="s">
        <v>95</v>
      </c>
      <c r="G11" s="1328">
        <v>5.731</v>
      </c>
      <c r="H11" s="1328">
        <v>5.4412</v>
      </c>
      <c r="I11" s="1328">
        <v>5.4568</v>
      </c>
      <c r="J11" s="1328">
        <v>5.113</v>
      </c>
      <c r="K11" s="1328">
        <v>4.921</v>
      </c>
      <c r="L11" s="1328">
        <v>5.2675</v>
      </c>
      <c r="M11" s="1328">
        <v>5.5204</v>
      </c>
      <c r="N11" s="1329">
        <v>5.6215</v>
      </c>
      <c r="O11" s="1558">
        <v>5.2623</v>
      </c>
    </row>
    <row r="12" spans="1:15" ht="15.75" customHeight="1">
      <c r="A12" s="1341" t="s">
        <v>873</v>
      </c>
      <c r="B12" s="1557" t="s">
        <v>874</v>
      </c>
      <c r="C12" s="1342" t="s">
        <v>95</v>
      </c>
      <c r="D12" s="1343" t="s">
        <v>95</v>
      </c>
      <c r="E12" s="1343" t="s">
        <v>95</v>
      </c>
      <c r="F12" s="1343" t="s">
        <v>95</v>
      </c>
      <c r="G12" s="1328">
        <v>5.5134</v>
      </c>
      <c r="H12" s="1328">
        <v>5.1547</v>
      </c>
      <c r="I12" s="1328">
        <v>5.6571</v>
      </c>
      <c r="J12" s="1328">
        <v>5.5606</v>
      </c>
      <c r="K12" s="1328">
        <v>5.1416</v>
      </c>
      <c r="L12" s="1328">
        <v>5.04</v>
      </c>
      <c r="M12" s="1328">
        <v>4.9911</v>
      </c>
      <c r="N12" s="1329">
        <v>4.4332</v>
      </c>
      <c r="O12" s="1558">
        <v>5.2011</v>
      </c>
    </row>
    <row r="13" spans="1:15" ht="15.75" customHeight="1">
      <c r="A13" s="1341" t="s">
        <v>875</v>
      </c>
      <c r="B13" s="1557" t="s">
        <v>876</v>
      </c>
      <c r="C13" s="1342" t="s">
        <v>95</v>
      </c>
      <c r="D13" s="1343" t="s">
        <v>95</v>
      </c>
      <c r="E13" s="1343" t="s">
        <v>95</v>
      </c>
      <c r="F13" s="1343" t="s">
        <v>95</v>
      </c>
      <c r="G13" s="1328">
        <v>4.0799</v>
      </c>
      <c r="H13" s="1328">
        <v>4.4582</v>
      </c>
      <c r="I13" s="1328">
        <v>4.2217</v>
      </c>
      <c r="J13" s="1328">
        <v>4.940833333333333</v>
      </c>
      <c r="K13" s="1328">
        <v>5.125140609689712</v>
      </c>
      <c r="L13" s="1328">
        <v>4.6283</v>
      </c>
      <c r="M13" s="1328">
        <v>3.313868815443266</v>
      </c>
      <c r="N13" s="1329">
        <v>4.928079080914116</v>
      </c>
      <c r="O13" s="1558">
        <v>4.7107238804707094</v>
      </c>
    </row>
    <row r="14" spans="1:15" ht="15.75" customHeight="1">
      <c r="A14" s="1341" t="s">
        <v>877</v>
      </c>
      <c r="B14" s="1559" t="s">
        <v>833</v>
      </c>
      <c r="C14" s="1333">
        <v>5.313810591133005</v>
      </c>
      <c r="D14" s="1328">
        <v>5.181625</v>
      </c>
      <c r="E14" s="1328">
        <v>5.297252284263959</v>
      </c>
      <c r="F14" s="1328">
        <v>5.152060401853295</v>
      </c>
      <c r="G14" s="1328">
        <v>5.120841242937853</v>
      </c>
      <c r="H14" s="1328">
        <v>4.954478199052133</v>
      </c>
      <c r="I14" s="1328">
        <v>4.7035</v>
      </c>
      <c r="J14" s="1328">
        <v>4.042</v>
      </c>
      <c r="K14" s="1328">
        <v>3.018677865612648</v>
      </c>
      <c r="L14" s="1328">
        <v>2.652016149068323</v>
      </c>
      <c r="M14" s="1328">
        <v>2.5699083938892775</v>
      </c>
      <c r="N14" s="1329">
        <v>3.8123749843660346</v>
      </c>
      <c r="O14" s="1558">
        <v>4.1462783631415165</v>
      </c>
    </row>
    <row r="15" spans="1:15" ht="15.75" customHeight="1">
      <c r="A15" s="1341" t="s">
        <v>878</v>
      </c>
      <c r="B15" s="1557" t="s">
        <v>814</v>
      </c>
      <c r="C15" s="1342" t="s">
        <v>95</v>
      </c>
      <c r="D15" s="1343" t="s">
        <v>95</v>
      </c>
      <c r="E15" s="1328">
        <v>3.5281</v>
      </c>
      <c r="F15" s="1328" t="s">
        <v>95</v>
      </c>
      <c r="G15" s="1328">
        <v>3.0617128712871287</v>
      </c>
      <c r="H15" s="1328">
        <v>2.494175</v>
      </c>
      <c r="I15" s="1328">
        <v>2.7779</v>
      </c>
      <c r="J15" s="1328">
        <v>3.536573184786784</v>
      </c>
      <c r="K15" s="1328">
        <v>3.9791776119402984</v>
      </c>
      <c r="L15" s="1328">
        <v>4.841109933774834</v>
      </c>
      <c r="M15" s="1328">
        <v>4.865694115697157</v>
      </c>
      <c r="N15" s="1329">
        <v>4.78535242830253</v>
      </c>
      <c r="O15" s="1558">
        <v>4.32219165363855</v>
      </c>
    </row>
    <row r="16" spans="1:15" ht="15.75" customHeight="1">
      <c r="A16" s="1345" t="s">
        <v>879</v>
      </c>
      <c r="B16" s="1560" t="s">
        <v>815</v>
      </c>
      <c r="C16" s="1346" t="s">
        <v>95</v>
      </c>
      <c r="D16" s="1347" t="s">
        <v>95</v>
      </c>
      <c r="E16" s="1348">
        <v>3.8745670329670325</v>
      </c>
      <c r="F16" s="1348">
        <v>3.9333</v>
      </c>
      <c r="G16" s="1348">
        <v>3.0897297029702973</v>
      </c>
      <c r="H16" s="1348">
        <v>3.4186746835443036</v>
      </c>
      <c r="I16" s="1348">
        <v>3.5002</v>
      </c>
      <c r="J16" s="1348">
        <v>3.7999</v>
      </c>
      <c r="K16" s="1348">
        <v>4.3114</v>
      </c>
      <c r="L16" s="1348">
        <v>4.2023</v>
      </c>
      <c r="M16" s="1348">
        <v>3.7381</v>
      </c>
      <c r="N16" s="1349">
        <v>4.04</v>
      </c>
      <c r="O16" s="1561">
        <v>3.9504</v>
      </c>
    </row>
    <row r="17" spans="1:15" s="1548" customFormat="1" ht="15.75" customHeight="1">
      <c r="A17" s="1345" t="s">
        <v>879</v>
      </c>
      <c r="B17" s="1560" t="s">
        <v>816</v>
      </c>
      <c r="C17" s="1346" t="s">
        <v>95</v>
      </c>
      <c r="D17" s="1347" t="s">
        <v>95</v>
      </c>
      <c r="E17" s="1348">
        <v>3.7822</v>
      </c>
      <c r="F17" s="1348">
        <v>3.3252</v>
      </c>
      <c r="G17" s="1348">
        <v>3.0398</v>
      </c>
      <c r="H17" s="1348">
        <v>3.1393</v>
      </c>
      <c r="I17" s="1350">
        <v>3.2068</v>
      </c>
      <c r="J17" s="1350">
        <v>3.0105</v>
      </c>
      <c r="K17" s="1348">
        <v>3.0861</v>
      </c>
      <c r="L17" s="1348">
        <v>3.546</v>
      </c>
      <c r="M17" s="1350">
        <v>3.187</v>
      </c>
      <c r="N17" s="1349">
        <v>3.9996456840042054</v>
      </c>
      <c r="O17" s="1561">
        <v>3.504522439769843</v>
      </c>
    </row>
    <row r="18" spans="1:15" s="1548" customFormat="1" ht="15.75" customHeight="1">
      <c r="A18" s="1351" t="s">
        <v>879</v>
      </c>
      <c r="B18" s="1560" t="s">
        <v>57</v>
      </c>
      <c r="C18" s="1346" t="s">
        <v>95</v>
      </c>
      <c r="D18" s="1347">
        <v>3.0449</v>
      </c>
      <c r="E18" s="1348">
        <v>3.0448</v>
      </c>
      <c r="F18" s="1350">
        <v>3.2809</v>
      </c>
      <c r="G18" s="1350">
        <v>3.3989</v>
      </c>
      <c r="H18" s="1350">
        <v>4.6724</v>
      </c>
      <c r="I18" s="1350">
        <v>6.44</v>
      </c>
      <c r="J18" s="1350">
        <v>5.9542</v>
      </c>
      <c r="K18" s="1348">
        <v>4.822</v>
      </c>
      <c r="L18" s="1348">
        <v>5.3</v>
      </c>
      <c r="M18" s="1350">
        <v>5.66</v>
      </c>
      <c r="N18" s="1350">
        <v>6.47</v>
      </c>
      <c r="O18" s="1561">
        <v>5.49</v>
      </c>
    </row>
    <row r="19" spans="2:15" ht="12.75">
      <c r="B19" s="1562" t="s">
        <v>1091</v>
      </c>
      <c r="C19" s="1330" t="s">
        <v>95</v>
      </c>
      <c r="D19" s="980">
        <v>3.56</v>
      </c>
      <c r="E19" s="980">
        <v>5.57</v>
      </c>
      <c r="F19" s="980">
        <v>5.65</v>
      </c>
      <c r="G19" s="980">
        <v>4.96</v>
      </c>
      <c r="H19" s="980">
        <v>5.2</v>
      </c>
      <c r="I19" s="980">
        <v>6.84</v>
      </c>
      <c r="J19" s="980">
        <v>6.19</v>
      </c>
      <c r="K19" s="980">
        <v>5.96</v>
      </c>
      <c r="L19" s="980">
        <v>6.53</v>
      </c>
      <c r="M19" s="980">
        <v>6.59</v>
      </c>
      <c r="N19" s="980">
        <v>6.55</v>
      </c>
      <c r="O19" s="1563">
        <v>6.06</v>
      </c>
    </row>
    <row r="20" spans="2:15" ht="12.75" thickBot="1">
      <c r="B20" s="1564" t="s">
        <v>97</v>
      </c>
      <c r="C20" s="1565">
        <v>0</v>
      </c>
      <c r="D20" s="1565">
        <v>3.3858</v>
      </c>
      <c r="E20" s="1565">
        <v>0</v>
      </c>
      <c r="F20" s="1565">
        <v>6.0352</v>
      </c>
      <c r="G20" s="1565">
        <v>5.43</v>
      </c>
      <c r="H20" s="1565">
        <v>7.39</v>
      </c>
      <c r="I20" s="1565">
        <v>8.1051</v>
      </c>
      <c r="J20" s="1565">
        <v>0</v>
      </c>
      <c r="K20" s="1565">
        <v>7.6</v>
      </c>
      <c r="L20" s="1565"/>
      <c r="M20" s="1566"/>
      <c r="N20" s="1565"/>
      <c r="O20" s="1567"/>
    </row>
    <row r="21" spans="3:15" ht="12.75" thickTop="1">
      <c r="C21" s="1549"/>
      <c r="D21" s="1549"/>
      <c r="E21" s="1549"/>
      <c r="F21" s="1549"/>
      <c r="G21" s="1549"/>
      <c r="H21" s="1549"/>
      <c r="I21" s="1549"/>
      <c r="J21" s="1549"/>
      <c r="K21" s="1549"/>
      <c r="L21" s="1549"/>
      <c r="M21" s="1550"/>
      <c r="N21" s="1549"/>
      <c r="O21" s="1551"/>
    </row>
    <row r="22" spans="3:15" ht="12"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50"/>
      <c r="N22" s="1549"/>
      <c r="O22" s="1551"/>
    </row>
    <row r="23" spans="3:15" ht="12"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52"/>
      <c r="N23" s="1549"/>
      <c r="O23" s="1551"/>
    </row>
    <row r="24" spans="3:15" ht="12">
      <c r="C24" s="1549"/>
      <c r="D24" s="1549"/>
      <c r="E24" s="1549"/>
      <c r="F24" s="1549"/>
      <c r="G24" s="1549"/>
      <c r="H24" s="1549"/>
      <c r="I24" s="1549"/>
      <c r="J24" s="1549"/>
      <c r="K24" s="1549"/>
      <c r="L24" s="1549"/>
      <c r="M24" s="1549"/>
      <c r="N24" s="1549"/>
      <c r="O24" s="1551"/>
    </row>
    <row r="25" spans="3:15" ht="12">
      <c r="C25" s="1549"/>
      <c r="D25" s="1549"/>
      <c r="E25" s="1549"/>
      <c r="F25" s="1549"/>
      <c r="G25" s="1549"/>
      <c r="H25" s="1549"/>
      <c r="I25" s="1549"/>
      <c r="J25" s="1549"/>
      <c r="K25" s="1549"/>
      <c r="L25" s="1549"/>
      <c r="M25" s="1549"/>
      <c r="N25" s="1549"/>
      <c r="O25" s="1551"/>
    </row>
    <row r="26" spans="3:15" ht="12">
      <c r="C26" s="1549"/>
      <c r="D26" s="1549"/>
      <c r="E26" s="1549"/>
      <c r="F26" s="1549"/>
      <c r="G26" s="1549"/>
      <c r="H26" s="1549"/>
      <c r="I26" s="1549"/>
      <c r="J26" s="1549"/>
      <c r="K26" s="1549"/>
      <c r="L26" s="1549"/>
      <c r="M26" s="1549"/>
      <c r="N26" s="1549"/>
      <c r="O26" s="1551"/>
    </row>
    <row r="27" spans="3:15" ht="12">
      <c r="C27" s="1549"/>
      <c r="D27" s="1549"/>
      <c r="E27" s="1549"/>
      <c r="F27" s="1549"/>
      <c r="G27" s="1549"/>
      <c r="H27" s="1549"/>
      <c r="I27" s="1549"/>
      <c r="J27" s="1549"/>
      <c r="K27" s="1549"/>
      <c r="L27" s="1549"/>
      <c r="M27" s="1549"/>
      <c r="N27" s="1549"/>
      <c r="O27" s="1551"/>
    </row>
    <row r="28" spans="3:15" ht="12">
      <c r="C28" s="1549"/>
      <c r="D28" s="1549"/>
      <c r="E28" s="1549"/>
      <c r="F28" s="1549"/>
      <c r="G28" s="1549"/>
      <c r="H28" s="1549"/>
      <c r="I28" s="1549"/>
      <c r="J28" s="1549"/>
      <c r="K28" s="1549"/>
      <c r="L28" s="1549"/>
      <c r="M28" s="1549"/>
      <c r="N28" s="1549"/>
      <c r="O28" s="1551"/>
    </row>
  </sheetData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workbookViewId="0" topLeftCell="A1">
      <selection activeCell="B1" sqref="B1:H1"/>
    </sheetView>
  </sheetViews>
  <sheetFormatPr defaultColWidth="11.00390625" defaultRowHeight="12.75"/>
  <cols>
    <col min="1" max="1" width="5.00390625" style="976" customWidth="1"/>
    <col min="2" max="2" width="15.8515625" style="976" customWidth="1"/>
    <col min="3" max="6" width="7.8515625" style="976" customWidth="1"/>
    <col min="7" max="8" width="7.8515625" style="995" customWidth="1"/>
    <col min="9" max="9" width="8.140625" style="995" customWidth="1"/>
    <col min="10" max="16384" width="11.00390625" style="976" customWidth="1"/>
  </cols>
  <sheetData>
    <row r="1" spans="2:8" ht="12.75">
      <c r="B1" s="1677" t="s">
        <v>882</v>
      </c>
      <c r="C1" s="1677"/>
      <c r="D1" s="1677"/>
      <c r="E1" s="1677"/>
      <c r="F1" s="1677"/>
      <c r="G1" s="1677"/>
      <c r="H1" s="1677"/>
    </row>
    <row r="2" spans="2:9" ht="15.75">
      <c r="B2" s="1728" t="s">
        <v>534</v>
      </c>
      <c r="C2" s="1728"/>
      <c r="D2" s="1728"/>
      <c r="E2" s="1728"/>
      <c r="F2" s="1728"/>
      <c r="G2" s="1728"/>
      <c r="H2" s="1728"/>
      <c r="I2" s="1055"/>
    </row>
    <row r="3" spans="2:9" ht="13.5" thickBot="1">
      <c r="B3" s="1296"/>
      <c r="H3" s="1337"/>
      <c r="I3" s="1546" t="s">
        <v>551</v>
      </c>
    </row>
    <row r="4" spans="2:9" ht="13.5" thickTop="1">
      <c r="B4" s="1575" t="s">
        <v>883</v>
      </c>
      <c r="C4" s="1576" t="s">
        <v>833</v>
      </c>
      <c r="D4" s="1576" t="s">
        <v>814</v>
      </c>
      <c r="E4" s="1577" t="s">
        <v>815</v>
      </c>
      <c r="F4" s="1577" t="s">
        <v>816</v>
      </c>
      <c r="G4" s="1577" t="s">
        <v>57</v>
      </c>
      <c r="H4" s="1577" t="s">
        <v>1091</v>
      </c>
      <c r="I4" s="1578" t="s">
        <v>97</v>
      </c>
    </row>
    <row r="5" spans="2:9" ht="15.75" customHeight="1">
      <c r="B5" s="651" t="s">
        <v>1450</v>
      </c>
      <c r="C5" s="1348">
        <v>4.151581108829569</v>
      </c>
      <c r="D5" s="1348">
        <v>1.0163611046646555</v>
      </c>
      <c r="E5" s="1348">
        <v>2.4683254436238493</v>
      </c>
      <c r="F5" s="1348">
        <v>2.0735</v>
      </c>
      <c r="G5" s="1348">
        <v>4.0988</v>
      </c>
      <c r="H5" s="1348">
        <v>5.15</v>
      </c>
      <c r="I5" s="1579">
        <v>1.41</v>
      </c>
    </row>
    <row r="6" spans="2:9" ht="15.75" customHeight="1">
      <c r="B6" s="651" t="s">
        <v>1451</v>
      </c>
      <c r="C6" s="1348">
        <v>2.6650996015936252</v>
      </c>
      <c r="D6" s="1348">
        <v>0.38693505507026205</v>
      </c>
      <c r="E6" s="1348">
        <v>3.8682395168318435</v>
      </c>
      <c r="F6" s="1348">
        <v>1.8315</v>
      </c>
      <c r="G6" s="1348">
        <v>2.1819</v>
      </c>
      <c r="H6" s="1348">
        <v>2.33</v>
      </c>
      <c r="I6" s="1579">
        <v>2</v>
      </c>
    </row>
    <row r="7" spans="2:9" ht="15.75" customHeight="1">
      <c r="B7" s="651" t="s">
        <v>1452</v>
      </c>
      <c r="C7" s="1348">
        <v>3.597813121272366</v>
      </c>
      <c r="D7" s="1350">
        <v>0.8257719226018938</v>
      </c>
      <c r="E7" s="1348">
        <v>3.1771517899231903</v>
      </c>
      <c r="F7" s="1348">
        <v>2.1114</v>
      </c>
      <c r="G7" s="1348">
        <v>3.3517</v>
      </c>
      <c r="H7" s="1348">
        <v>5.16</v>
      </c>
      <c r="I7" s="1579">
        <v>5.1</v>
      </c>
    </row>
    <row r="8" spans="2:9" ht="15.75" customHeight="1">
      <c r="B8" s="651" t="s">
        <v>1453</v>
      </c>
      <c r="C8" s="1348">
        <v>4.207682092282675</v>
      </c>
      <c r="D8" s="1348">
        <v>2.2410335689045935</v>
      </c>
      <c r="E8" s="1348">
        <v>2.358943324653615</v>
      </c>
      <c r="F8" s="1348">
        <v>1.2029</v>
      </c>
      <c r="G8" s="1350">
        <v>3.7336</v>
      </c>
      <c r="H8" s="1350">
        <v>5.34</v>
      </c>
      <c r="I8" s="1580">
        <v>9.22</v>
      </c>
    </row>
    <row r="9" spans="2:9" ht="15.75" customHeight="1">
      <c r="B9" s="651" t="s">
        <v>1454</v>
      </c>
      <c r="C9" s="1348">
        <v>4.629822784810126</v>
      </c>
      <c r="D9" s="1348">
        <v>3.5449809402795425</v>
      </c>
      <c r="E9" s="1348">
        <v>0.9606522028369707</v>
      </c>
      <c r="F9" s="1348">
        <v>1.34</v>
      </c>
      <c r="G9" s="1350">
        <v>4.7295</v>
      </c>
      <c r="H9" s="1350">
        <v>2.38</v>
      </c>
      <c r="I9" s="1580">
        <v>9.93</v>
      </c>
    </row>
    <row r="10" spans="2:9" ht="15.75" customHeight="1">
      <c r="B10" s="651" t="s">
        <v>1455</v>
      </c>
      <c r="C10" s="1348">
        <v>4.680861812778603</v>
      </c>
      <c r="D10" s="1352">
        <v>3.4931097008159564</v>
      </c>
      <c r="E10" s="1352">
        <v>1.222</v>
      </c>
      <c r="F10" s="1353">
        <v>3.0295</v>
      </c>
      <c r="G10" s="1353">
        <v>4.9269</v>
      </c>
      <c r="H10" s="1353">
        <v>3.37</v>
      </c>
      <c r="I10" s="1581">
        <v>12.87</v>
      </c>
    </row>
    <row r="11" spans="2:9" ht="15.75" customHeight="1">
      <c r="B11" s="651" t="s">
        <v>1456</v>
      </c>
      <c r="C11" s="1348">
        <v>4.819987623762376</v>
      </c>
      <c r="D11" s="1352">
        <v>3.954523996852872</v>
      </c>
      <c r="E11" s="1353">
        <v>2.483</v>
      </c>
      <c r="F11" s="1353">
        <v>2.01308</v>
      </c>
      <c r="G11" s="1353">
        <v>7.55</v>
      </c>
      <c r="H11" s="1353">
        <v>8.32</v>
      </c>
      <c r="I11" s="1581">
        <v>11.64</v>
      </c>
    </row>
    <row r="12" spans="2:9" ht="15.75" customHeight="1">
      <c r="B12" s="651" t="s">
        <v>1457</v>
      </c>
      <c r="C12" s="1348">
        <v>3.665607142857143</v>
      </c>
      <c r="D12" s="1352">
        <v>4.332315789473684</v>
      </c>
      <c r="E12" s="1353">
        <v>2.837</v>
      </c>
      <c r="F12" s="1353">
        <v>1.3863</v>
      </c>
      <c r="G12" s="1353">
        <v>5.066</v>
      </c>
      <c r="H12" s="1353">
        <v>6.38</v>
      </c>
      <c r="I12" s="1581">
        <v>8.85</v>
      </c>
    </row>
    <row r="13" spans="2:9" ht="15.75" customHeight="1">
      <c r="B13" s="651" t="s">
        <v>1458</v>
      </c>
      <c r="C13" s="1348">
        <v>0.8290443686006825</v>
      </c>
      <c r="D13" s="1352">
        <v>4.502812465587491</v>
      </c>
      <c r="E13" s="1353">
        <v>1.965</v>
      </c>
      <c r="F13" s="1353">
        <v>1.6876</v>
      </c>
      <c r="G13" s="1353">
        <v>2.69</v>
      </c>
      <c r="H13" s="1353">
        <v>5.06</v>
      </c>
      <c r="I13" s="1581">
        <v>7.81</v>
      </c>
    </row>
    <row r="14" spans="2:9" ht="15.75" customHeight="1">
      <c r="B14" s="651" t="s">
        <v>1459</v>
      </c>
      <c r="C14" s="1348">
        <v>1.0105181918412347</v>
      </c>
      <c r="D14" s="1352">
        <v>4.2827892720306515</v>
      </c>
      <c r="E14" s="1353">
        <v>3.516</v>
      </c>
      <c r="F14" s="1353">
        <v>3.3494</v>
      </c>
      <c r="G14" s="1353">
        <v>6.48</v>
      </c>
      <c r="H14" s="1353">
        <v>7.07</v>
      </c>
      <c r="I14" s="1581"/>
    </row>
    <row r="15" spans="2:9" ht="15.75" customHeight="1">
      <c r="B15" s="651" t="s">
        <v>1460</v>
      </c>
      <c r="C15" s="1348">
        <v>0.9897522123893804</v>
      </c>
      <c r="D15" s="1352">
        <v>4.112680775052157</v>
      </c>
      <c r="E15" s="1353">
        <v>1.769</v>
      </c>
      <c r="F15" s="1353">
        <v>2.7218</v>
      </c>
      <c r="G15" s="1353">
        <v>4.64</v>
      </c>
      <c r="H15" s="1353">
        <v>5.02</v>
      </c>
      <c r="I15" s="1581"/>
    </row>
    <row r="16" spans="2:9" ht="15.75" customHeight="1">
      <c r="B16" s="654" t="s">
        <v>17</v>
      </c>
      <c r="C16" s="1354">
        <v>0.7114005153562226</v>
      </c>
      <c r="D16" s="1355">
        <v>4.71190657464941</v>
      </c>
      <c r="E16" s="1356">
        <v>2.133</v>
      </c>
      <c r="F16" s="1356">
        <v>3.0342345624701954</v>
      </c>
      <c r="G16" s="1356">
        <v>3.61</v>
      </c>
      <c r="H16" s="1356">
        <v>3.66</v>
      </c>
      <c r="I16" s="1582"/>
    </row>
    <row r="17" spans="2:9" ht="15.75" customHeight="1" thickBot="1">
      <c r="B17" s="1583" t="s">
        <v>1461</v>
      </c>
      <c r="C17" s="1584">
        <v>3.0301222744460543</v>
      </c>
      <c r="D17" s="1585">
        <v>3.3879368644199483</v>
      </c>
      <c r="E17" s="1586">
        <v>2.4746</v>
      </c>
      <c r="F17" s="1586">
        <v>2.2572540566778705</v>
      </c>
      <c r="G17" s="1586">
        <v>4.2</v>
      </c>
      <c r="H17" s="1586">
        <v>5.07</v>
      </c>
      <c r="I17" s="1587"/>
    </row>
    <row r="18" ht="13.5" thickTop="1"/>
  </sheetData>
  <mergeCells count="2">
    <mergeCell ref="B1:H1"/>
    <mergeCell ref="B2:H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A5" sqref="A5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8.00390625" style="1" bestFit="1" customWidth="1"/>
    <col min="10" max="10" width="2.421875" style="1" customWidth="1"/>
    <col min="11" max="11" width="9.28125" style="1" bestFit="1" customWidth="1"/>
    <col min="12" max="16384" width="16.28125" style="1" customWidth="1"/>
  </cols>
  <sheetData>
    <row r="1" spans="1:11" ht="12.75">
      <c r="A1" s="1657" t="s">
        <v>1305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</row>
    <row r="2" spans="1:12" ht="15.75">
      <c r="A2" s="1655" t="s">
        <v>23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54"/>
    </row>
    <row r="3" spans="1:11" ht="13.5" thickBot="1">
      <c r="A3" s="14" t="s">
        <v>1166</v>
      </c>
      <c r="B3" s="14"/>
      <c r="C3" s="14"/>
      <c r="D3" s="14"/>
      <c r="E3" s="14"/>
      <c r="F3" s="14"/>
      <c r="G3" s="14"/>
      <c r="H3" s="14"/>
      <c r="J3" s="14"/>
      <c r="K3" s="349" t="s">
        <v>55</v>
      </c>
    </row>
    <row r="4" spans="1:11" ht="13.5" thickTop="1">
      <c r="A4" s="677"/>
      <c r="B4" s="1598"/>
      <c r="C4" s="1598"/>
      <c r="D4" s="1598"/>
      <c r="E4" s="770"/>
      <c r="F4" s="1656" t="s">
        <v>1506</v>
      </c>
      <c r="G4" s="1654"/>
      <c r="H4" s="1654"/>
      <c r="I4" s="1654"/>
      <c r="J4" s="1654"/>
      <c r="K4" s="1644"/>
    </row>
    <row r="5" spans="1:11" ht="12.75">
      <c r="A5" s="1599" t="s">
        <v>1306</v>
      </c>
      <c r="B5" s="768">
        <v>2008</v>
      </c>
      <c r="C5" s="768">
        <v>2009</v>
      </c>
      <c r="D5" s="768">
        <v>2009</v>
      </c>
      <c r="E5" s="768">
        <v>2010</v>
      </c>
      <c r="F5" s="1645" t="s">
        <v>1091</v>
      </c>
      <c r="G5" s="1646"/>
      <c r="H5" s="1647"/>
      <c r="I5" s="1648" t="s">
        <v>97</v>
      </c>
      <c r="J5" s="1646"/>
      <c r="K5" s="1649"/>
    </row>
    <row r="6" spans="1:11" ht="12.75">
      <c r="A6" s="679" t="s">
        <v>1166</v>
      </c>
      <c r="B6" s="769" t="s">
        <v>53</v>
      </c>
      <c r="C6" s="769" t="s">
        <v>16</v>
      </c>
      <c r="D6" s="769" t="s">
        <v>1486</v>
      </c>
      <c r="E6" s="769" t="s">
        <v>1487</v>
      </c>
      <c r="F6" s="114" t="s">
        <v>1170</v>
      </c>
      <c r="G6" s="764" t="s">
        <v>1166</v>
      </c>
      <c r="H6" s="765" t="s">
        <v>1242</v>
      </c>
      <c r="I6" s="764" t="s">
        <v>1170</v>
      </c>
      <c r="J6" s="764" t="s">
        <v>1166</v>
      </c>
      <c r="K6" s="766" t="s">
        <v>1242</v>
      </c>
    </row>
    <row r="7" spans="1:11" ht="19.5" customHeight="1">
      <c r="A7" s="430" t="s">
        <v>1307</v>
      </c>
      <c r="B7" s="115">
        <v>171455.51005274398</v>
      </c>
      <c r="C7" s="115">
        <v>217830.8329677499</v>
      </c>
      <c r="D7" s="115">
        <v>221083.65148954</v>
      </c>
      <c r="E7" s="115">
        <v>186137.81617803</v>
      </c>
      <c r="F7" s="121">
        <v>38755.94291500594</v>
      </c>
      <c r="G7" s="17" t="s">
        <v>1157</v>
      </c>
      <c r="H7" s="3">
        <v>22.604081317120485</v>
      </c>
      <c r="I7" s="17">
        <v>-22096.83531150999</v>
      </c>
      <c r="J7" s="17" t="s">
        <v>1158</v>
      </c>
      <c r="K7" s="445">
        <v>-9.994784852988301</v>
      </c>
    </row>
    <row r="8" spans="1:11" ht="19.5" customHeight="1">
      <c r="A8" s="430" t="s">
        <v>1308</v>
      </c>
      <c r="B8" s="116">
        <v>213254.123566394</v>
      </c>
      <c r="C8" s="116">
        <v>276698.2118245799</v>
      </c>
      <c r="D8" s="116">
        <v>280540.94436872</v>
      </c>
      <c r="E8" s="116">
        <v>241888.75669816002</v>
      </c>
      <c r="F8" s="14">
        <v>63444.08825818592</v>
      </c>
      <c r="G8" s="14"/>
      <c r="H8" s="4">
        <v>29.750462592313436</v>
      </c>
      <c r="I8" s="14">
        <v>-38652.18767055997</v>
      </c>
      <c r="J8" s="14"/>
      <c r="K8" s="431">
        <v>-13.777734924766886</v>
      </c>
    </row>
    <row r="9" spans="1:11" ht="19.5" customHeight="1">
      <c r="A9" s="430" t="s">
        <v>1309</v>
      </c>
      <c r="B9" s="116">
        <v>34229.060419650006</v>
      </c>
      <c r="C9" s="116">
        <v>50834.621199999994</v>
      </c>
      <c r="D9" s="116">
        <v>51794.746999999996</v>
      </c>
      <c r="E9" s="116">
        <v>47411.823000000004</v>
      </c>
      <c r="F9" s="14">
        <v>16605.560780349988</v>
      </c>
      <c r="G9" s="14"/>
      <c r="H9" s="4">
        <v>48.5130487859292</v>
      </c>
      <c r="I9" s="14">
        <v>-4382.923999999992</v>
      </c>
      <c r="J9" s="14"/>
      <c r="K9" s="431">
        <v>-8.462101378736326</v>
      </c>
    </row>
    <row r="10" spans="1:11" ht="19.5" customHeight="1">
      <c r="A10" s="432" t="s">
        <v>1310</v>
      </c>
      <c r="B10" s="117">
        <v>7569.553094</v>
      </c>
      <c r="C10" s="117">
        <v>8032.757656829999</v>
      </c>
      <c r="D10" s="117">
        <v>7662.545879179999</v>
      </c>
      <c r="E10" s="117">
        <v>8339.11752013</v>
      </c>
      <c r="F10" s="2">
        <v>463.2045628299993</v>
      </c>
      <c r="G10" s="2"/>
      <c r="H10" s="5">
        <v>6.1193118943462865</v>
      </c>
      <c r="I10" s="68">
        <v>676.5716409500001</v>
      </c>
      <c r="J10" s="2"/>
      <c r="K10" s="433">
        <v>8.829593344273755</v>
      </c>
    </row>
    <row r="11" spans="1:11" ht="19.5" customHeight="1">
      <c r="A11" s="430" t="s">
        <v>1311</v>
      </c>
      <c r="B11" s="116">
        <v>323921.60730478604</v>
      </c>
      <c r="C11" s="116">
        <v>355081.27039859</v>
      </c>
      <c r="D11" s="116">
        <v>411661.65306656004</v>
      </c>
      <c r="E11" s="116">
        <v>488186.40610948007</v>
      </c>
      <c r="F11" s="14">
        <v>38779.04309380396</v>
      </c>
      <c r="G11" s="14" t="s">
        <v>1157</v>
      </c>
      <c r="H11" s="4">
        <v>11.971737055909264</v>
      </c>
      <c r="I11" s="14">
        <v>63675.75304292001</v>
      </c>
      <c r="J11" s="14" t="s">
        <v>1158</v>
      </c>
      <c r="K11" s="431">
        <v>15.46798264268363</v>
      </c>
    </row>
    <row r="12" spans="1:11" ht="19.5" customHeight="1">
      <c r="A12" s="430" t="s">
        <v>1312</v>
      </c>
      <c r="B12" s="116">
        <v>437269.78131113003</v>
      </c>
      <c r="C12" s="116">
        <v>478938.51657897</v>
      </c>
      <c r="D12" s="116">
        <v>553632.48853651</v>
      </c>
      <c r="E12" s="116">
        <v>601753.74422123</v>
      </c>
      <c r="F12" s="14">
        <v>41668.73526783998</v>
      </c>
      <c r="G12" s="14"/>
      <c r="H12" s="4">
        <v>9.52929679771113</v>
      </c>
      <c r="I12" s="14">
        <v>48121.25568472</v>
      </c>
      <c r="J12" s="14"/>
      <c r="K12" s="431">
        <v>8.691913260351697</v>
      </c>
    </row>
    <row r="13" spans="1:11" ht="19.5" customHeight="1">
      <c r="A13" s="430" t="s">
        <v>1313</v>
      </c>
      <c r="B13" s="116">
        <v>87079.61926467002</v>
      </c>
      <c r="C13" s="116">
        <v>65277.02210306001</v>
      </c>
      <c r="D13" s="116">
        <v>104867.73781465</v>
      </c>
      <c r="E13" s="116">
        <v>85486.69356593</v>
      </c>
      <c r="F13" s="14">
        <v>-21802.597161610014</v>
      </c>
      <c r="G13" s="14"/>
      <c r="H13" s="4">
        <v>-25.03754305050777</v>
      </c>
      <c r="I13" s="14">
        <v>-19381.04424871999</v>
      </c>
      <c r="J13" s="14"/>
      <c r="K13" s="431">
        <v>-18.48141730965466</v>
      </c>
    </row>
    <row r="14" spans="1:11" ht="19.5" customHeight="1">
      <c r="A14" s="430" t="s">
        <v>1314</v>
      </c>
      <c r="B14" s="116">
        <v>91026.00310252002</v>
      </c>
      <c r="C14" s="116">
        <v>93272.8551993</v>
      </c>
      <c r="D14" s="116">
        <v>104867.73781465</v>
      </c>
      <c r="E14" s="116">
        <v>92471.0871903</v>
      </c>
      <c r="F14" s="14">
        <v>2246.852096779985</v>
      </c>
      <c r="G14" s="14"/>
      <c r="H14" s="4">
        <v>2.468362907519315</v>
      </c>
      <c r="I14" s="14">
        <v>-12396.650624350004</v>
      </c>
      <c r="J14" s="14"/>
      <c r="K14" s="431">
        <v>-11.821224413423167</v>
      </c>
    </row>
    <row r="15" spans="1:11" ht="19.5" customHeight="1">
      <c r="A15" s="430" t="s">
        <v>1315</v>
      </c>
      <c r="B15" s="116">
        <v>3946.383837849993</v>
      </c>
      <c r="C15" s="116">
        <v>27995.833096239996</v>
      </c>
      <c r="D15" s="116">
        <v>0</v>
      </c>
      <c r="E15" s="116">
        <v>6984.393624369979</v>
      </c>
      <c r="F15" s="14">
        <v>24049.449258390003</v>
      </c>
      <c r="G15" s="14"/>
      <c r="H15" s="73">
        <v>609.4047169900292</v>
      </c>
      <c r="I15" s="14">
        <v>6984.393624369979</v>
      </c>
      <c r="J15" s="16"/>
      <c r="K15" s="442" t="s">
        <v>95</v>
      </c>
    </row>
    <row r="16" spans="1:11" ht="19.5" customHeight="1">
      <c r="A16" s="430" t="s">
        <v>1316</v>
      </c>
      <c r="B16" s="116">
        <v>5646.474400000001</v>
      </c>
      <c r="C16" s="116">
        <v>7525.209</v>
      </c>
      <c r="D16" s="116">
        <v>5092.383994999999</v>
      </c>
      <c r="E16" s="116">
        <v>5467.510995</v>
      </c>
      <c r="F16" s="14">
        <v>1878.7345999999989</v>
      </c>
      <c r="G16" s="14"/>
      <c r="H16" s="4">
        <v>33.27270198904999</v>
      </c>
      <c r="I16" s="14">
        <v>375.1270000000004</v>
      </c>
      <c r="J16" s="14"/>
      <c r="K16" s="431">
        <v>7.3664319181020534</v>
      </c>
    </row>
    <row r="17" spans="1:11" ht="19.5" customHeight="1">
      <c r="A17" s="430" t="s">
        <v>1317</v>
      </c>
      <c r="B17" s="116">
        <v>4709.51501</v>
      </c>
      <c r="C17" s="116">
        <v>6070.5718787099995</v>
      </c>
      <c r="D17" s="116">
        <v>7559.19787871</v>
      </c>
      <c r="E17" s="116">
        <v>5230.09336871</v>
      </c>
      <c r="F17" s="14">
        <v>1361.0568687099994</v>
      </c>
      <c r="G17" s="14"/>
      <c r="H17" s="4">
        <v>28.900149289682364</v>
      </c>
      <c r="I17" s="14">
        <v>-2329.10451</v>
      </c>
      <c r="J17" s="14"/>
      <c r="K17" s="431">
        <v>-30.811529839161572</v>
      </c>
    </row>
    <row r="18" spans="1:11" ht="19.5" customHeight="1">
      <c r="A18" s="430" t="s">
        <v>1318</v>
      </c>
      <c r="B18" s="116">
        <v>1670.4510100000002</v>
      </c>
      <c r="C18" s="116">
        <v>1499.7408787099998</v>
      </c>
      <c r="D18" s="116">
        <v>1376.08987871</v>
      </c>
      <c r="E18" s="116">
        <v>1451.77236871</v>
      </c>
      <c r="F18" s="14">
        <v>-170.7101312900004</v>
      </c>
      <c r="G18" s="14"/>
      <c r="H18" s="4">
        <v>-10.219403638182742</v>
      </c>
      <c r="I18" s="14">
        <v>75.68248999999992</v>
      </c>
      <c r="J18" s="14"/>
      <c r="K18" s="431">
        <v>5.499821717382851</v>
      </c>
    </row>
    <row r="19" spans="1:11" ht="19.5" customHeight="1">
      <c r="A19" s="430" t="s">
        <v>1319</v>
      </c>
      <c r="B19" s="116">
        <v>3039.064</v>
      </c>
      <c r="C19" s="116">
        <v>4570.831</v>
      </c>
      <c r="D19" s="116">
        <v>6183.108</v>
      </c>
      <c r="E19" s="116">
        <v>3778.321</v>
      </c>
      <c r="F19" s="14">
        <v>1531.7670000000003</v>
      </c>
      <c r="G19" s="14"/>
      <c r="H19" s="4">
        <v>50.40259106093193</v>
      </c>
      <c r="I19" s="14">
        <v>-2404.7870000000003</v>
      </c>
      <c r="J19" s="14"/>
      <c r="K19" s="431">
        <v>-38.89285129743812</v>
      </c>
    </row>
    <row r="20" spans="1:11" ht="19.5" customHeight="1">
      <c r="A20" s="430" t="s">
        <v>1320</v>
      </c>
      <c r="B20" s="116">
        <v>339834.17263646</v>
      </c>
      <c r="C20" s="116">
        <v>400065.7135972</v>
      </c>
      <c r="D20" s="116">
        <v>436113.16884815</v>
      </c>
      <c r="E20" s="116">
        <v>505569.44629159005</v>
      </c>
      <c r="F20" s="14">
        <v>60231.54096074001</v>
      </c>
      <c r="G20" s="14"/>
      <c r="H20" s="4">
        <v>17.723803493174046</v>
      </c>
      <c r="I20" s="14">
        <v>69456.27744344005</v>
      </c>
      <c r="J20" s="14"/>
      <c r="K20" s="431">
        <v>15.92620503225941</v>
      </c>
    </row>
    <row r="21" spans="1:11" ht="19.5" customHeight="1">
      <c r="A21" s="432" t="s">
        <v>1321</v>
      </c>
      <c r="B21" s="117">
        <v>113348.17400634401</v>
      </c>
      <c r="C21" s="117">
        <v>123857.24618038003</v>
      </c>
      <c r="D21" s="117">
        <v>141970.83546995</v>
      </c>
      <c r="E21" s="117">
        <v>113567.33811174998</v>
      </c>
      <c r="F21" s="2">
        <v>2889.6921740360167</v>
      </c>
      <c r="G21" s="2" t="s">
        <v>1157</v>
      </c>
      <c r="H21" s="5">
        <v>2.5493945529941073</v>
      </c>
      <c r="I21" s="68">
        <v>-15554.49735820001</v>
      </c>
      <c r="J21" s="2" t="s">
        <v>1158</v>
      </c>
      <c r="K21" s="433">
        <v>-10.95612159124916</v>
      </c>
    </row>
    <row r="22" spans="1:11" ht="19.5" customHeight="1">
      <c r="A22" s="430" t="s">
        <v>1322</v>
      </c>
      <c r="B22" s="116">
        <v>495377.11735753005</v>
      </c>
      <c r="C22" s="116">
        <v>572912.1033663399</v>
      </c>
      <c r="D22" s="116">
        <v>632745.3045561</v>
      </c>
      <c r="E22" s="116">
        <v>674324.22228751</v>
      </c>
      <c r="F22" s="14">
        <v>77534.98600880988</v>
      </c>
      <c r="G22" s="14"/>
      <c r="H22" s="4">
        <v>15.651709231625716</v>
      </c>
      <c r="I22" s="14">
        <v>41578.91773141001</v>
      </c>
      <c r="J22" s="14"/>
      <c r="K22" s="431">
        <v>6.571193406259969</v>
      </c>
    </row>
    <row r="23" spans="1:11" ht="19.5" customHeight="1">
      <c r="A23" s="430" t="s">
        <v>1323</v>
      </c>
      <c r="B23" s="116">
        <v>154343.92536961008</v>
      </c>
      <c r="C23" s="116">
        <v>175962.09736633988</v>
      </c>
      <c r="D23" s="116">
        <v>196460.8435561001</v>
      </c>
      <c r="E23" s="116">
        <v>203272.1252875101</v>
      </c>
      <c r="F23" s="14">
        <v>21618.171996729798</v>
      </c>
      <c r="G23" s="14"/>
      <c r="H23" s="4">
        <v>14.006493579167683</v>
      </c>
      <c r="I23" s="14">
        <v>6811.28173141001</v>
      </c>
      <c r="J23" s="14"/>
      <c r="K23" s="431">
        <v>3.466992001113456</v>
      </c>
    </row>
    <row r="24" spans="1:11" ht="19.5" customHeight="1">
      <c r="A24" s="430" t="s">
        <v>1324</v>
      </c>
      <c r="B24" s="116">
        <v>100175.227928</v>
      </c>
      <c r="C24" s="116">
        <v>125253.080202</v>
      </c>
      <c r="D24" s="116">
        <v>125759.98538</v>
      </c>
      <c r="E24" s="116">
        <v>135732.676828</v>
      </c>
      <c r="F24" s="14">
        <v>25077.852274000004</v>
      </c>
      <c r="G24" s="14"/>
      <c r="H24" s="4">
        <v>25.033985739492877</v>
      </c>
      <c r="I24" s="14">
        <v>9972.691447999998</v>
      </c>
      <c r="J24" s="14"/>
      <c r="K24" s="431">
        <v>7.929940050379479</v>
      </c>
    </row>
    <row r="25" spans="1:11" ht="19.5" customHeight="1">
      <c r="A25" s="430" t="s">
        <v>1325</v>
      </c>
      <c r="B25" s="116">
        <v>54168.73175364</v>
      </c>
      <c r="C25" s="116">
        <v>50708.987280559995</v>
      </c>
      <c r="D25" s="116">
        <v>70700.82617537</v>
      </c>
      <c r="E25" s="116">
        <v>67539.74203923</v>
      </c>
      <c r="F25" s="14">
        <v>-3459.7444730800053</v>
      </c>
      <c r="G25" s="14"/>
      <c r="H25" s="4">
        <v>-6.386977064212915</v>
      </c>
      <c r="I25" s="14">
        <v>-3161.084136140009</v>
      </c>
      <c r="J25" s="14"/>
      <c r="K25" s="431">
        <v>-4.471071000357325</v>
      </c>
    </row>
    <row r="26" spans="1:11" ht="19.5" customHeight="1">
      <c r="A26" s="430" t="s">
        <v>1326</v>
      </c>
      <c r="B26" s="116">
        <v>341033.19198791997</v>
      </c>
      <c r="C26" s="116">
        <v>396950.00600000005</v>
      </c>
      <c r="D26" s="116">
        <v>436284.46099999995</v>
      </c>
      <c r="E26" s="116">
        <v>471052.09699999995</v>
      </c>
      <c r="F26" s="14">
        <v>55916.81401208008</v>
      </c>
      <c r="G26" s="14"/>
      <c r="H26" s="4">
        <v>16.39629670242208</v>
      </c>
      <c r="I26" s="33">
        <v>34767.636</v>
      </c>
      <c r="J26" s="14"/>
      <c r="K26" s="431">
        <v>7.969029178877861</v>
      </c>
    </row>
    <row r="27" spans="1:11" ht="19.5" customHeight="1">
      <c r="A27" s="434" t="s">
        <v>1327</v>
      </c>
      <c r="B27" s="119">
        <v>529606.1777771801</v>
      </c>
      <c r="C27" s="119">
        <v>623746.72456634</v>
      </c>
      <c r="D27" s="119">
        <v>684540.0515561</v>
      </c>
      <c r="E27" s="119">
        <v>721736.04528751</v>
      </c>
      <c r="F27" s="6">
        <v>94140.54678915988</v>
      </c>
      <c r="G27" s="6"/>
      <c r="H27" s="7">
        <v>17.775575652134368</v>
      </c>
      <c r="I27" s="118">
        <v>37195.99373141001</v>
      </c>
      <c r="J27" s="6"/>
      <c r="K27" s="435">
        <v>5.433720590468868</v>
      </c>
    </row>
    <row r="28" spans="1:11" ht="19.5" customHeight="1">
      <c r="A28" s="430" t="s">
        <v>1328</v>
      </c>
      <c r="B28" s="116">
        <v>144591.61460822</v>
      </c>
      <c r="C28" s="116">
        <v>168795.24686747</v>
      </c>
      <c r="D28" s="116">
        <v>195574.80385723</v>
      </c>
      <c r="E28" s="116">
        <v>197332.23608771</v>
      </c>
      <c r="F28" s="14">
        <v>24203.632259250007</v>
      </c>
      <c r="G28" s="14"/>
      <c r="H28" s="4">
        <v>16.739305612452878</v>
      </c>
      <c r="I28" s="33">
        <v>1757.4322304800153</v>
      </c>
      <c r="J28" s="14"/>
      <c r="K28" s="431">
        <v>0.8985984880562345</v>
      </c>
    </row>
    <row r="29" spans="1:11" ht="19.5" customHeight="1">
      <c r="A29" s="430" t="s">
        <v>1329</v>
      </c>
      <c r="B29" s="120">
        <v>1.0674472775465889</v>
      </c>
      <c r="C29" s="120">
        <v>1.0424588407071493</v>
      </c>
      <c r="D29" s="120">
        <v>1.0045304388980336</v>
      </c>
      <c r="E29" s="120">
        <v>1.030100957236201</v>
      </c>
      <c r="F29" s="14">
        <v>-0.02498843683943952</v>
      </c>
      <c r="G29" s="14"/>
      <c r="H29" s="4">
        <v>-2.34095279130532</v>
      </c>
      <c r="I29" s="33">
        <v>0.02557051833816737</v>
      </c>
      <c r="J29" s="14"/>
      <c r="K29" s="431">
        <v>2.5455195131984394</v>
      </c>
    </row>
    <row r="30" spans="1:11" ht="19.5" customHeight="1" thickBot="1">
      <c r="A30" s="436" t="s">
        <v>1330</v>
      </c>
      <c r="B30" s="437">
        <v>3.4260431955185315</v>
      </c>
      <c r="C30" s="437">
        <v>3.394124621389151</v>
      </c>
      <c r="D30" s="437">
        <v>3.2353109504739956</v>
      </c>
      <c r="E30" s="437">
        <v>3.4172025597874804</v>
      </c>
      <c r="F30" s="438">
        <v>-0.031918574129380595</v>
      </c>
      <c r="G30" s="438"/>
      <c r="H30" s="439">
        <v>-0.9316454086490208</v>
      </c>
      <c r="I30" s="440">
        <v>0.1818916093134848</v>
      </c>
      <c r="J30" s="438"/>
      <c r="K30" s="441">
        <v>5.622075036924547</v>
      </c>
    </row>
    <row r="31" spans="1:11" ht="19.5" customHeight="1" thickTop="1">
      <c r="A31" s="69" t="s">
        <v>1488</v>
      </c>
      <c r="B31" s="32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9.5" customHeight="1">
      <c r="A32" s="69" t="s">
        <v>1489</v>
      </c>
      <c r="B32" s="9"/>
      <c r="C32" s="54"/>
      <c r="D32" s="54"/>
      <c r="E32" s="54"/>
      <c r="F32" s="54"/>
      <c r="G32" s="54"/>
      <c r="H32" s="54"/>
      <c r="I32" s="54"/>
      <c r="J32" s="54"/>
      <c r="K32" s="54"/>
    </row>
    <row r="33" ht="19.5" customHeight="1">
      <c r="A33" s="40" t="s">
        <v>9</v>
      </c>
    </row>
    <row r="34" spans="1:11" ht="12.75">
      <c r="A34" s="69"/>
      <c r="B34" s="38"/>
      <c r="C34" s="38"/>
      <c r="D34" s="38"/>
      <c r="E34" s="38"/>
      <c r="F34" s="38"/>
      <c r="G34" s="38"/>
      <c r="H34" s="81"/>
      <c r="I34" s="38"/>
      <c r="J34" s="38"/>
      <c r="K34" s="38"/>
    </row>
    <row r="35" spans="1:11" ht="30.75" customHeight="1">
      <c r="A35" s="1660"/>
      <c r="B35" s="1660"/>
      <c r="C35" s="1660"/>
      <c r="D35" s="1660"/>
      <c r="E35" s="1660"/>
      <c r="F35" s="1660"/>
      <c r="G35" s="1660"/>
      <c r="H35" s="1660"/>
      <c r="I35" s="1660"/>
      <c r="J35" s="1660"/>
      <c r="K35" s="1660"/>
    </row>
    <row r="36" spans="1:11" ht="12.75">
      <c r="A36" s="40"/>
      <c r="B36" s="9"/>
      <c r="C36" s="9"/>
      <c r="D36" s="9"/>
      <c r="E36" s="9"/>
      <c r="F36" s="38"/>
      <c r="G36" s="9"/>
      <c r="H36" s="38"/>
      <c r="I36" s="9"/>
      <c r="J36" s="38"/>
      <c r="K36" s="9"/>
    </row>
    <row r="37" spans="1:11" ht="12.75">
      <c r="A37" s="1661"/>
      <c r="B37" s="1661"/>
      <c r="C37" s="1661"/>
      <c r="D37" s="1661"/>
      <c r="E37" s="1661"/>
      <c r="F37" s="1661"/>
      <c r="G37" s="1661"/>
      <c r="H37" s="1661"/>
      <c r="I37" s="1661"/>
      <c r="J37" s="1661"/>
      <c r="K37" s="1661"/>
    </row>
    <row r="38" ht="12.75">
      <c r="A38" s="82"/>
    </row>
  </sheetData>
  <mergeCells count="7">
    <mergeCell ref="A35:K35"/>
    <mergeCell ref="A37:K37"/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8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" sqref="A2:F2"/>
    </sheetView>
  </sheetViews>
  <sheetFormatPr defaultColWidth="9.140625" defaultRowHeight="12.75"/>
  <cols>
    <col min="1" max="1" width="41.00390625" style="9" customWidth="1"/>
    <col min="2" max="2" width="9.421875" style="9" customWidth="1"/>
    <col min="3" max="3" width="9.57421875" style="9" customWidth="1"/>
    <col min="4" max="4" width="11.00390625" style="9" customWidth="1"/>
    <col min="5" max="5" width="7.8515625" style="9" bestFit="1" customWidth="1"/>
    <col min="6" max="6" width="9.00390625" style="9" customWidth="1"/>
    <col min="7" max="16384" width="9.140625" style="9" customWidth="1"/>
  </cols>
  <sheetData>
    <row r="1" spans="1:6" ht="12.75">
      <c r="A1" s="1597" t="s">
        <v>1593</v>
      </c>
      <c r="B1" s="1597"/>
      <c r="C1" s="1597"/>
      <c r="D1" s="1597"/>
      <c r="E1" s="1597"/>
      <c r="F1" s="1597"/>
    </row>
    <row r="2" spans="1:6" ht="12.75">
      <c r="A2" s="1686" t="s">
        <v>88</v>
      </c>
      <c r="B2" s="1686"/>
      <c r="C2" s="1686"/>
      <c r="D2" s="1686"/>
      <c r="E2" s="1686"/>
      <c r="F2" s="1686"/>
    </row>
    <row r="3" spans="1:7" ht="13.5" thickBot="1">
      <c r="A3" s="295"/>
      <c r="B3" s="295"/>
      <c r="C3" s="295"/>
      <c r="D3" s="295"/>
      <c r="E3" s="295"/>
      <c r="F3" s="295"/>
      <c r="G3" s="38"/>
    </row>
    <row r="4" spans="1:6" ht="13.5" thickTop="1">
      <c r="A4" s="805"/>
      <c r="B4" s="1733" t="s">
        <v>1476</v>
      </c>
      <c r="C4" s="1734"/>
      <c r="D4" s="1735"/>
      <c r="E4" s="1733" t="s">
        <v>18</v>
      </c>
      <c r="F4" s="1736"/>
    </row>
    <row r="5" spans="1:6" ht="12.75">
      <c r="A5" s="806" t="s">
        <v>56</v>
      </c>
      <c r="B5" s="147">
        <v>2008</v>
      </c>
      <c r="C5" s="148">
        <v>2009</v>
      </c>
      <c r="D5" s="147">
        <v>2010</v>
      </c>
      <c r="E5" s="1729" t="s">
        <v>65</v>
      </c>
      <c r="F5" s="1731" t="s">
        <v>59</v>
      </c>
    </row>
    <row r="6" spans="1:6" ht="12.75">
      <c r="A6" s="807"/>
      <c r="B6" s="148">
        <v>1</v>
      </c>
      <c r="C6" s="147">
        <v>2</v>
      </c>
      <c r="D6" s="147">
        <v>3</v>
      </c>
      <c r="E6" s="1730"/>
      <c r="F6" s="1732"/>
    </row>
    <row r="7" spans="1:6" ht="12.75">
      <c r="A7" s="808" t="s">
        <v>60</v>
      </c>
      <c r="B7" s="787">
        <v>746.69</v>
      </c>
      <c r="C7" s="787">
        <v>661.27</v>
      </c>
      <c r="D7" s="788">
        <v>444.76</v>
      </c>
      <c r="E7" s="789">
        <v>-11.439821077019928</v>
      </c>
      <c r="F7" s="809">
        <v>-32.74154278887596</v>
      </c>
    </row>
    <row r="8" spans="1:6" ht="12.75">
      <c r="A8" s="808" t="s">
        <v>61</v>
      </c>
      <c r="B8" s="787">
        <v>194.09</v>
      </c>
      <c r="C8" s="787">
        <v>176.17</v>
      </c>
      <c r="D8" s="686">
        <v>108.65</v>
      </c>
      <c r="E8" s="789">
        <v>-9.232830130351914</v>
      </c>
      <c r="F8" s="810">
        <v>-38.32661633649315</v>
      </c>
    </row>
    <row r="9" spans="1:6" ht="12.75">
      <c r="A9" s="808" t="s">
        <v>277</v>
      </c>
      <c r="B9" s="790" t="s">
        <v>180</v>
      </c>
      <c r="C9" s="791">
        <v>64.58</v>
      </c>
      <c r="D9" s="791">
        <v>41.88</v>
      </c>
      <c r="E9" s="789" t="s">
        <v>180</v>
      </c>
      <c r="F9" s="810">
        <v>-35.15020130071228</v>
      </c>
    </row>
    <row r="10" spans="1:6" ht="12.75">
      <c r="A10" s="808" t="s">
        <v>66</v>
      </c>
      <c r="B10" s="792">
        <v>739.56</v>
      </c>
      <c r="C10" s="788">
        <v>662.71</v>
      </c>
      <c r="D10" s="788">
        <v>418.56</v>
      </c>
      <c r="E10" s="789">
        <v>-10.391313754124056</v>
      </c>
      <c r="F10" s="810">
        <v>-36.84115223853571</v>
      </c>
    </row>
    <row r="11" spans="1:6" ht="12.75">
      <c r="A11" s="808" t="s">
        <v>897</v>
      </c>
      <c r="B11" s="793">
        <v>241127.8</v>
      </c>
      <c r="C11" s="784">
        <v>421159.14</v>
      </c>
      <c r="D11" s="788">
        <v>344450.84</v>
      </c>
      <c r="E11" s="789">
        <v>74.66220817342506</v>
      </c>
      <c r="F11" s="809">
        <v>-18.213613979741723</v>
      </c>
    </row>
    <row r="12" spans="1:6" ht="14.25" customHeight="1">
      <c r="A12" s="811" t="s">
        <v>896</v>
      </c>
      <c r="B12" s="784">
        <v>24589</v>
      </c>
      <c r="C12" s="792">
        <v>54680</v>
      </c>
      <c r="D12" s="788">
        <v>74266</v>
      </c>
      <c r="E12" s="789">
        <v>122.37585912399854</v>
      </c>
      <c r="F12" s="809">
        <v>35.81931236283833</v>
      </c>
    </row>
    <row r="13" spans="1:6" ht="12.75">
      <c r="A13" s="812" t="s">
        <v>62</v>
      </c>
      <c r="B13" s="794">
        <v>146</v>
      </c>
      <c r="C13" s="795">
        <v>157</v>
      </c>
      <c r="D13" s="795">
        <v>168</v>
      </c>
      <c r="E13" s="790">
        <v>7.534246575342465</v>
      </c>
      <c r="F13" s="810">
        <v>7.00636942675159</v>
      </c>
    </row>
    <row r="14" spans="1:6" ht="12.75">
      <c r="A14" s="812" t="s">
        <v>257</v>
      </c>
      <c r="B14" s="784">
        <v>271531</v>
      </c>
      <c r="C14" s="788">
        <v>574099</v>
      </c>
      <c r="D14" s="788">
        <v>770842</v>
      </c>
      <c r="E14" s="790">
        <v>111.4303707495645</v>
      </c>
      <c r="F14" s="810">
        <v>34.26987331453287</v>
      </c>
    </row>
    <row r="15" spans="1:6" ht="12.75">
      <c r="A15" s="808" t="s">
        <v>19</v>
      </c>
      <c r="B15" s="794">
        <v>18</v>
      </c>
      <c r="C15" s="794">
        <v>21</v>
      </c>
      <c r="D15" s="796">
        <v>20</v>
      </c>
      <c r="E15" s="789">
        <v>16.66666666666667</v>
      </c>
      <c r="F15" s="810">
        <v>-4.761904761904759</v>
      </c>
    </row>
    <row r="16" spans="1:6" ht="12.75">
      <c r="A16" s="812" t="s">
        <v>20</v>
      </c>
      <c r="B16" s="794">
        <v>110</v>
      </c>
      <c r="C16" s="797">
        <v>127</v>
      </c>
      <c r="D16" s="795">
        <v>129</v>
      </c>
      <c r="E16" s="790">
        <v>15.454545454545439</v>
      </c>
      <c r="F16" s="810">
        <v>1.5748031496062964</v>
      </c>
    </row>
    <row r="17" spans="1:8" ht="12.75">
      <c r="A17" s="812" t="s">
        <v>21</v>
      </c>
      <c r="B17" s="784">
        <v>12641</v>
      </c>
      <c r="C17" s="784">
        <v>21511</v>
      </c>
      <c r="D17" s="788">
        <v>16631</v>
      </c>
      <c r="E17" s="789">
        <v>70.16849932758484</v>
      </c>
      <c r="F17" s="809">
        <v>-22.686067593324353</v>
      </c>
      <c r="H17" s="9" t="s">
        <v>1434</v>
      </c>
    </row>
    <row r="18" spans="1:6" ht="14.25" customHeight="1">
      <c r="A18" s="813" t="s">
        <v>1508</v>
      </c>
      <c r="B18" s="798"/>
      <c r="C18" s="798"/>
      <c r="D18" s="799"/>
      <c r="E18" s="800"/>
      <c r="F18" s="814"/>
    </row>
    <row r="19" spans="1:6" ht="12.75">
      <c r="A19" s="815" t="s">
        <v>63</v>
      </c>
      <c r="B19" s="784">
        <v>1590.25</v>
      </c>
      <c r="C19" s="784">
        <v>1476.88</v>
      </c>
      <c r="D19" s="788">
        <v>1385.57</v>
      </c>
      <c r="E19" s="789">
        <v>-7.12906775664203</v>
      </c>
      <c r="F19" s="809">
        <v>-6.1826282433237765</v>
      </c>
    </row>
    <row r="20" spans="1:6" ht="12.75">
      <c r="A20" s="812" t="s">
        <v>895</v>
      </c>
      <c r="B20" s="784">
        <v>1081.37</v>
      </c>
      <c r="C20" s="784">
        <v>1108.41</v>
      </c>
      <c r="D20" s="788">
        <v>565.25</v>
      </c>
      <c r="E20" s="789">
        <v>2.5005317328944017</v>
      </c>
      <c r="F20" s="809">
        <v>-49.00352757553613</v>
      </c>
    </row>
    <row r="21" spans="1:6" ht="25.5">
      <c r="A21" s="816" t="s">
        <v>899</v>
      </c>
      <c r="B21" s="784">
        <v>0.4484634289368542</v>
      </c>
      <c r="C21" s="784">
        <v>0.2631808014424191</v>
      </c>
      <c r="D21" s="791">
        <v>0.16410179170995778</v>
      </c>
      <c r="E21" s="790">
        <v>-41.314991488530886</v>
      </c>
      <c r="F21" s="810">
        <v>-37.6467467191518</v>
      </c>
    </row>
    <row r="22" spans="1:6" ht="12.75">
      <c r="A22" s="816" t="s">
        <v>898</v>
      </c>
      <c r="B22" s="801">
        <v>29.463282669498202</v>
      </c>
      <c r="C22" s="801">
        <v>43.870195372557845</v>
      </c>
      <c r="D22" s="791">
        <v>31.799053000754242</v>
      </c>
      <c r="E22" s="790">
        <v>48.897853184480226</v>
      </c>
      <c r="F22" s="810">
        <v>-27.515588360827024</v>
      </c>
    </row>
    <row r="23" spans="1:6" s="38" customFormat="1" ht="12.75">
      <c r="A23" s="815" t="s">
        <v>64</v>
      </c>
      <c r="B23" s="787">
        <v>151.7</v>
      </c>
      <c r="C23" s="787">
        <v>149.6</v>
      </c>
      <c r="D23" s="791">
        <v>97</v>
      </c>
      <c r="E23" s="802">
        <v>-1.3843111404086983</v>
      </c>
      <c r="F23" s="817">
        <v>-35.16042780748663</v>
      </c>
    </row>
    <row r="24" spans="1:6" ht="13.5" thickBot="1">
      <c r="A24" s="818" t="s">
        <v>900</v>
      </c>
      <c r="B24" s="819">
        <v>818401</v>
      </c>
      <c r="C24" s="819">
        <v>960012</v>
      </c>
      <c r="D24" s="819">
        <v>1083211</v>
      </c>
      <c r="E24" s="820">
        <v>17.30337572901304</v>
      </c>
      <c r="F24" s="821">
        <v>12.833068753307245</v>
      </c>
    </row>
    <row r="25" spans="1:6" ht="9" customHeight="1" thickTop="1">
      <c r="A25" s="245"/>
      <c r="B25" s="13"/>
      <c r="C25" s="11"/>
      <c r="D25" s="11"/>
      <c r="E25" s="246"/>
      <c r="F25" s="246"/>
    </row>
    <row r="26" spans="1:3" ht="12.75">
      <c r="A26" s="245" t="s">
        <v>67</v>
      </c>
      <c r="B26" s="11"/>
      <c r="C26" s="11"/>
    </row>
    <row r="27" spans="1:3" ht="12.75">
      <c r="A27" s="245" t="s">
        <v>83</v>
      </c>
      <c r="B27" s="11"/>
      <c r="C27" s="11"/>
    </row>
    <row r="28" spans="1:4" ht="12.75">
      <c r="A28" s="245" t="s">
        <v>258</v>
      </c>
      <c r="B28" s="11"/>
      <c r="C28" s="11"/>
      <c r="D28" s="247"/>
    </row>
    <row r="29" spans="1:4" ht="25.5">
      <c r="A29" s="245" t="s">
        <v>1365</v>
      </c>
      <c r="B29" s="277"/>
      <c r="C29" s="277"/>
      <c r="D29" s="278"/>
    </row>
    <row r="30" spans="1:3" ht="12.75">
      <c r="A30" s="11"/>
      <c r="B30" s="11"/>
      <c r="C30" s="11"/>
    </row>
  </sheetData>
  <mergeCells count="6">
    <mergeCell ref="E5:E6"/>
    <mergeCell ref="F5:F6"/>
    <mergeCell ref="A1:F1"/>
    <mergeCell ref="A2:F2"/>
    <mergeCell ref="B4:D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workbookViewId="0" topLeftCell="A4">
      <selection activeCell="A1" sqref="A1:E1"/>
    </sheetView>
  </sheetViews>
  <sheetFormatPr defaultColWidth="9.140625" defaultRowHeight="12.75"/>
  <cols>
    <col min="1" max="1" width="5.7109375" style="9" bestFit="1" customWidth="1"/>
    <col min="2" max="2" width="47.140625" style="9" customWidth="1"/>
    <col min="3" max="3" width="12.8515625" style="9" customWidth="1"/>
    <col min="4" max="4" width="12.57421875" style="9" customWidth="1"/>
    <col min="5" max="5" width="17.421875" style="9" customWidth="1"/>
    <col min="6" max="6" width="11.28125" style="9" bestFit="1" customWidth="1"/>
    <col min="7" max="7" width="29.28125" style="9" customWidth="1"/>
    <col min="8" max="16384" width="9.140625" style="9" customWidth="1"/>
  </cols>
  <sheetData>
    <row r="1" spans="1:5" ht="12.75">
      <c r="A1" s="1636" t="s">
        <v>290</v>
      </c>
      <c r="B1" s="1636"/>
      <c r="C1" s="1636"/>
      <c r="D1" s="1636"/>
      <c r="E1" s="1636"/>
    </row>
    <row r="2" spans="1:5" ht="12.75" customHeight="1">
      <c r="A2" s="1737" t="s">
        <v>461</v>
      </c>
      <c r="B2" s="1737"/>
      <c r="C2" s="1737"/>
      <c r="D2" s="1737"/>
      <c r="E2" s="1737"/>
    </row>
    <row r="3" spans="1:6" ht="12.75" customHeight="1">
      <c r="A3" s="1636" t="s">
        <v>286</v>
      </c>
      <c r="B3" s="1636"/>
      <c r="C3" s="1636"/>
      <c r="D3" s="1636"/>
      <c r="E3" s="1636"/>
      <c r="F3" s="80"/>
    </row>
    <row r="4" spans="1:5" ht="12.75" customHeight="1" thickBot="1">
      <c r="A4" s="124"/>
      <c r="B4" s="844"/>
      <c r="C4" s="844"/>
      <c r="D4" s="844"/>
      <c r="E4" s="1100" t="s">
        <v>381</v>
      </c>
    </row>
    <row r="5" spans="1:6" ht="12.75" customHeight="1" thickTop="1">
      <c r="A5" s="1101" t="s">
        <v>291</v>
      </c>
      <c r="B5" s="1102" t="s">
        <v>292</v>
      </c>
      <c r="C5" s="1103" t="s">
        <v>293</v>
      </c>
      <c r="D5" s="1103" t="s">
        <v>1170</v>
      </c>
      <c r="E5" s="1104" t="s">
        <v>294</v>
      </c>
      <c r="F5" s="1075"/>
    </row>
    <row r="6" spans="1:5" ht="12.75" customHeight="1">
      <c r="A6" s="1105">
        <v>1</v>
      </c>
      <c r="B6" s="1077" t="s">
        <v>295</v>
      </c>
      <c r="C6" s="1076" t="s">
        <v>296</v>
      </c>
      <c r="D6" s="1078">
        <v>173.25</v>
      </c>
      <c r="E6" s="1106" t="s">
        <v>297</v>
      </c>
    </row>
    <row r="7" spans="1:7" ht="12.75">
      <c r="A7" s="1105">
        <v>2</v>
      </c>
      <c r="B7" s="1077" t="s">
        <v>298</v>
      </c>
      <c r="C7" s="1076" t="s">
        <v>296</v>
      </c>
      <c r="D7" s="1078">
        <v>334.7017</v>
      </c>
      <c r="E7" s="1106" t="s">
        <v>299</v>
      </c>
      <c r="F7" s="1079"/>
      <c r="G7" s="1079"/>
    </row>
    <row r="8" spans="1:7" ht="12" customHeight="1">
      <c r="A8" s="1105">
        <v>3</v>
      </c>
      <c r="B8" s="1077" t="s">
        <v>300</v>
      </c>
      <c r="C8" s="1076" t="s">
        <v>296</v>
      </c>
      <c r="D8" s="1078">
        <v>441</v>
      </c>
      <c r="E8" s="1106" t="s">
        <v>301</v>
      </c>
      <c r="F8" s="1079"/>
      <c r="G8" s="1079"/>
    </row>
    <row r="9" spans="1:7" ht="13.5" customHeight="1">
      <c r="A9" s="1105">
        <v>4</v>
      </c>
      <c r="B9" s="1077" t="s">
        <v>302</v>
      </c>
      <c r="C9" s="1076" t="s">
        <v>296</v>
      </c>
      <c r="D9" s="1078">
        <v>324</v>
      </c>
      <c r="E9" s="1106" t="s">
        <v>382</v>
      </c>
      <c r="F9" s="1079"/>
      <c r="G9" s="1079"/>
    </row>
    <row r="10" spans="1:7" s="38" customFormat="1" ht="12.75">
      <c r="A10" s="1105">
        <v>5</v>
      </c>
      <c r="B10" s="1077" t="s">
        <v>303</v>
      </c>
      <c r="C10" s="1076" t="s">
        <v>296</v>
      </c>
      <c r="D10" s="1078">
        <v>337.263476</v>
      </c>
      <c r="E10" s="1106" t="s">
        <v>304</v>
      </c>
      <c r="F10" s="1080"/>
      <c r="G10" s="1080"/>
    </row>
    <row r="11" spans="1:5" ht="12" customHeight="1">
      <c r="A11" s="1105">
        <v>6</v>
      </c>
      <c r="B11" s="1077" t="s">
        <v>305</v>
      </c>
      <c r="C11" s="1076" t="s">
        <v>296</v>
      </c>
      <c r="D11" s="1078">
        <v>59.9517</v>
      </c>
      <c r="E11" s="1106" t="s">
        <v>306</v>
      </c>
    </row>
    <row r="12" spans="1:5" ht="12" customHeight="1">
      <c r="A12" s="1105">
        <v>7</v>
      </c>
      <c r="B12" s="1077" t="s">
        <v>308</v>
      </c>
      <c r="C12" s="1076" t="s">
        <v>296</v>
      </c>
      <c r="D12" s="1078">
        <v>439.2344</v>
      </c>
      <c r="E12" s="1106" t="s">
        <v>309</v>
      </c>
    </row>
    <row r="13" spans="1:5" ht="12" customHeight="1">
      <c r="A13" s="1105">
        <v>8</v>
      </c>
      <c r="B13" s="1077" t="s">
        <v>310</v>
      </c>
      <c r="C13" s="1076" t="s">
        <v>296</v>
      </c>
      <c r="D13" s="1078">
        <v>1360.8</v>
      </c>
      <c r="E13" s="1106" t="s">
        <v>311</v>
      </c>
    </row>
    <row r="14" spans="1:5" ht="12" customHeight="1">
      <c r="A14" s="1105">
        <v>9</v>
      </c>
      <c r="B14" s="1077" t="s">
        <v>312</v>
      </c>
      <c r="C14" s="1076" t="s">
        <v>296</v>
      </c>
      <c r="D14" s="1078">
        <v>100</v>
      </c>
      <c r="E14" s="1106" t="s">
        <v>313</v>
      </c>
    </row>
    <row r="15" spans="1:5" ht="12" customHeight="1">
      <c r="A15" s="1105">
        <v>10</v>
      </c>
      <c r="B15" s="1077" t="s">
        <v>314</v>
      </c>
      <c r="C15" s="1076" t="s">
        <v>296</v>
      </c>
      <c r="D15" s="1078">
        <v>75</v>
      </c>
      <c r="E15" s="1106" t="s">
        <v>315</v>
      </c>
    </row>
    <row r="16" spans="1:5" ht="12" customHeight="1">
      <c r="A16" s="1105">
        <v>11</v>
      </c>
      <c r="B16" s="1077" t="s">
        <v>316</v>
      </c>
      <c r="C16" s="1076" t="s">
        <v>296</v>
      </c>
      <c r="D16" s="1078">
        <v>317.4</v>
      </c>
      <c r="E16" s="1106" t="s">
        <v>317</v>
      </c>
    </row>
    <row r="17" spans="1:5" ht="12" customHeight="1">
      <c r="A17" s="1105">
        <v>12</v>
      </c>
      <c r="B17" s="1077" t="s">
        <v>307</v>
      </c>
      <c r="C17" s="1076" t="s">
        <v>296</v>
      </c>
      <c r="D17" s="1078">
        <v>437.26</v>
      </c>
      <c r="E17" s="1106" t="s">
        <v>318</v>
      </c>
    </row>
    <row r="18" spans="1:5" ht="12" customHeight="1">
      <c r="A18" s="1105">
        <v>13</v>
      </c>
      <c r="B18" s="1077" t="s">
        <v>383</v>
      </c>
      <c r="C18" s="1076" t="s">
        <v>296</v>
      </c>
      <c r="D18" s="1078">
        <v>500</v>
      </c>
      <c r="E18" s="1106" t="s">
        <v>384</v>
      </c>
    </row>
    <row r="19" spans="1:5" ht="12" customHeight="1">
      <c r="A19" s="1105">
        <v>14</v>
      </c>
      <c r="B19" s="1077" t="s">
        <v>385</v>
      </c>
      <c r="C19" s="1076" t="s">
        <v>296</v>
      </c>
      <c r="D19" s="1078">
        <v>210</v>
      </c>
      <c r="E19" s="1106" t="s">
        <v>386</v>
      </c>
    </row>
    <row r="20" spans="1:5" ht="12" customHeight="1">
      <c r="A20" s="1105">
        <v>15</v>
      </c>
      <c r="B20" s="1077" t="s">
        <v>387</v>
      </c>
      <c r="C20" s="1076" t="s">
        <v>296</v>
      </c>
      <c r="D20" s="1078">
        <v>561.04</v>
      </c>
      <c r="E20" s="1106" t="s">
        <v>388</v>
      </c>
    </row>
    <row r="21" spans="1:5" ht="12" customHeight="1">
      <c r="A21" s="1105">
        <v>16</v>
      </c>
      <c r="B21" s="1077" t="s">
        <v>389</v>
      </c>
      <c r="C21" s="1076" t="s">
        <v>296</v>
      </c>
      <c r="D21" s="1078">
        <v>462</v>
      </c>
      <c r="E21" s="1106" t="s">
        <v>390</v>
      </c>
    </row>
    <row r="22" spans="1:5" ht="12" customHeight="1">
      <c r="A22" s="1105">
        <v>17</v>
      </c>
      <c r="B22" s="1077" t="s">
        <v>391</v>
      </c>
      <c r="C22" s="1076" t="s">
        <v>296</v>
      </c>
      <c r="D22" s="1078">
        <v>50</v>
      </c>
      <c r="E22" s="1106" t="s">
        <v>392</v>
      </c>
    </row>
    <row r="23" spans="1:5" ht="12" customHeight="1">
      <c r="A23" s="1105">
        <v>18</v>
      </c>
      <c r="B23" s="1077" t="s">
        <v>393</v>
      </c>
      <c r="C23" s="1076" t="s">
        <v>296</v>
      </c>
      <c r="D23" s="1078">
        <v>62.5</v>
      </c>
      <c r="E23" s="1106" t="s">
        <v>394</v>
      </c>
    </row>
    <row r="24" spans="1:5" ht="12" customHeight="1">
      <c r="A24" s="1105">
        <v>19</v>
      </c>
      <c r="B24" s="1077" t="s">
        <v>395</v>
      </c>
      <c r="C24" s="1076" t="s">
        <v>296</v>
      </c>
      <c r="D24" s="1078">
        <v>200</v>
      </c>
      <c r="E24" s="1106" t="s">
        <v>396</v>
      </c>
    </row>
    <row r="25" spans="1:5" ht="12" customHeight="1">
      <c r="A25" s="1105">
        <v>20</v>
      </c>
      <c r="B25" s="1077" t="s">
        <v>397</v>
      </c>
      <c r="C25" s="1076" t="s">
        <v>296</v>
      </c>
      <c r="D25" s="1078">
        <v>75.05</v>
      </c>
      <c r="E25" s="1106" t="s">
        <v>398</v>
      </c>
    </row>
    <row r="26" spans="1:5" ht="12.75">
      <c r="A26" s="1105"/>
      <c r="B26" s="1081" t="s">
        <v>319</v>
      </c>
      <c r="C26" s="1076"/>
      <c r="D26" s="1082">
        <f>SUM(D6:D25)</f>
        <v>6520.451276</v>
      </c>
      <c r="E26" s="1106"/>
    </row>
    <row r="27" spans="1:7" ht="14.25" customHeight="1">
      <c r="A27" s="1107">
        <v>1</v>
      </c>
      <c r="B27" s="1077" t="s">
        <v>320</v>
      </c>
      <c r="C27" s="1076" t="s">
        <v>321</v>
      </c>
      <c r="D27" s="1083">
        <v>13.544</v>
      </c>
      <c r="E27" s="1108" t="s">
        <v>322</v>
      </c>
      <c r="F27" s="1079"/>
      <c r="G27" s="1079"/>
    </row>
    <row r="28" spans="1:7" ht="15" customHeight="1">
      <c r="A28" s="1107">
        <v>2</v>
      </c>
      <c r="B28" s="1077" t="s">
        <v>323</v>
      </c>
      <c r="C28" s="1076" t="s">
        <v>321</v>
      </c>
      <c r="D28" s="1083">
        <v>8.18</v>
      </c>
      <c r="E28" s="1108" t="s">
        <v>324</v>
      </c>
      <c r="F28" s="1079"/>
      <c r="G28" s="1079"/>
    </row>
    <row r="29" spans="1:5" ht="14.25" customHeight="1">
      <c r="A29" s="1107">
        <v>3</v>
      </c>
      <c r="B29" s="1077" t="s">
        <v>325</v>
      </c>
      <c r="C29" s="1076" t="s">
        <v>321</v>
      </c>
      <c r="D29" s="1083">
        <v>108</v>
      </c>
      <c r="E29" s="1108" t="s">
        <v>326</v>
      </c>
    </row>
    <row r="30" spans="1:5" ht="12" customHeight="1">
      <c r="A30" s="1107">
        <v>4</v>
      </c>
      <c r="B30" s="1077" t="s">
        <v>327</v>
      </c>
      <c r="C30" s="1076" t="s">
        <v>321</v>
      </c>
      <c r="D30" s="1083">
        <v>96</v>
      </c>
      <c r="E30" s="1108" t="s">
        <v>328</v>
      </c>
    </row>
    <row r="31" spans="1:5" ht="12" customHeight="1">
      <c r="A31" s="1107">
        <v>5</v>
      </c>
      <c r="B31" s="1077" t="s">
        <v>329</v>
      </c>
      <c r="C31" s="1076" t="s">
        <v>321</v>
      </c>
      <c r="D31" s="1083">
        <v>9.18</v>
      </c>
      <c r="E31" s="1108" t="s">
        <v>330</v>
      </c>
    </row>
    <row r="32" spans="1:5" ht="13.5" customHeight="1">
      <c r="A32" s="1107">
        <v>6</v>
      </c>
      <c r="B32" s="1077" t="s">
        <v>331</v>
      </c>
      <c r="C32" s="1076" t="s">
        <v>321</v>
      </c>
      <c r="D32" s="1083">
        <v>24.5</v>
      </c>
      <c r="E32" s="1108" t="s">
        <v>332</v>
      </c>
    </row>
    <row r="33" spans="1:5" ht="13.5" customHeight="1">
      <c r="A33" s="1107">
        <v>7</v>
      </c>
      <c r="B33" s="1077" t="s">
        <v>333</v>
      </c>
      <c r="C33" s="1076" t="s">
        <v>321</v>
      </c>
      <c r="D33" s="1083">
        <v>15</v>
      </c>
      <c r="E33" s="1108" t="s">
        <v>311</v>
      </c>
    </row>
    <row r="34" spans="1:5" ht="13.5" customHeight="1">
      <c r="A34" s="1107">
        <v>8</v>
      </c>
      <c r="B34" s="1077" t="s">
        <v>334</v>
      </c>
      <c r="C34" s="1076" t="s">
        <v>321</v>
      </c>
      <c r="D34" s="1083">
        <v>6</v>
      </c>
      <c r="E34" s="1106" t="s">
        <v>315</v>
      </c>
    </row>
    <row r="35" spans="1:5" ht="13.5" customHeight="1">
      <c r="A35" s="1107">
        <v>9</v>
      </c>
      <c r="B35" s="1077" t="s">
        <v>399</v>
      </c>
      <c r="C35" s="1076" t="s">
        <v>321</v>
      </c>
      <c r="D35" s="1083">
        <v>40</v>
      </c>
      <c r="E35" s="1106" t="s">
        <v>400</v>
      </c>
    </row>
    <row r="36" spans="1:5" ht="13.5" customHeight="1">
      <c r="A36" s="1107">
        <v>10</v>
      </c>
      <c r="B36" s="1077" t="s">
        <v>401</v>
      </c>
      <c r="C36" s="1076" t="s">
        <v>321</v>
      </c>
      <c r="D36" s="1083">
        <v>60</v>
      </c>
      <c r="E36" s="1106" t="s">
        <v>402</v>
      </c>
    </row>
    <row r="37" spans="1:5" ht="13.5" customHeight="1">
      <c r="A37" s="1107">
        <v>11</v>
      </c>
      <c r="B37" s="1077" t="s">
        <v>403</v>
      </c>
      <c r="C37" s="1076" t="s">
        <v>321</v>
      </c>
      <c r="D37" s="1083">
        <v>15</v>
      </c>
      <c r="E37" s="1106" t="s">
        <v>404</v>
      </c>
    </row>
    <row r="38" spans="1:5" ht="13.5" customHeight="1">
      <c r="A38" s="1107">
        <v>12</v>
      </c>
      <c r="B38" s="1077" t="s">
        <v>365</v>
      </c>
      <c r="C38" s="1076" t="s">
        <v>321</v>
      </c>
      <c r="D38" s="1083">
        <v>71.5</v>
      </c>
      <c r="E38" s="1106" t="s">
        <v>405</v>
      </c>
    </row>
    <row r="39" spans="1:5" ht="13.5" customHeight="1">
      <c r="A39" s="1107">
        <v>13</v>
      </c>
      <c r="B39" s="1077" t="s">
        <v>406</v>
      </c>
      <c r="C39" s="1076" t="s">
        <v>321</v>
      </c>
      <c r="D39" s="1083">
        <v>300</v>
      </c>
      <c r="E39" s="1106" t="s">
        <v>407</v>
      </c>
    </row>
    <row r="40" spans="1:5" ht="13.5" customHeight="1">
      <c r="A40" s="1107">
        <v>14</v>
      </c>
      <c r="B40" s="1077" t="s">
        <v>408</v>
      </c>
      <c r="C40" s="1076" t="s">
        <v>321</v>
      </c>
      <c r="D40" s="1083">
        <v>60</v>
      </c>
      <c r="E40" s="1106" t="s">
        <v>409</v>
      </c>
    </row>
    <row r="41" spans="1:5" ht="13.5" customHeight="1">
      <c r="A41" s="1107">
        <v>15</v>
      </c>
      <c r="B41" s="1077" t="s">
        <v>410</v>
      </c>
      <c r="C41" s="1076" t="s">
        <v>321</v>
      </c>
      <c r="D41" s="1083">
        <v>960</v>
      </c>
      <c r="E41" s="1106" t="s">
        <v>409</v>
      </c>
    </row>
    <row r="42" spans="1:5" ht="13.5" customHeight="1">
      <c r="A42" s="1107">
        <v>16</v>
      </c>
      <c r="B42" s="1077" t="s">
        <v>411</v>
      </c>
      <c r="C42" s="1076" t="s">
        <v>321</v>
      </c>
      <c r="D42" s="1083">
        <v>108</v>
      </c>
      <c r="E42" s="1106" t="s">
        <v>412</v>
      </c>
    </row>
    <row r="43" spans="1:5" ht="13.5" customHeight="1">
      <c r="A43" s="1107">
        <v>17</v>
      </c>
      <c r="B43" s="1077" t="s">
        <v>413</v>
      </c>
      <c r="C43" s="1076" t="s">
        <v>321</v>
      </c>
      <c r="D43" s="1083">
        <v>108</v>
      </c>
      <c r="E43" s="1106" t="s">
        <v>412</v>
      </c>
    </row>
    <row r="44" spans="1:5" ht="13.5" customHeight="1">
      <c r="A44" s="1107">
        <v>18</v>
      </c>
      <c r="B44" s="1077" t="s">
        <v>414</v>
      </c>
      <c r="C44" s="1076" t="s">
        <v>321</v>
      </c>
      <c r="D44" s="1083">
        <v>42</v>
      </c>
      <c r="E44" s="1106" t="s">
        <v>415</v>
      </c>
    </row>
    <row r="45" spans="1:5" ht="13.5" customHeight="1">
      <c r="A45" s="1107">
        <v>19</v>
      </c>
      <c r="B45" s="1077" t="s">
        <v>416</v>
      </c>
      <c r="C45" s="1076" t="s">
        <v>321</v>
      </c>
      <c r="D45" s="1083">
        <v>60</v>
      </c>
      <c r="E45" s="1106" t="s">
        <v>417</v>
      </c>
    </row>
    <row r="46" spans="1:5" ht="12.75">
      <c r="A46" s="1109"/>
      <c r="B46" s="1081" t="s">
        <v>319</v>
      </c>
      <c r="C46" s="1084"/>
      <c r="D46" s="1085">
        <f>SUM(D27:D45)</f>
        <v>2104.904</v>
      </c>
      <c r="E46" s="1110"/>
    </row>
    <row r="47" spans="1:5" ht="13.5" thickBot="1">
      <c r="A47" s="1111"/>
      <c r="B47" s="1112" t="s">
        <v>335</v>
      </c>
      <c r="C47" s="1113"/>
      <c r="D47" s="1114">
        <f>D46+D26</f>
        <v>8625.355276</v>
      </c>
      <c r="E47" s="1115"/>
    </row>
    <row r="48" spans="1:4" ht="13.5" thickTop="1">
      <c r="A48" s="1742" t="s">
        <v>336</v>
      </c>
      <c r="B48" s="1742"/>
      <c r="D48" s="1"/>
    </row>
    <row r="49" spans="1:4" ht="12.75">
      <c r="A49" s="25"/>
      <c r="D49" s="1"/>
    </row>
    <row r="50" spans="1:6" ht="12.75" customHeight="1">
      <c r="A50" s="1681" t="s">
        <v>418</v>
      </c>
      <c r="B50" s="1681"/>
      <c r="C50" s="1681"/>
      <c r="D50" s="1681"/>
      <c r="E50" s="1681"/>
      <c r="F50" s="1681"/>
    </row>
    <row r="51" spans="1:5" ht="12.75" customHeight="1" thickBot="1">
      <c r="A51" s="124"/>
      <c r="B51" s="1086"/>
      <c r="C51" s="1086"/>
      <c r="D51" s="1087"/>
      <c r="E51" s="1088"/>
    </row>
    <row r="52" spans="1:6" ht="12.75" customHeight="1" thickTop="1">
      <c r="A52" s="1743" t="s">
        <v>1373</v>
      </c>
      <c r="B52" s="1745" t="s">
        <v>337</v>
      </c>
      <c r="C52" s="1745" t="s">
        <v>338</v>
      </c>
      <c r="D52" s="1747" t="s">
        <v>339</v>
      </c>
      <c r="E52" s="1745" t="s">
        <v>340</v>
      </c>
      <c r="F52" s="1738" t="s">
        <v>341</v>
      </c>
    </row>
    <row r="53" spans="1:6" ht="12.75">
      <c r="A53" s="1744"/>
      <c r="B53" s="1746"/>
      <c r="C53" s="1746"/>
      <c r="D53" s="1748"/>
      <c r="E53" s="1746"/>
      <c r="F53" s="1739"/>
    </row>
    <row r="54" spans="1:6" s="38" customFormat="1" ht="12.75" customHeight="1">
      <c r="A54" s="1116">
        <v>1</v>
      </c>
      <c r="B54" s="1090" t="s">
        <v>342</v>
      </c>
      <c r="C54" s="1091" t="s">
        <v>419</v>
      </c>
      <c r="D54" s="856">
        <v>600</v>
      </c>
      <c r="E54" s="856">
        <v>60</v>
      </c>
      <c r="F54" s="1117">
        <v>40079</v>
      </c>
    </row>
    <row r="55" spans="1:6" s="38" customFormat="1" ht="12.75" customHeight="1">
      <c r="A55" s="1118">
        <v>2</v>
      </c>
      <c r="B55" s="847" t="s">
        <v>343</v>
      </c>
      <c r="C55" s="1091" t="s">
        <v>419</v>
      </c>
      <c r="D55" s="853">
        <v>10000</v>
      </c>
      <c r="E55" s="854">
        <v>1000</v>
      </c>
      <c r="F55" s="1119">
        <v>40068</v>
      </c>
    </row>
    <row r="56" spans="1:6" s="38" customFormat="1" ht="12.75" customHeight="1">
      <c r="A56" s="1118">
        <v>3</v>
      </c>
      <c r="B56" s="847" t="s">
        <v>344</v>
      </c>
      <c r="C56" s="1091" t="s">
        <v>419</v>
      </c>
      <c r="D56" s="853">
        <v>12500</v>
      </c>
      <c r="E56" s="854">
        <v>1250</v>
      </c>
      <c r="F56" s="1119">
        <v>40068</v>
      </c>
    </row>
    <row r="57" spans="1:6" s="38" customFormat="1" ht="12.75" customHeight="1">
      <c r="A57" s="1118">
        <v>4</v>
      </c>
      <c r="B57" s="847" t="s">
        <v>345</v>
      </c>
      <c r="C57" s="1091" t="s">
        <v>419</v>
      </c>
      <c r="D57" s="853">
        <v>6800</v>
      </c>
      <c r="E57" s="854">
        <v>680</v>
      </c>
      <c r="F57" s="1119">
        <v>40068</v>
      </c>
    </row>
    <row r="58" spans="1:6" s="38" customFormat="1" ht="12.75" customHeight="1">
      <c r="A58" s="1118">
        <v>5</v>
      </c>
      <c r="B58" s="855" t="s">
        <v>346</v>
      </c>
      <c r="C58" s="1091" t="s">
        <v>419</v>
      </c>
      <c r="D58" s="856">
        <v>1715</v>
      </c>
      <c r="E58" s="856">
        <v>171.5</v>
      </c>
      <c r="F58" s="1119"/>
    </row>
    <row r="59" spans="1:6" s="38" customFormat="1" ht="12.75" customHeight="1">
      <c r="A59" s="1118">
        <v>6</v>
      </c>
      <c r="B59" s="855" t="s">
        <v>347</v>
      </c>
      <c r="C59" s="1091" t="s">
        <v>419</v>
      </c>
      <c r="D59" s="856">
        <v>700</v>
      </c>
      <c r="E59" s="856">
        <v>70</v>
      </c>
      <c r="F59" s="1119"/>
    </row>
    <row r="60" spans="1:6" s="38" customFormat="1" ht="12.75" customHeight="1">
      <c r="A60" s="1118">
        <v>7</v>
      </c>
      <c r="B60" s="847" t="s">
        <v>420</v>
      </c>
      <c r="C60" s="1091" t="s">
        <v>419</v>
      </c>
      <c r="D60" s="853">
        <v>1000</v>
      </c>
      <c r="E60" s="854">
        <v>100</v>
      </c>
      <c r="F60" s="1119">
        <v>40181</v>
      </c>
    </row>
    <row r="61" spans="1:6" s="38" customFormat="1" ht="12.75" customHeight="1">
      <c r="A61" s="1118">
        <v>8</v>
      </c>
      <c r="B61" s="847" t="s">
        <v>421</v>
      </c>
      <c r="C61" s="1091" t="s">
        <v>419</v>
      </c>
      <c r="D61" s="853">
        <v>1500</v>
      </c>
      <c r="E61" s="854">
        <v>150</v>
      </c>
      <c r="F61" s="1119">
        <v>40181</v>
      </c>
    </row>
    <row r="62" spans="1:6" s="38" customFormat="1" ht="12.75" customHeight="1">
      <c r="A62" s="1118">
        <v>9</v>
      </c>
      <c r="B62" s="847" t="s">
        <v>422</v>
      </c>
      <c r="C62" s="1091" t="s">
        <v>419</v>
      </c>
      <c r="D62" s="853">
        <v>200</v>
      </c>
      <c r="E62" s="854">
        <v>20</v>
      </c>
      <c r="F62" s="1119">
        <v>40192</v>
      </c>
    </row>
    <row r="63" spans="1:6" s="38" customFormat="1" ht="12.75" customHeight="1">
      <c r="A63" s="1118">
        <v>10</v>
      </c>
      <c r="B63" s="847" t="s">
        <v>423</v>
      </c>
      <c r="C63" s="1091" t="s">
        <v>419</v>
      </c>
      <c r="D63" s="853">
        <v>451.44</v>
      </c>
      <c r="E63" s="854">
        <v>45.14</v>
      </c>
      <c r="F63" s="1119" t="s">
        <v>424</v>
      </c>
    </row>
    <row r="64" spans="1:6" s="38" customFormat="1" ht="12.75" customHeight="1">
      <c r="A64" s="1118">
        <v>11</v>
      </c>
      <c r="B64" s="847" t="s">
        <v>425</v>
      </c>
      <c r="C64" s="846" t="s">
        <v>321</v>
      </c>
      <c r="D64" s="848">
        <v>500</v>
      </c>
      <c r="E64" s="849">
        <v>50</v>
      </c>
      <c r="F64" s="1119">
        <v>40272</v>
      </c>
    </row>
    <row r="65" spans="1:6" s="38" customFormat="1" ht="12.75" customHeight="1">
      <c r="A65" s="1120"/>
      <c r="B65" s="1092" t="s">
        <v>319</v>
      </c>
      <c r="C65" s="1093"/>
      <c r="D65" s="1094">
        <f>SUM(D54:D64)</f>
        <v>35966.44</v>
      </c>
      <c r="E65" s="1094">
        <f>SUM(E54:E64)</f>
        <v>3596.64</v>
      </c>
      <c r="F65" s="1121"/>
    </row>
    <row r="66" spans="1:8" ht="12.75">
      <c r="A66" s="1116">
        <v>1</v>
      </c>
      <c r="B66" s="1090" t="s">
        <v>348</v>
      </c>
      <c r="C66" s="1091" t="s">
        <v>426</v>
      </c>
      <c r="D66" s="856">
        <v>50</v>
      </c>
      <c r="E66" s="856">
        <v>5</v>
      </c>
      <c r="F66" s="1117">
        <v>40042</v>
      </c>
      <c r="G66" s="1079"/>
      <c r="H66" s="11"/>
    </row>
    <row r="67" spans="1:7" ht="12.75">
      <c r="A67" s="1116">
        <v>2</v>
      </c>
      <c r="B67" s="1090" t="s">
        <v>350</v>
      </c>
      <c r="C67" s="1091" t="s">
        <v>426</v>
      </c>
      <c r="D67" s="856">
        <v>150</v>
      </c>
      <c r="E67" s="856">
        <v>15</v>
      </c>
      <c r="F67" s="1117">
        <v>40042</v>
      </c>
      <c r="G67" s="1079"/>
    </row>
    <row r="68" spans="1:7" ht="12.75">
      <c r="A68" s="1116">
        <v>3</v>
      </c>
      <c r="B68" s="1090" t="s">
        <v>351</v>
      </c>
      <c r="C68" s="1091" t="s">
        <v>426</v>
      </c>
      <c r="D68" s="856">
        <v>80.78</v>
      </c>
      <c r="E68" s="856">
        <v>8.08</v>
      </c>
      <c r="F68" s="1117">
        <v>40057</v>
      </c>
      <c r="G68" s="1079"/>
    </row>
    <row r="69" spans="1:7" ht="12.75">
      <c r="A69" s="1116">
        <v>4</v>
      </c>
      <c r="B69" s="1090" t="s">
        <v>352</v>
      </c>
      <c r="C69" s="1091" t="s">
        <v>426</v>
      </c>
      <c r="D69" s="856">
        <v>1242</v>
      </c>
      <c r="E69" s="856">
        <v>124.2</v>
      </c>
      <c r="F69" s="1117">
        <v>40057</v>
      </c>
      <c r="G69" s="1079"/>
    </row>
    <row r="70" spans="1:7" ht="12.75">
      <c r="A70" s="1116">
        <v>5</v>
      </c>
      <c r="B70" s="1090" t="s">
        <v>353</v>
      </c>
      <c r="C70" s="1091" t="s">
        <v>426</v>
      </c>
      <c r="D70" s="856">
        <v>210</v>
      </c>
      <c r="E70" s="856">
        <v>21</v>
      </c>
      <c r="F70" s="1117">
        <v>40073</v>
      </c>
      <c r="G70" s="1079"/>
    </row>
    <row r="71" spans="1:7" ht="12.75">
      <c r="A71" s="1116">
        <v>6</v>
      </c>
      <c r="B71" s="1090" t="s">
        <v>354</v>
      </c>
      <c r="C71" s="1091" t="s">
        <v>426</v>
      </c>
      <c r="D71" s="856">
        <v>1075.65</v>
      </c>
      <c r="E71" s="856">
        <v>107.56</v>
      </c>
      <c r="F71" s="1117">
        <v>40094</v>
      </c>
      <c r="G71" s="1079"/>
    </row>
    <row r="72" spans="1:7" ht="12.75">
      <c r="A72" s="1116">
        <v>7</v>
      </c>
      <c r="B72" s="847" t="s">
        <v>355</v>
      </c>
      <c r="C72" s="1091" t="s">
        <v>426</v>
      </c>
      <c r="D72" s="853">
        <v>209.94</v>
      </c>
      <c r="E72" s="854">
        <v>20.99</v>
      </c>
      <c r="F72" s="1122">
        <v>40113</v>
      </c>
      <c r="G72" s="1079"/>
    </row>
    <row r="73" spans="1:7" ht="12.75">
      <c r="A73" s="1116">
        <v>8</v>
      </c>
      <c r="B73" s="850" t="s">
        <v>356</v>
      </c>
      <c r="C73" s="1091" t="s">
        <v>426</v>
      </c>
      <c r="D73" s="857">
        <v>111.21</v>
      </c>
      <c r="E73" s="858">
        <v>11.12</v>
      </c>
      <c r="F73" s="1122">
        <v>40141</v>
      </c>
      <c r="G73" s="1079"/>
    </row>
    <row r="74" spans="1:7" ht="12.75">
      <c r="A74" s="1116">
        <v>9</v>
      </c>
      <c r="B74" s="847" t="s">
        <v>357</v>
      </c>
      <c r="C74" s="1091" t="s">
        <v>426</v>
      </c>
      <c r="D74" s="853">
        <v>4665.17</v>
      </c>
      <c r="E74" s="854">
        <v>466.51</v>
      </c>
      <c r="F74" s="1122">
        <v>40156</v>
      </c>
      <c r="G74" s="1079"/>
    </row>
    <row r="75" spans="1:7" ht="12.75">
      <c r="A75" s="1116">
        <v>10</v>
      </c>
      <c r="B75" s="850" t="s">
        <v>427</v>
      </c>
      <c r="C75" s="1091" t="s">
        <v>426</v>
      </c>
      <c r="D75" s="851">
        <v>4833.77</v>
      </c>
      <c r="E75" s="852">
        <v>483.37</v>
      </c>
      <c r="F75" s="1119">
        <v>40178</v>
      </c>
      <c r="G75" s="1079"/>
    </row>
    <row r="76" spans="1:7" ht="12.75">
      <c r="A76" s="1116">
        <v>11</v>
      </c>
      <c r="B76" s="847" t="s">
        <v>428</v>
      </c>
      <c r="C76" s="1091" t="s">
        <v>426</v>
      </c>
      <c r="D76" s="853">
        <v>3377.59</v>
      </c>
      <c r="E76" s="854">
        <v>337.75</v>
      </c>
      <c r="F76" s="1119">
        <v>40192</v>
      </c>
      <c r="G76" s="1079"/>
    </row>
    <row r="77" spans="1:7" ht="12.75">
      <c r="A77" s="1116">
        <v>12</v>
      </c>
      <c r="B77" s="859" t="s">
        <v>429</v>
      </c>
      <c r="C77" s="1091" t="s">
        <v>426</v>
      </c>
      <c r="D77" s="851">
        <v>3837.85</v>
      </c>
      <c r="E77" s="852">
        <v>383.79</v>
      </c>
      <c r="F77" s="1119">
        <v>40192</v>
      </c>
      <c r="G77" s="1079"/>
    </row>
    <row r="78" spans="1:7" ht="12.75">
      <c r="A78" s="1116">
        <v>13</v>
      </c>
      <c r="B78" s="859" t="s">
        <v>430</v>
      </c>
      <c r="C78" s="1091" t="s">
        <v>426</v>
      </c>
      <c r="D78" s="851">
        <v>1916.46</v>
      </c>
      <c r="E78" s="852">
        <v>191.65</v>
      </c>
      <c r="F78" s="1119">
        <v>40192</v>
      </c>
      <c r="G78" s="1079"/>
    </row>
    <row r="79" spans="1:7" ht="12.75">
      <c r="A79" s="1116">
        <v>14</v>
      </c>
      <c r="B79" s="859" t="s">
        <v>431</v>
      </c>
      <c r="C79" s="1091" t="s">
        <v>426</v>
      </c>
      <c r="D79" s="851">
        <v>100</v>
      </c>
      <c r="E79" s="852">
        <v>10</v>
      </c>
      <c r="F79" s="1119">
        <v>40192</v>
      </c>
      <c r="G79" s="1079"/>
    </row>
    <row r="80" spans="1:7" ht="12.75">
      <c r="A80" s="1116">
        <v>15</v>
      </c>
      <c r="B80" s="859" t="s">
        <v>432</v>
      </c>
      <c r="C80" s="1091" t="s">
        <v>426</v>
      </c>
      <c r="D80" s="851">
        <v>121.67</v>
      </c>
      <c r="E80" s="852">
        <v>12.17</v>
      </c>
      <c r="F80" s="1119">
        <v>40192</v>
      </c>
      <c r="G80" s="1079"/>
    </row>
    <row r="81" spans="1:7" ht="12.75">
      <c r="A81" s="1116">
        <v>16</v>
      </c>
      <c r="B81" s="859" t="s">
        <v>433</v>
      </c>
      <c r="C81" s="1091" t="s">
        <v>426</v>
      </c>
      <c r="D81" s="851">
        <v>144</v>
      </c>
      <c r="E81" s="852">
        <v>14.4</v>
      </c>
      <c r="F81" s="1119">
        <v>40203</v>
      </c>
      <c r="G81" s="1079"/>
    </row>
    <row r="82" spans="1:7" ht="12.75">
      <c r="A82" s="1116">
        <v>17</v>
      </c>
      <c r="B82" s="859" t="s">
        <v>434</v>
      </c>
      <c r="C82" s="1091" t="s">
        <v>426</v>
      </c>
      <c r="D82" s="851">
        <v>59.85</v>
      </c>
      <c r="E82" s="852">
        <v>5.99</v>
      </c>
      <c r="F82" s="1119">
        <v>40211</v>
      </c>
      <c r="G82" s="1079"/>
    </row>
    <row r="83" spans="1:7" ht="12.75">
      <c r="A83" s="1116">
        <v>18</v>
      </c>
      <c r="B83" s="859" t="s">
        <v>435</v>
      </c>
      <c r="C83" s="1091" t="s">
        <v>426</v>
      </c>
      <c r="D83" s="851">
        <v>1710.72</v>
      </c>
      <c r="E83" s="852">
        <v>171.07</v>
      </c>
      <c r="F83" s="1119">
        <v>40211</v>
      </c>
      <c r="G83" s="1079"/>
    </row>
    <row r="84" spans="1:7" ht="12.75">
      <c r="A84" s="1116">
        <v>19</v>
      </c>
      <c r="B84" s="859" t="s">
        <v>436</v>
      </c>
      <c r="C84" s="1091" t="s">
        <v>426</v>
      </c>
      <c r="D84" s="851">
        <v>201.6</v>
      </c>
      <c r="E84" s="852">
        <v>20.16</v>
      </c>
      <c r="F84" s="1119">
        <v>40211</v>
      </c>
      <c r="G84" s="1079"/>
    </row>
    <row r="85" spans="1:7" ht="12.75">
      <c r="A85" s="1116">
        <v>20</v>
      </c>
      <c r="B85" s="859" t="s">
        <v>437</v>
      </c>
      <c r="C85" s="1091" t="s">
        <v>426</v>
      </c>
      <c r="D85" s="851">
        <v>135.51</v>
      </c>
      <c r="E85" s="852">
        <v>13.55</v>
      </c>
      <c r="F85" s="1119" t="s">
        <v>438</v>
      </c>
      <c r="G85" s="1079"/>
    </row>
    <row r="86" spans="1:7" ht="12.75">
      <c r="A86" s="1116">
        <v>21</v>
      </c>
      <c r="B86" s="859" t="s">
        <v>439</v>
      </c>
      <c r="C86" s="1091" t="s">
        <v>426</v>
      </c>
      <c r="D86" s="851">
        <v>498.92</v>
      </c>
      <c r="E86" s="852">
        <v>49.89</v>
      </c>
      <c r="F86" s="1119" t="s">
        <v>438</v>
      </c>
      <c r="G86" s="1079"/>
    </row>
    <row r="87" spans="1:7" ht="12.75">
      <c r="A87" s="1116">
        <v>22</v>
      </c>
      <c r="B87" s="859" t="s">
        <v>440</v>
      </c>
      <c r="C87" s="1091" t="s">
        <v>426</v>
      </c>
      <c r="D87" s="851">
        <v>262.08</v>
      </c>
      <c r="E87" s="852">
        <v>26.21</v>
      </c>
      <c r="F87" s="1119" t="s">
        <v>441</v>
      </c>
      <c r="G87" s="1079"/>
    </row>
    <row r="88" spans="1:7" ht="12.75">
      <c r="A88" s="1116">
        <v>23</v>
      </c>
      <c r="B88" s="859" t="s">
        <v>442</v>
      </c>
      <c r="C88" s="1091" t="s">
        <v>426</v>
      </c>
      <c r="D88" s="851">
        <v>90</v>
      </c>
      <c r="E88" s="852">
        <v>9</v>
      </c>
      <c r="F88" s="1119" t="s">
        <v>441</v>
      </c>
      <c r="G88" s="1079"/>
    </row>
    <row r="89" spans="1:7" ht="12.75">
      <c r="A89" s="1116">
        <v>24</v>
      </c>
      <c r="B89" s="859" t="s">
        <v>359</v>
      </c>
      <c r="C89" s="1091" t="s">
        <v>426</v>
      </c>
      <c r="D89" s="851">
        <v>381.85</v>
      </c>
      <c r="E89" s="852">
        <v>38.18</v>
      </c>
      <c r="F89" s="1119" t="s">
        <v>441</v>
      </c>
      <c r="G89" s="1079"/>
    </row>
    <row r="90" spans="1:7" ht="12.75">
      <c r="A90" s="1116">
        <v>25</v>
      </c>
      <c r="B90" s="859" t="s">
        <v>443</v>
      </c>
      <c r="C90" s="1091" t="s">
        <v>426</v>
      </c>
      <c r="D90" s="851">
        <v>165</v>
      </c>
      <c r="E90" s="852">
        <v>16.5</v>
      </c>
      <c r="F90" s="1119" t="s">
        <v>441</v>
      </c>
      <c r="G90" s="1079"/>
    </row>
    <row r="91" spans="1:7" ht="12.75">
      <c r="A91" s="1116">
        <v>26</v>
      </c>
      <c r="B91" s="859" t="s">
        <v>444</v>
      </c>
      <c r="C91" s="1091" t="s">
        <v>426</v>
      </c>
      <c r="D91" s="851">
        <v>301.84</v>
      </c>
      <c r="E91" s="852">
        <v>30.18</v>
      </c>
      <c r="F91" s="1119" t="s">
        <v>441</v>
      </c>
      <c r="G91" s="1079"/>
    </row>
    <row r="92" spans="1:7" ht="12.75">
      <c r="A92" s="1116">
        <v>27</v>
      </c>
      <c r="B92" s="850" t="s">
        <v>445</v>
      </c>
      <c r="C92" s="839" t="s">
        <v>349</v>
      </c>
      <c r="D92" s="851">
        <v>1913.33</v>
      </c>
      <c r="E92" s="852">
        <v>191.33</v>
      </c>
      <c r="F92" s="1119">
        <v>40260</v>
      </c>
      <c r="G92" s="1079"/>
    </row>
    <row r="93" spans="1:7" ht="12.75">
      <c r="A93" s="1116">
        <v>28</v>
      </c>
      <c r="B93" s="847" t="s">
        <v>446</v>
      </c>
      <c r="C93" s="846" t="s">
        <v>349</v>
      </c>
      <c r="D93" s="848">
        <v>320</v>
      </c>
      <c r="E93" s="849">
        <v>32</v>
      </c>
      <c r="F93" s="1119">
        <v>40260</v>
      </c>
      <c r="G93" s="1079"/>
    </row>
    <row r="94" spans="1:7" ht="12.75">
      <c r="A94" s="1116">
        <v>29</v>
      </c>
      <c r="B94" s="859" t="s">
        <v>307</v>
      </c>
      <c r="C94" s="839" t="s">
        <v>349</v>
      </c>
      <c r="D94" s="851">
        <v>3504.46</v>
      </c>
      <c r="E94" s="852">
        <v>350.45</v>
      </c>
      <c r="F94" s="1119">
        <v>40280</v>
      </c>
      <c r="G94" s="1079"/>
    </row>
    <row r="95" spans="1:7" ht="12.75">
      <c r="A95" s="1116">
        <v>30</v>
      </c>
      <c r="B95" s="859" t="s">
        <v>308</v>
      </c>
      <c r="C95" s="839" t="s">
        <v>349</v>
      </c>
      <c r="D95" s="851">
        <v>762</v>
      </c>
      <c r="E95" s="852">
        <v>76.2</v>
      </c>
      <c r="F95" s="1119">
        <v>40280</v>
      </c>
      <c r="G95" s="1079"/>
    </row>
    <row r="96" spans="1:7" ht="12.75">
      <c r="A96" s="1116">
        <v>31</v>
      </c>
      <c r="B96" s="859" t="s">
        <v>447</v>
      </c>
      <c r="C96" s="839" t="s">
        <v>349</v>
      </c>
      <c r="D96" s="851">
        <v>1000</v>
      </c>
      <c r="E96" s="852">
        <v>100</v>
      </c>
      <c r="F96" s="1119">
        <v>40280</v>
      </c>
      <c r="G96" s="1079"/>
    </row>
    <row r="97" spans="1:7" ht="12.75">
      <c r="A97" s="1123"/>
      <c r="B97" s="1092" t="s">
        <v>319</v>
      </c>
      <c r="C97" s="1095"/>
      <c r="D97" s="989">
        <f>SUM(D66:D96)</f>
        <v>33433.24999999999</v>
      </c>
      <c r="E97" s="989">
        <f>SUM(E66:E96)</f>
        <v>3343.2999999999993</v>
      </c>
      <c r="F97" s="1124"/>
      <c r="G97" s="1079"/>
    </row>
    <row r="98" spans="1:7" ht="12.75">
      <c r="A98" s="1116">
        <v>1</v>
      </c>
      <c r="B98" s="1090" t="s">
        <v>358</v>
      </c>
      <c r="C98" s="1091" t="s">
        <v>448</v>
      </c>
      <c r="D98" s="856">
        <v>2929.18</v>
      </c>
      <c r="E98" s="856">
        <v>292.92</v>
      </c>
      <c r="F98" s="1117">
        <v>40029</v>
      </c>
      <c r="G98" s="1096"/>
    </row>
    <row r="99" spans="1:7" ht="12.75">
      <c r="A99" s="1116">
        <v>1</v>
      </c>
      <c r="B99" s="1090" t="s">
        <v>359</v>
      </c>
      <c r="C99" s="1091" t="s">
        <v>448</v>
      </c>
      <c r="D99" s="856">
        <v>3840</v>
      </c>
      <c r="E99" s="856">
        <v>384</v>
      </c>
      <c r="F99" s="1117">
        <v>40042</v>
      </c>
      <c r="G99" s="1079"/>
    </row>
    <row r="100" spans="1:7" ht="12.75">
      <c r="A100" s="1116">
        <v>2</v>
      </c>
      <c r="B100" s="1090" t="s">
        <v>360</v>
      </c>
      <c r="C100" s="1091" t="s">
        <v>448</v>
      </c>
      <c r="D100" s="856">
        <v>375.38</v>
      </c>
      <c r="E100" s="856">
        <v>37.54</v>
      </c>
      <c r="F100" s="1117">
        <v>40042</v>
      </c>
      <c r="G100" s="1079"/>
    </row>
    <row r="101" spans="1:7" ht="12.75">
      <c r="A101" s="1116">
        <v>3</v>
      </c>
      <c r="B101" s="1090" t="s">
        <v>361</v>
      </c>
      <c r="C101" s="1091" t="s">
        <v>448</v>
      </c>
      <c r="D101" s="856">
        <v>8349</v>
      </c>
      <c r="E101" s="856">
        <v>834.9</v>
      </c>
      <c r="F101" s="1117">
        <v>40042</v>
      </c>
      <c r="G101" s="1079"/>
    </row>
    <row r="102" spans="1:7" ht="12.75">
      <c r="A102" s="1116">
        <v>4</v>
      </c>
      <c r="B102" s="1090" t="s">
        <v>362</v>
      </c>
      <c r="C102" s="1091" t="s">
        <v>448</v>
      </c>
      <c r="D102" s="856">
        <v>140</v>
      </c>
      <c r="E102" s="856">
        <v>14</v>
      </c>
      <c r="F102" s="1117">
        <v>40042</v>
      </c>
      <c r="G102" s="1079"/>
    </row>
    <row r="103" spans="1:7" ht="12.75">
      <c r="A103" s="1116">
        <v>5</v>
      </c>
      <c r="B103" s="1090" t="s">
        <v>363</v>
      </c>
      <c r="C103" s="1091" t="s">
        <v>448</v>
      </c>
      <c r="D103" s="856">
        <v>1565.97</v>
      </c>
      <c r="E103" s="856">
        <v>156.6</v>
      </c>
      <c r="F103" s="1117">
        <v>40057</v>
      </c>
      <c r="G103" s="1079"/>
    </row>
    <row r="104" spans="1:7" ht="12.75">
      <c r="A104" s="1116">
        <v>6</v>
      </c>
      <c r="B104" s="1090" t="s">
        <v>364</v>
      </c>
      <c r="C104" s="1091" t="s">
        <v>448</v>
      </c>
      <c r="D104" s="856">
        <v>5537.28</v>
      </c>
      <c r="E104" s="856">
        <v>553.73</v>
      </c>
      <c r="F104" s="1117">
        <v>40057</v>
      </c>
      <c r="G104" s="1079"/>
    </row>
    <row r="105" spans="1:7" ht="12.75">
      <c r="A105" s="1116">
        <v>7</v>
      </c>
      <c r="B105" s="1090" t="s">
        <v>365</v>
      </c>
      <c r="C105" s="1091" t="s">
        <v>448</v>
      </c>
      <c r="D105" s="856">
        <v>3246.41</v>
      </c>
      <c r="E105" s="856">
        <v>324.64</v>
      </c>
      <c r="F105" s="1117">
        <v>40073</v>
      </c>
      <c r="G105" s="1079"/>
    </row>
    <row r="106" spans="1:7" ht="12.75">
      <c r="A106" s="1116">
        <v>8</v>
      </c>
      <c r="B106" s="1090" t="s">
        <v>366</v>
      </c>
      <c r="C106" s="1091" t="s">
        <v>448</v>
      </c>
      <c r="D106" s="856">
        <v>5</v>
      </c>
      <c r="E106" s="856">
        <v>0.5</v>
      </c>
      <c r="F106" s="1117">
        <v>40073</v>
      </c>
      <c r="G106" s="1079"/>
    </row>
    <row r="107" spans="1:7" ht="12.75">
      <c r="A107" s="1116">
        <v>9</v>
      </c>
      <c r="B107" s="1090" t="s">
        <v>367</v>
      </c>
      <c r="C107" s="1091" t="s">
        <v>448</v>
      </c>
      <c r="D107" s="856">
        <v>240</v>
      </c>
      <c r="E107" s="856">
        <v>24</v>
      </c>
      <c r="F107" s="1117">
        <v>40073</v>
      </c>
      <c r="G107" s="1079"/>
    </row>
    <row r="108" spans="1:7" ht="12.75">
      <c r="A108" s="1116">
        <v>10</v>
      </c>
      <c r="B108" s="1090" t="s">
        <v>368</v>
      </c>
      <c r="C108" s="1091" t="s">
        <v>448</v>
      </c>
      <c r="D108" s="856">
        <v>1170.48</v>
      </c>
      <c r="E108" s="856">
        <v>117.05</v>
      </c>
      <c r="F108" s="1117">
        <v>40094</v>
      </c>
      <c r="G108" s="1079"/>
    </row>
    <row r="109" spans="1:7" ht="12.75">
      <c r="A109" s="1116">
        <v>11</v>
      </c>
      <c r="B109" s="1090" t="s">
        <v>369</v>
      </c>
      <c r="C109" s="1091" t="s">
        <v>448</v>
      </c>
      <c r="D109" s="856">
        <v>544.3</v>
      </c>
      <c r="E109" s="856">
        <v>54.43</v>
      </c>
      <c r="F109" s="1117">
        <v>40099</v>
      </c>
      <c r="G109" s="1079"/>
    </row>
    <row r="110" spans="1:7" ht="12.75">
      <c r="A110" s="1116">
        <v>12</v>
      </c>
      <c r="B110" s="860" t="s">
        <v>370</v>
      </c>
      <c r="C110" s="1091" t="s">
        <v>448</v>
      </c>
      <c r="D110" s="853">
        <v>99.88</v>
      </c>
      <c r="E110" s="854">
        <v>9.99</v>
      </c>
      <c r="F110" s="1122">
        <v>40113</v>
      </c>
      <c r="G110" s="1079"/>
    </row>
    <row r="111" spans="1:7" ht="12.75">
      <c r="A111" s="1116">
        <v>13</v>
      </c>
      <c r="B111" s="860" t="s">
        <v>371</v>
      </c>
      <c r="C111" s="1091" t="s">
        <v>448</v>
      </c>
      <c r="D111" s="853">
        <v>499.27</v>
      </c>
      <c r="E111" s="854">
        <v>49.93</v>
      </c>
      <c r="F111" s="1122">
        <v>40113</v>
      </c>
      <c r="G111" s="1079"/>
    </row>
    <row r="112" spans="1:7" ht="12.75">
      <c r="A112" s="1116">
        <v>14</v>
      </c>
      <c r="B112" s="860" t="s">
        <v>372</v>
      </c>
      <c r="C112" s="1091" t="s">
        <v>448</v>
      </c>
      <c r="D112" s="853">
        <v>800</v>
      </c>
      <c r="E112" s="854">
        <v>80</v>
      </c>
      <c r="F112" s="1122">
        <v>40113</v>
      </c>
      <c r="G112" s="1079"/>
    </row>
    <row r="113" spans="1:7" ht="12.75">
      <c r="A113" s="1116">
        <v>15</v>
      </c>
      <c r="B113" s="860" t="s">
        <v>373</v>
      </c>
      <c r="C113" s="1091" t="s">
        <v>448</v>
      </c>
      <c r="D113" s="853">
        <v>750</v>
      </c>
      <c r="E113" s="854">
        <v>75</v>
      </c>
      <c r="F113" s="1122">
        <v>40141</v>
      </c>
      <c r="G113" s="1079"/>
    </row>
    <row r="114" spans="1:7" ht="12.75">
      <c r="A114" s="1116">
        <v>16</v>
      </c>
      <c r="B114" s="860" t="s">
        <v>374</v>
      </c>
      <c r="C114" s="1091" t="s">
        <v>448</v>
      </c>
      <c r="D114" s="853">
        <v>1820</v>
      </c>
      <c r="E114" s="854">
        <v>182</v>
      </c>
      <c r="F114" s="1122">
        <v>40156</v>
      </c>
      <c r="G114" s="1079"/>
    </row>
    <row r="115" spans="1:7" ht="12.75">
      <c r="A115" s="1116">
        <v>17</v>
      </c>
      <c r="B115" s="860" t="s">
        <v>375</v>
      </c>
      <c r="C115" s="1091" t="s">
        <v>448</v>
      </c>
      <c r="D115" s="853">
        <v>253.87</v>
      </c>
      <c r="E115" s="854">
        <v>25.39</v>
      </c>
      <c r="F115" s="1122">
        <v>40156</v>
      </c>
      <c r="G115" s="1079"/>
    </row>
    <row r="116" spans="1:7" ht="12.75">
      <c r="A116" s="1116">
        <v>18</v>
      </c>
      <c r="B116" s="860" t="s">
        <v>376</v>
      </c>
      <c r="C116" s="1091" t="s">
        <v>448</v>
      </c>
      <c r="D116" s="853">
        <v>1409.89</v>
      </c>
      <c r="E116" s="854">
        <v>140.99</v>
      </c>
      <c r="F116" s="1122">
        <v>40156</v>
      </c>
      <c r="G116" s="1079"/>
    </row>
    <row r="117" spans="1:7" ht="12.75">
      <c r="A117" s="1116">
        <v>19</v>
      </c>
      <c r="B117" s="847" t="s">
        <v>449</v>
      </c>
      <c r="C117" s="1091" t="s">
        <v>448</v>
      </c>
      <c r="D117" s="853">
        <v>242.42</v>
      </c>
      <c r="E117" s="854">
        <v>24.24</v>
      </c>
      <c r="F117" s="1119">
        <v>40178</v>
      </c>
      <c r="G117" s="1079"/>
    </row>
    <row r="118" spans="1:7" ht="12.75">
      <c r="A118" s="1116">
        <v>20</v>
      </c>
      <c r="B118" s="847" t="s">
        <v>300</v>
      </c>
      <c r="C118" s="1091" t="s">
        <v>448</v>
      </c>
      <c r="D118" s="853">
        <v>3557.03</v>
      </c>
      <c r="E118" s="854">
        <v>355.7</v>
      </c>
      <c r="F118" s="1119">
        <v>40189</v>
      </c>
      <c r="G118" s="1079"/>
    </row>
    <row r="119" spans="1:7" ht="12.75">
      <c r="A119" s="1116">
        <v>21</v>
      </c>
      <c r="B119" s="847" t="s">
        <v>450</v>
      </c>
      <c r="C119" s="1091" t="s">
        <v>448</v>
      </c>
      <c r="D119" s="853">
        <v>375</v>
      </c>
      <c r="E119" s="854">
        <v>37.5</v>
      </c>
      <c r="F119" s="1119">
        <v>40189</v>
      </c>
      <c r="G119" s="1079"/>
    </row>
    <row r="120" spans="1:7" ht="12.75">
      <c r="A120" s="1116">
        <v>22</v>
      </c>
      <c r="B120" s="847" t="s">
        <v>451</v>
      </c>
      <c r="C120" s="1091" t="s">
        <v>448</v>
      </c>
      <c r="D120" s="853">
        <v>1442.43</v>
      </c>
      <c r="E120" s="854">
        <v>144.24</v>
      </c>
      <c r="F120" s="1119">
        <v>40192</v>
      </c>
      <c r="G120" s="1079"/>
    </row>
    <row r="121" spans="1:7" ht="12.75">
      <c r="A121" s="1116">
        <v>23</v>
      </c>
      <c r="B121" s="847" t="s">
        <v>432</v>
      </c>
      <c r="C121" s="1091" t="s">
        <v>448</v>
      </c>
      <c r="D121" s="853">
        <v>589.92</v>
      </c>
      <c r="E121" s="854">
        <v>58.99</v>
      </c>
      <c r="F121" s="1119">
        <v>40192</v>
      </c>
      <c r="G121" s="1079"/>
    </row>
    <row r="122" spans="1:7" ht="12.75">
      <c r="A122" s="1116">
        <v>24</v>
      </c>
      <c r="B122" s="859" t="s">
        <v>452</v>
      </c>
      <c r="C122" s="1091" t="s">
        <v>448</v>
      </c>
      <c r="D122" s="853">
        <v>200</v>
      </c>
      <c r="E122" s="854">
        <v>20</v>
      </c>
      <c r="F122" s="1119">
        <v>40203</v>
      </c>
      <c r="G122" s="1079"/>
    </row>
    <row r="123" spans="1:7" ht="12.75">
      <c r="A123" s="1116">
        <v>25</v>
      </c>
      <c r="B123" s="859" t="s">
        <v>453</v>
      </c>
      <c r="C123" s="1091" t="s">
        <v>448</v>
      </c>
      <c r="D123" s="853">
        <v>696</v>
      </c>
      <c r="E123" s="854">
        <v>69.6</v>
      </c>
      <c r="F123" s="1119">
        <v>40203</v>
      </c>
      <c r="G123" s="1079"/>
    </row>
    <row r="124" spans="1:7" ht="12.75">
      <c r="A124" s="1116">
        <v>26</v>
      </c>
      <c r="B124" s="859" t="s">
        <v>295</v>
      </c>
      <c r="C124" s="1091" t="s">
        <v>448</v>
      </c>
      <c r="D124" s="851">
        <v>59.85</v>
      </c>
      <c r="E124" s="852">
        <v>5.99</v>
      </c>
      <c r="F124" s="1119">
        <v>40211</v>
      </c>
      <c r="G124" s="1079"/>
    </row>
    <row r="125" spans="1:7" ht="12.75">
      <c r="A125" s="1116">
        <v>27</v>
      </c>
      <c r="B125" s="859" t="s">
        <v>454</v>
      </c>
      <c r="C125" s="1091" t="s">
        <v>448</v>
      </c>
      <c r="D125" s="851">
        <v>2000</v>
      </c>
      <c r="E125" s="852">
        <v>200</v>
      </c>
      <c r="F125" s="1119" t="s">
        <v>438</v>
      </c>
      <c r="G125" s="1079"/>
    </row>
    <row r="126" spans="1:7" ht="12.75">
      <c r="A126" s="1116">
        <v>28</v>
      </c>
      <c r="B126" s="859" t="s">
        <v>455</v>
      </c>
      <c r="C126" s="1091" t="s">
        <v>448</v>
      </c>
      <c r="D126" s="851">
        <v>4392.34</v>
      </c>
      <c r="E126" s="852">
        <v>439.23</v>
      </c>
      <c r="F126" s="1119" t="s">
        <v>438</v>
      </c>
      <c r="G126" s="1079"/>
    </row>
    <row r="127" spans="1:7" ht="12.75">
      <c r="A127" s="1116">
        <v>29</v>
      </c>
      <c r="B127" s="859" t="s">
        <v>366</v>
      </c>
      <c r="C127" s="1091" t="s">
        <v>448</v>
      </c>
      <c r="D127" s="851">
        <v>2898.38</v>
      </c>
      <c r="E127" s="852">
        <v>289.84</v>
      </c>
      <c r="F127" s="1119" t="s">
        <v>438</v>
      </c>
      <c r="G127" s="1079"/>
    </row>
    <row r="128" spans="1:7" ht="12.75">
      <c r="A128" s="1116">
        <v>30</v>
      </c>
      <c r="B128" s="859" t="s">
        <v>440</v>
      </c>
      <c r="C128" s="1091" t="s">
        <v>448</v>
      </c>
      <c r="D128" s="851">
        <v>4159.99</v>
      </c>
      <c r="E128" s="852">
        <v>416</v>
      </c>
      <c r="F128" s="1119" t="s">
        <v>441</v>
      </c>
      <c r="G128" s="1079"/>
    </row>
    <row r="129" spans="1:7" ht="12.75">
      <c r="A129" s="1116">
        <v>31</v>
      </c>
      <c r="B129" s="859" t="s">
        <v>456</v>
      </c>
      <c r="C129" s="1091" t="s">
        <v>448</v>
      </c>
      <c r="D129" s="851">
        <v>1000</v>
      </c>
      <c r="E129" s="852">
        <v>100</v>
      </c>
      <c r="F129" s="1119" t="s">
        <v>441</v>
      </c>
      <c r="G129" s="1079"/>
    </row>
    <row r="130" spans="1:7" ht="12.75">
      <c r="A130" s="1116">
        <v>32</v>
      </c>
      <c r="B130" s="847" t="s">
        <v>457</v>
      </c>
      <c r="C130" s="1091" t="s">
        <v>448</v>
      </c>
      <c r="D130" s="848">
        <v>3347.02</v>
      </c>
      <c r="E130" s="849">
        <v>334.7</v>
      </c>
      <c r="F130" s="1119">
        <v>40280</v>
      </c>
      <c r="G130" s="1079"/>
    </row>
    <row r="131" spans="1:7" ht="12.75">
      <c r="A131" s="1116">
        <v>33</v>
      </c>
      <c r="B131" s="847" t="s">
        <v>458</v>
      </c>
      <c r="C131" s="1091" t="s">
        <v>448</v>
      </c>
      <c r="D131" s="848">
        <v>500</v>
      </c>
      <c r="E131" s="849">
        <v>50</v>
      </c>
      <c r="F131" s="1119">
        <v>40280</v>
      </c>
      <c r="G131" s="1079"/>
    </row>
    <row r="132" spans="1:7" ht="12.75">
      <c r="A132" s="1116">
        <v>34</v>
      </c>
      <c r="B132" s="859" t="s">
        <v>459</v>
      </c>
      <c r="C132" s="1091" t="s">
        <v>448</v>
      </c>
      <c r="D132" s="848">
        <v>599.52</v>
      </c>
      <c r="E132" s="849">
        <v>59.95</v>
      </c>
      <c r="F132" s="1119">
        <v>40260</v>
      </c>
      <c r="G132" s="1079"/>
    </row>
    <row r="133" spans="1:7" ht="12.75">
      <c r="A133" s="1125"/>
      <c r="B133" s="1081" t="s">
        <v>319</v>
      </c>
      <c r="C133" s="1081"/>
      <c r="D133" s="1097">
        <f>SUM(D98:D132)</f>
        <v>59635.80999999998</v>
      </c>
      <c r="E133" s="1097">
        <f>SUM(E98:E132)</f>
        <v>5963.589999999998</v>
      </c>
      <c r="F133" s="1110"/>
      <c r="G133" s="1096"/>
    </row>
    <row r="134" spans="1:7" ht="12.75">
      <c r="A134" s="1125">
        <v>1</v>
      </c>
      <c r="B134" s="860" t="s">
        <v>377</v>
      </c>
      <c r="C134" s="1089" t="s">
        <v>378</v>
      </c>
      <c r="D134" s="853">
        <v>30000</v>
      </c>
      <c r="E134" s="854">
        <v>3000</v>
      </c>
      <c r="F134" s="1122">
        <v>40109</v>
      </c>
      <c r="G134" s="1096"/>
    </row>
    <row r="135" spans="1:7" ht="12.75">
      <c r="A135" s="1125">
        <v>2</v>
      </c>
      <c r="B135" s="860" t="s">
        <v>379</v>
      </c>
      <c r="C135" s="1098" t="s">
        <v>378</v>
      </c>
      <c r="D135" s="853">
        <v>27500</v>
      </c>
      <c r="E135" s="854">
        <v>2750</v>
      </c>
      <c r="F135" s="1122">
        <v>40109</v>
      </c>
      <c r="G135" s="1096"/>
    </row>
    <row r="136" spans="1:7" ht="12.75">
      <c r="A136" s="1125">
        <v>3</v>
      </c>
      <c r="B136" s="847" t="s">
        <v>460</v>
      </c>
      <c r="C136" s="846" t="s">
        <v>378</v>
      </c>
      <c r="D136" s="848">
        <v>15000</v>
      </c>
      <c r="E136" s="849">
        <v>1500</v>
      </c>
      <c r="F136" s="1119">
        <v>40254</v>
      </c>
      <c r="G136" s="1096"/>
    </row>
    <row r="137" spans="1:7" ht="12.75">
      <c r="A137" s="1125"/>
      <c r="B137" s="1081" t="s">
        <v>319</v>
      </c>
      <c r="C137" s="1081"/>
      <c r="D137" s="1097">
        <f>SUM(D134:D136)</f>
        <v>72500</v>
      </c>
      <c r="E137" s="1097">
        <f>SUM(E134:E136)</f>
        <v>7250</v>
      </c>
      <c r="F137" s="1110"/>
      <c r="G137" s="1096"/>
    </row>
    <row r="138" spans="1:7" s="38" customFormat="1" ht="13.5" thickBot="1">
      <c r="A138" s="1126"/>
      <c r="B138" s="1112" t="s">
        <v>335</v>
      </c>
      <c r="C138" s="1112"/>
      <c r="D138" s="1127">
        <f>D137+D133+D97+D65</f>
        <v>201535.5</v>
      </c>
      <c r="E138" s="1127">
        <f>E137+E133+E97+E65</f>
        <v>20153.53</v>
      </c>
      <c r="F138" s="1128"/>
      <c r="G138" s="1080"/>
    </row>
    <row r="139" spans="1:6" ht="13.5" thickTop="1">
      <c r="A139" s="1740" t="s">
        <v>380</v>
      </c>
      <c r="B139" s="1741"/>
      <c r="C139" s="1741"/>
      <c r="F139" s="1099"/>
    </row>
    <row r="140" ht="12.75">
      <c r="F140" s="1079"/>
    </row>
    <row r="141" ht="12.75">
      <c r="F141" s="1079"/>
    </row>
    <row r="142" ht="12.75">
      <c r="F142" s="1079"/>
    </row>
    <row r="143" ht="12.75">
      <c r="F143" s="1079"/>
    </row>
  </sheetData>
  <mergeCells count="12">
    <mergeCell ref="A139:C139"/>
    <mergeCell ref="A48:B48"/>
    <mergeCell ref="A50:F50"/>
    <mergeCell ref="A52:A53"/>
    <mergeCell ref="B52:B53"/>
    <mergeCell ref="C52:C53"/>
    <mergeCell ref="D52:D53"/>
    <mergeCell ref="E52:E53"/>
    <mergeCell ref="A1:E1"/>
    <mergeCell ref="A2:E2"/>
    <mergeCell ref="A3:E3"/>
    <mergeCell ref="F52:F53"/>
  </mergeCells>
  <printOptions horizontalCentered="1"/>
  <pageMargins left="0.75" right="0.75" top="1" bottom="1" header="0.5" footer="0.5"/>
  <pageSetup fitToHeight="1" fitToWidth="1" horizontalDpi="600" verticalDpi="600" orientation="portrait" scale="3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I9" sqref="I9"/>
    </sheetView>
  </sheetViews>
  <sheetFormatPr defaultColWidth="9.140625" defaultRowHeight="12.75"/>
  <cols>
    <col min="1" max="1" width="23.8515625" style="9" customWidth="1"/>
    <col min="2" max="4" width="9.57421875" style="9" customWidth="1"/>
    <col min="5" max="5" width="9.57421875" style="9" bestFit="1" customWidth="1"/>
    <col min="6" max="6" width="8.28125" style="9" bestFit="1" customWidth="1"/>
    <col min="7" max="7" width="9.57421875" style="9" bestFit="1" customWidth="1"/>
    <col min="8" max="8" width="8.28125" style="9" bestFit="1" customWidth="1"/>
    <col min="9" max="9" width="9.57421875" style="9" bestFit="1" customWidth="1"/>
    <col min="10" max="11" width="8.57421875" style="9" bestFit="1" customWidth="1"/>
    <col min="12" max="12" width="6.7109375" style="9" bestFit="1" customWidth="1"/>
    <col min="13" max="16384" width="12.00390625" style="9" customWidth="1"/>
  </cols>
  <sheetData>
    <row r="1" spans="1:12" ht="12.75">
      <c r="A1" s="1759" t="s">
        <v>462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L1" s="1759"/>
    </row>
    <row r="2" spans="1:12" ht="15.75">
      <c r="A2" s="1737" t="s">
        <v>478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1737"/>
    </row>
    <row r="3" spans="1:13" ht="13.5" thickBot="1">
      <c r="A3" s="1760"/>
      <c r="B3" s="1760"/>
      <c r="C3" s="1760"/>
      <c r="D3" s="1760"/>
      <c r="E3" s="1760"/>
      <c r="F3" s="1760"/>
      <c r="G3" s="1760"/>
      <c r="H3" s="1760"/>
      <c r="I3" s="1760"/>
      <c r="J3" s="1760"/>
      <c r="K3" s="1760"/>
      <c r="L3" s="1760"/>
      <c r="M3" s="38"/>
    </row>
    <row r="4" spans="1:12" ht="14.25" thickBot="1" thickTop="1">
      <c r="A4" s="1074"/>
      <c r="B4" s="1733" t="s">
        <v>463</v>
      </c>
      <c r="C4" s="1734"/>
      <c r="D4" s="1735"/>
      <c r="E4" s="1734" t="s">
        <v>464</v>
      </c>
      <c r="F4" s="1734"/>
      <c r="G4" s="1734"/>
      <c r="H4" s="1734"/>
      <c r="I4" s="1734"/>
      <c r="J4" s="1734"/>
      <c r="K4" s="1734"/>
      <c r="L4" s="1736"/>
    </row>
    <row r="5" spans="1:12" ht="12.75">
      <c r="A5" s="1056"/>
      <c r="B5" s="1751" t="s">
        <v>1476</v>
      </c>
      <c r="C5" s="1752"/>
      <c r="D5" s="1753"/>
      <c r="E5" s="1754" t="s">
        <v>1476</v>
      </c>
      <c r="F5" s="1754"/>
      <c r="G5" s="1754"/>
      <c r="H5" s="1754"/>
      <c r="I5" s="1754"/>
      <c r="J5" s="1755"/>
      <c r="K5" s="997"/>
      <c r="L5" s="999"/>
    </row>
    <row r="6" spans="1:12" ht="12.75">
      <c r="A6" s="1057" t="s">
        <v>465</v>
      </c>
      <c r="B6" s="1029"/>
      <c r="C6" s="1029"/>
      <c r="D6" s="1029"/>
      <c r="E6" s="1756">
        <v>2008</v>
      </c>
      <c r="F6" s="1757"/>
      <c r="G6" s="1758">
        <v>2009</v>
      </c>
      <c r="H6" s="1755"/>
      <c r="I6" s="1749">
        <v>2010</v>
      </c>
      <c r="J6" s="1749"/>
      <c r="K6" s="1749" t="s">
        <v>18</v>
      </c>
      <c r="L6" s="1750"/>
    </row>
    <row r="7" spans="1:12" ht="12.75">
      <c r="A7" s="1057"/>
      <c r="B7" s="147">
        <v>2008</v>
      </c>
      <c r="C7" s="148">
        <v>2009</v>
      </c>
      <c r="D7" s="147">
        <v>2010</v>
      </c>
      <c r="E7" s="1030">
        <v>1</v>
      </c>
      <c r="F7" s="1031">
        <v>2</v>
      </c>
      <c r="G7" s="148">
        <v>3</v>
      </c>
      <c r="H7" s="998">
        <v>4</v>
      </c>
      <c r="I7" s="147">
        <v>5</v>
      </c>
      <c r="J7" s="147">
        <v>6</v>
      </c>
      <c r="K7" s="841" t="s">
        <v>479</v>
      </c>
      <c r="L7" s="842" t="s">
        <v>480</v>
      </c>
    </row>
    <row r="8" spans="1:12" ht="12.75">
      <c r="A8" s="1058"/>
      <c r="B8" s="1032"/>
      <c r="C8" s="125"/>
      <c r="D8" s="149"/>
      <c r="E8" s="1031" t="s">
        <v>319</v>
      </c>
      <c r="F8" s="123" t="s">
        <v>466</v>
      </c>
      <c r="G8" s="123" t="s">
        <v>319</v>
      </c>
      <c r="H8" s="123" t="s">
        <v>466</v>
      </c>
      <c r="I8" s="123" t="s">
        <v>319</v>
      </c>
      <c r="J8" s="123" t="s">
        <v>466</v>
      </c>
      <c r="K8" s="125">
        <v>1</v>
      </c>
      <c r="L8" s="843">
        <v>3</v>
      </c>
    </row>
    <row r="9" spans="1:12" s="18" customFormat="1" ht="12.75">
      <c r="A9" s="1059" t="s">
        <v>467</v>
      </c>
      <c r="B9" s="1033">
        <f>B10+B15+B16+B17+B19+B18</f>
        <v>146</v>
      </c>
      <c r="C9" s="1034">
        <f>C10+C15+C16+C17+C19+C18</f>
        <v>157</v>
      </c>
      <c r="D9" s="1035">
        <f>D10+D15+D16+D17+D19+D18</f>
        <v>168</v>
      </c>
      <c r="E9" s="1036">
        <f>E10+E15+E16+E17+E18+E19</f>
        <v>241127.79000000004</v>
      </c>
      <c r="F9" s="1037">
        <f aca="true" t="shared" si="0" ref="F9:F18">E9/$E$9%</f>
        <v>100</v>
      </c>
      <c r="G9" s="1038">
        <f>G10+G15+G16+G17+G19+G18</f>
        <v>421159.13999999996</v>
      </c>
      <c r="H9" s="1037">
        <f aca="true" t="shared" si="1" ref="H9:H19">G9/$G$9%</f>
        <v>100</v>
      </c>
      <c r="I9" s="1038">
        <f>I10+I15+I16+I17+I18+I19</f>
        <v>344450.85</v>
      </c>
      <c r="J9" s="1037">
        <f aca="true" t="shared" si="2" ref="J9:J19">I9/$I$9%</f>
        <v>100</v>
      </c>
      <c r="K9" s="1037">
        <f aca="true" t="shared" si="3" ref="K9:K18">G9/E9%-100</f>
        <v>74.66221541697863</v>
      </c>
      <c r="L9" s="1060">
        <f aca="true" t="shared" si="4" ref="L9:L17">I9/G9%-100</f>
        <v>-18.213611605342336</v>
      </c>
    </row>
    <row r="10" spans="1:12" ht="12.75">
      <c r="A10" s="1061" t="s">
        <v>468</v>
      </c>
      <c r="B10" s="1039">
        <f>SUM(B11:B14)</f>
        <v>111</v>
      </c>
      <c r="C10" s="1040">
        <f>SUM(C11:C14)</f>
        <v>126</v>
      </c>
      <c r="D10" s="1041">
        <f>SUM(D11:D14)</f>
        <v>136</v>
      </c>
      <c r="E10" s="127">
        <f>SUM(E11:E14)</f>
        <v>207166.53000000003</v>
      </c>
      <c r="F10" s="1042">
        <f t="shared" si="0"/>
        <v>85.91565907853258</v>
      </c>
      <c r="G10" s="1043">
        <f>SUM(G11:G14)</f>
        <v>311862.89999999997</v>
      </c>
      <c r="H10" s="1042">
        <f t="shared" si="1"/>
        <v>74.04870757405384</v>
      </c>
      <c r="I10" s="1043">
        <f>SUM(I11:I14)</f>
        <v>252027.91999999998</v>
      </c>
      <c r="J10" s="1042">
        <f t="shared" si="2"/>
        <v>73.168035439599</v>
      </c>
      <c r="K10" s="1042">
        <f t="shared" si="3"/>
        <v>50.53729963039876</v>
      </c>
      <c r="L10" s="1062">
        <f t="shared" si="4"/>
        <v>-19.186309112113037</v>
      </c>
    </row>
    <row r="11" spans="1:12" ht="12.75">
      <c r="A11" s="1063" t="s">
        <v>469</v>
      </c>
      <c r="B11" s="863">
        <v>15</v>
      </c>
      <c r="C11" s="861">
        <v>18</v>
      </c>
      <c r="D11" s="1041">
        <v>23</v>
      </c>
      <c r="E11" s="119">
        <v>159986.59</v>
      </c>
      <c r="F11" s="1042">
        <f>E11/$E$9%</f>
        <v>66.34929553329376</v>
      </c>
      <c r="G11" s="119">
        <v>226638.78</v>
      </c>
      <c r="H11" s="1042">
        <f t="shared" si="1"/>
        <v>53.813097823307366</v>
      </c>
      <c r="I11" s="5">
        <v>187216.93</v>
      </c>
      <c r="J11" s="1042">
        <f t="shared" si="2"/>
        <v>54.35229148077295</v>
      </c>
      <c r="K11" s="1042">
        <f t="shared" si="3"/>
        <v>41.66111047182142</v>
      </c>
      <c r="L11" s="1062">
        <f t="shared" si="4"/>
        <v>-17.39413263696531</v>
      </c>
    </row>
    <row r="12" spans="1:12" ht="12.75">
      <c r="A12" s="1063" t="s">
        <v>470</v>
      </c>
      <c r="B12" s="863">
        <v>23</v>
      </c>
      <c r="C12" s="861">
        <v>28</v>
      </c>
      <c r="D12" s="1041">
        <v>34</v>
      </c>
      <c r="E12" s="119">
        <v>13854.67</v>
      </c>
      <c r="F12" s="1042">
        <f>E12/$E$9%</f>
        <v>5.7457790327693035</v>
      </c>
      <c r="G12" s="119">
        <v>24916.06</v>
      </c>
      <c r="H12" s="1042">
        <f t="shared" si="1"/>
        <v>5.916067736295597</v>
      </c>
      <c r="I12" s="5">
        <v>23510.46</v>
      </c>
      <c r="J12" s="1042">
        <f t="shared" si="2"/>
        <v>6.825490487249487</v>
      </c>
      <c r="K12" s="1042">
        <f t="shared" si="3"/>
        <v>79.83871142365717</v>
      </c>
      <c r="L12" s="1062">
        <f t="shared" si="4"/>
        <v>-5.641341367776462</v>
      </c>
    </row>
    <row r="13" spans="1:12" ht="12.75">
      <c r="A13" s="1063" t="s">
        <v>471</v>
      </c>
      <c r="B13" s="863">
        <v>56</v>
      </c>
      <c r="C13" s="861">
        <v>63</v>
      </c>
      <c r="D13" s="1041">
        <v>62</v>
      </c>
      <c r="E13" s="119">
        <v>23440.2</v>
      </c>
      <c r="F13" s="1042">
        <f>E13/$E$9%</f>
        <v>9.721069479382694</v>
      </c>
      <c r="G13" s="119">
        <v>49733.7</v>
      </c>
      <c r="H13" s="1042">
        <f t="shared" si="1"/>
        <v>11.808766633914203</v>
      </c>
      <c r="I13" s="5">
        <v>31991.94</v>
      </c>
      <c r="J13" s="1042">
        <f t="shared" si="2"/>
        <v>9.287809857342491</v>
      </c>
      <c r="K13" s="1042">
        <f t="shared" si="3"/>
        <v>112.17267770752807</v>
      </c>
      <c r="L13" s="1062">
        <f t="shared" si="4"/>
        <v>-35.67351715235344</v>
      </c>
    </row>
    <row r="14" spans="1:12" ht="12.75">
      <c r="A14" s="1063" t="s">
        <v>472</v>
      </c>
      <c r="B14" s="863">
        <v>17</v>
      </c>
      <c r="C14" s="863">
        <v>17</v>
      </c>
      <c r="D14" s="1041">
        <v>17</v>
      </c>
      <c r="E14" s="119">
        <v>9885.07</v>
      </c>
      <c r="F14" s="1042">
        <f>E14/$E$9%</f>
        <v>4.099515033086812</v>
      </c>
      <c r="G14" s="119">
        <v>10574.36</v>
      </c>
      <c r="H14" s="1042">
        <f t="shared" si="1"/>
        <v>2.5107753805366784</v>
      </c>
      <c r="I14" s="5">
        <v>9308.59</v>
      </c>
      <c r="J14" s="1042">
        <f t="shared" si="2"/>
        <v>2.7024436142340775</v>
      </c>
      <c r="K14" s="1042">
        <f t="shared" si="3"/>
        <v>6.973041162075745</v>
      </c>
      <c r="L14" s="1062">
        <f t="shared" si="4"/>
        <v>-11.970180701243379</v>
      </c>
    </row>
    <row r="15" spans="1:12" ht="12.75">
      <c r="A15" s="1064" t="s">
        <v>473</v>
      </c>
      <c r="B15" s="863">
        <v>21</v>
      </c>
      <c r="C15" s="863">
        <v>18</v>
      </c>
      <c r="D15" s="1041">
        <v>18</v>
      </c>
      <c r="E15" s="119">
        <v>7371.78</v>
      </c>
      <c r="F15" s="1042">
        <f>E15/$E$9%</f>
        <v>3.057208793727176</v>
      </c>
      <c r="G15" s="119">
        <v>7609.23</v>
      </c>
      <c r="H15" s="1042">
        <f t="shared" si="1"/>
        <v>1.8067350978064969</v>
      </c>
      <c r="I15" s="117">
        <v>7682.68</v>
      </c>
      <c r="J15" s="1042">
        <f t="shared" si="2"/>
        <v>2.230414005365352</v>
      </c>
      <c r="K15" s="1042">
        <f t="shared" si="3"/>
        <v>3.2210673677185184</v>
      </c>
      <c r="L15" s="1062">
        <f t="shared" si="4"/>
        <v>0.9652750672538559</v>
      </c>
    </row>
    <row r="16" spans="1:12" ht="12.75">
      <c r="A16" s="1064" t="s">
        <v>474</v>
      </c>
      <c r="B16" s="863">
        <v>4</v>
      </c>
      <c r="C16" s="863">
        <v>4</v>
      </c>
      <c r="D16" s="1041">
        <v>4</v>
      </c>
      <c r="E16" s="119">
        <v>5312.89</v>
      </c>
      <c r="F16" s="1042">
        <f t="shared" si="0"/>
        <v>2.203350347962796</v>
      </c>
      <c r="G16" s="119">
        <v>4775.84</v>
      </c>
      <c r="H16" s="1042">
        <f t="shared" si="1"/>
        <v>1.1339751524803667</v>
      </c>
      <c r="I16" s="5">
        <v>4856.01</v>
      </c>
      <c r="J16" s="1042">
        <f t="shared" si="2"/>
        <v>1.4097831374200414</v>
      </c>
      <c r="K16" s="1042">
        <f t="shared" si="3"/>
        <v>-10.10843439258106</v>
      </c>
      <c r="L16" s="1062">
        <f t="shared" si="4"/>
        <v>1.6786575764682254</v>
      </c>
    </row>
    <row r="17" spans="1:12" ht="12.75">
      <c r="A17" s="1064" t="s">
        <v>475</v>
      </c>
      <c r="B17" s="863">
        <v>5</v>
      </c>
      <c r="C17" s="863">
        <v>4</v>
      </c>
      <c r="D17" s="1041">
        <v>4</v>
      </c>
      <c r="E17" s="119">
        <v>659.94</v>
      </c>
      <c r="F17" s="1042">
        <f t="shared" si="0"/>
        <v>0.27368890164008053</v>
      </c>
      <c r="G17" s="119">
        <v>1227.56</v>
      </c>
      <c r="H17" s="1042">
        <f t="shared" si="1"/>
        <v>0.29147177002973274</v>
      </c>
      <c r="I17" s="5">
        <v>1596.15</v>
      </c>
      <c r="J17" s="1042">
        <f t="shared" si="2"/>
        <v>0.46338976954186645</v>
      </c>
      <c r="K17" s="1042">
        <f t="shared" si="3"/>
        <v>86.01084947116402</v>
      </c>
      <c r="L17" s="1062">
        <f t="shared" si="4"/>
        <v>30.026230897064124</v>
      </c>
    </row>
    <row r="18" spans="1:12" ht="12.75">
      <c r="A18" s="1065" t="s">
        <v>476</v>
      </c>
      <c r="B18" s="863">
        <v>2</v>
      </c>
      <c r="C18" s="863">
        <v>2</v>
      </c>
      <c r="D18" s="1041">
        <v>4</v>
      </c>
      <c r="E18" s="119">
        <v>20590.25</v>
      </c>
      <c r="F18" s="1042">
        <f t="shared" si="0"/>
        <v>8.539144326748898</v>
      </c>
      <c r="G18" s="862">
        <v>16914.45</v>
      </c>
      <c r="H18" s="1044">
        <f>G18/$G$9%</f>
        <v>4.016165955700262</v>
      </c>
      <c r="I18" s="5">
        <v>16168.93</v>
      </c>
      <c r="J18" s="1045">
        <f>I18/$I$9%</f>
        <v>4.69411818841498</v>
      </c>
      <c r="K18" s="1042">
        <f t="shared" si="3"/>
        <v>-17.852138754993263</v>
      </c>
      <c r="L18" s="1066">
        <f>I18/G18%-100</f>
        <v>-4.407592324905622</v>
      </c>
    </row>
    <row r="19" spans="1:12" ht="13.5" thickBot="1">
      <c r="A19" s="1067" t="s">
        <v>477</v>
      </c>
      <c r="B19" s="1068">
        <v>3</v>
      </c>
      <c r="C19" s="1069">
        <v>3</v>
      </c>
      <c r="D19" s="1070">
        <v>2</v>
      </c>
      <c r="E19" s="836">
        <v>26.4</v>
      </c>
      <c r="F19" s="1071">
        <f>E19/$E$9%</f>
        <v>0.010948551388456716</v>
      </c>
      <c r="G19" s="1072">
        <v>78769.16</v>
      </c>
      <c r="H19" s="1071">
        <f t="shared" si="1"/>
        <v>18.702944449929312</v>
      </c>
      <c r="I19" s="439">
        <v>62119.16</v>
      </c>
      <c r="J19" s="1071">
        <f t="shared" si="2"/>
        <v>18.03425945965876</v>
      </c>
      <c r="K19" s="1071">
        <f>G19/E19%-100</f>
        <v>298268.0303030303</v>
      </c>
      <c r="L19" s="1073">
        <f>I19/G19%-100</f>
        <v>-21.137714303415194</v>
      </c>
    </row>
    <row r="20" spans="1:12" ht="13.5" thickTop="1">
      <c r="A20" s="11" t="s">
        <v>1365</v>
      </c>
      <c r="B20" s="11"/>
      <c r="C20" s="11"/>
      <c r="D20" s="11"/>
      <c r="E20" s="11"/>
      <c r="F20" s="11"/>
      <c r="G20" s="11"/>
      <c r="H20" s="11"/>
      <c r="I20" s="14"/>
      <c r="J20" s="11"/>
      <c r="K20" s="11"/>
      <c r="L20" s="11"/>
    </row>
    <row r="21" spans="2:12" ht="12.75">
      <c r="B21" s="1046"/>
      <c r="C21" s="1046"/>
      <c r="D21" s="1047"/>
      <c r="E21" s="864"/>
      <c r="F21" s="11"/>
      <c r="G21" s="865"/>
      <c r="H21" s="11"/>
      <c r="I21" s="11"/>
      <c r="J21" s="14"/>
      <c r="K21" s="11"/>
      <c r="L21" s="11"/>
    </row>
    <row r="22" spans="2:12" ht="12.75">
      <c r="B22" s="866"/>
      <c r="C22" s="866"/>
      <c r="D22" s="1047"/>
      <c r="E22" s="1048"/>
      <c r="F22" s="11"/>
      <c r="G22" s="865"/>
      <c r="H22" s="1049"/>
      <c r="I22" s="996"/>
      <c r="J22" s="11"/>
      <c r="K22" s="11"/>
      <c r="L22" s="1049"/>
    </row>
    <row r="23" spans="2:12" ht="12.75">
      <c r="B23" s="1050"/>
      <c r="C23" s="1046"/>
      <c r="D23" s="1046"/>
      <c r="E23" s="1046"/>
      <c r="G23" s="11"/>
      <c r="H23" s="11"/>
      <c r="I23" s="11"/>
      <c r="J23" s="11"/>
      <c r="K23" s="11"/>
      <c r="L23" s="11"/>
    </row>
    <row r="24" spans="2:12" ht="12.75">
      <c r="B24" s="245"/>
      <c r="C24" s="1051"/>
      <c r="D24" s="1052"/>
      <c r="E24" s="1052"/>
      <c r="G24" s="11"/>
      <c r="H24" s="11"/>
      <c r="I24" s="11"/>
      <c r="J24" s="11"/>
      <c r="K24" s="11"/>
      <c r="L24" s="11"/>
    </row>
    <row r="25" spans="2:5" ht="12.75">
      <c r="B25" s="1053"/>
      <c r="C25" s="1054"/>
      <c r="D25" s="1052"/>
      <c r="E25" s="1052"/>
    </row>
    <row r="26" spans="2:5" ht="12.75">
      <c r="B26" s="1053"/>
      <c r="C26" s="1054"/>
      <c r="D26" s="1052"/>
      <c r="E26" s="1052"/>
    </row>
    <row r="27" spans="2:5" ht="12.75">
      <c r="B27" s="1053"/>
      <c r="C27" s="1054"/>
      <c r="D27" s="1052"/>
      <c r="E27" s="1052"/>
    </row>
    <row r="28" spans="2:5" ht="12.75">
      <c r="B28" s="1053"/>
      <c r="C28" s="1054"/>
      <c r="D28" s="1052"/>
      <c r="E28" s="1052"/>
    </row>
    <row r="29" spans="2:5" ht="12.75">
      <c r="B29" s="995"/>
      <c r="C29" s="1054"/>
      <c r="D29" s="1052"/>
      <c r="E29" s="1052"/>
    </row>
    <row r="30" spans="2:5" ht="12.75">
      <c r="B30" s="995"/>
      <c r="C30" s="1054"/>
      <c r="D30" s="1052"/>
      <c r="E30" s="1052"/>
    </row>
    <row r="31" spans="2:5" ht="12.75">
      <c r="B31" s="995"/>
      <c r="C31" s="1054"/>
      <c r="D31" s="1052"/>
      <c r="E31" s="1052"/>
    </row>
    <row r="32" spans="2:5" ht="12.75">
      <c r="B32" s="995"/>
      <c r="C32" s="1054"/>
      <c r="D32" s="1052"/>
      <c r="E32" s="1052"/>
    </row>
    <row r="33" spans="2:5" ht="12.75">
      <c r="B33" s="1055"/>
      <c r="C33" s="1054"/>
      <c r="D33" s="1052"/>
      <c r="E33" s="1052"/>
    </row>
    <row r="34" spans="2:5" ht="12.75">
      <c r="B34" s="11"/>
      <c r="C34" s="11"/>
      <c r="D34" s="11"/>
      <c r="E34" s="11"/>
    </row>
  </sheetData>
  <mergeCells count="11">
    <mergeCell ref="B4:D4"/>
    <mergeCell ref="E4:L4"/>
    <mergeCell ref="A1:L1"/>
    <mergeCell ref="A2:L2"/>
    <mergeCell ref="A3:L3"/>
    <mergeCell ref="K6:L6"/>
    <mergeCell ref="B5:D5"/>
    <mergeCell ref="E5:J5"/>
    <mergeCell ref="E6:F6"/>
    <mergeCell ref="G6:H6"/>
    <mergeCell ref="I6:J6"/>
  </mergeCells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A1">
      <selection activeCell="A32" sqref="A32"/>
    </sheetView>
  </sheetViews>
  <sheetFormatPr defaultColWidth="9.140625" defaultRowHeight="12.75"/>
  <cols>
    <col min="1" max="1" width="21.00390625" style="976" customWidth="1"/>
    <col min="2" max="2" width="10.140625" style="976" customWidth="1"/>
    <col min="3" max="3" width="11.140625" style="976" bestFit="1" customWidth="1"/>
    <col min="4" max="4" width="8.28125" style="976" bestFit="1" customWidth="1"/>
    <col min="5" max="5" width="10.28125" style="976" bestFit="1" customWidth="1"/>
    <col min="6" max="6" width="8.57421875" style="976" bestFit="1" customWidth="1"/>
    <col min="7" max="7" width="8.28125" style="976" bestFit="1" customWidth="1"/>
    <col min="8" max="9" width="9.57421875" style="976" bestFit="1" customWidth="1"/>
    <col min="10" max="10" width="8.28125" style="976" bestFit="1" customWidth="1"/>
    <col min="11" max="11" width="8.8515625" style="976" customWidth="1"/>
    <col min="12" max="12" width="7.57421875" style="976" bestFit="1" customWidth="1"/>
    <col min="13" max="14" width="8.140625" style="976" bestFit="1" customWidth="1"/>
    <col min="15" max="16384" width="9.140625" style="976" customWidth="1"/>
  </cols>
  <sheetData>
    <row r="1" spans="1:14" ht="12.75">
      <c r="A1" s="1677" t="s">
        <v>481</v>
      </c>
      <c r="B1" s="1677"/>
      <c r="C1" s="1677"/>
      <c r="D1" s="1677"/>
      <c r="E1" s="1677"/>
      <c r="F1" s="1677"/>
      <c r="G1" s="1677"/>
      <c r="H1" s="1677"/>
      <c r="I1" s="1677"/>
      <c r="J1" s="1677"/>
      <c r="K1" s="840"/>
      <c r="L1" s="840"/>
      <c r="M1" s="840"/>
      <c r="N1" s="840"/>
    </row>
    <row r="2" spans="1:14" ht="12.75">
      <c r="A2" s="1760" t="s">
        <v>482</v>
      </c>
      <c r="B2" s="1760"/>
      <c r="C2" s="1760"/>
      <c r="D2" s="1760"/>
      <c r="E2" s="1760"/>
      <c r="F2" s="1760"/>
      <c r="G2" s="1760"/>
      <c r="H2" s="1760"/>
      <c r="I2" s="1760"/>
      <c r="J2" s="1760"/>
      <c r="K2" s="844"/>
      <c r="L2" s="977"/>
      <c r="M2" s="844"/>
      <c r="N2" s="844"/>
    </row>
    <row r="3" spans="1:14" ht="13.5" thickBo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</row>
    <row r="4" spans="1:14" ht="13.5" thickTop="1">
      <c r="A4" s="845"/>
      <c r="B4" s="1733" t="s">
        <v>483</v>
      </c>
      <c r="C4" s="1734"/>
      <c r="D4" s="1734"/>
      <c r="E4" s="1734"/>
      <c r="F4" s="1734"/>
      <c r="G4" s="1734"/>
      <c r="H4" s="1734"/>
      <c r="I4" s="1734"/>
      <c r="J4" s="1736"/>
      <c r="K4" s="844"/>
      <c r="L4" s="844"/>
      <c r="M4" s="844"/>
      <c r="N4" s="844"/>
    </row>
    <row r="5" spans="1:11" ht="18" customHeight="1">
      <c r="A5" s="1764" t="s">
        <v>484</v>
      </c>
      <c r="B5" s="1758" t="s">
        <v>1476</v>
      </c>
      <c r="C5" s="1754"/>
      <c r="D5" s="1754"/>
      <c r="E5" s="1754"/>
      <c r="F5" s="1754"/>
      <c r="G5" s="1754"/>
      <c r="H5" s="1754"/>
      <c r="I5" s="1754"/>
      <c r="J5" s="1765"/>
      <c r="K5" s="844"/>
    </row>
    <row r="6" spans="1:11" ht="18" customHeight="1">
      <c r="A6" s="1764"/>
      <c r="B6" s="147">
        <v>2008</v>
      </c>
      <c r="C6" s="1749">
        <v>2009</v>
      </c>
      <c r="D6" s="1749"/>
      <c r="E6" s="1749"/>
      <c r="F6" s="1749">
        <v>2010</v>
      </c>
      <c r="G6" s="1749"/>
      <c r="H6" s="1749"/>
      <c r="I6" s="1749" t="s">
        <v>485</v>
      </c>
      <c r="J6" s="1750"/>
      <c r="K6" s="844"/>
    </row>
    <row r="7" spans="1:11" ht="18" customHeight="1">
      <c r="A7" s="1764"/>
      <c r="B7" s="361" t="s">
        <v>486</v>
      </c>
      <c r="C7" s="147" t="s">
        <v>487</v>
      </c>
      <c r="D7" s="361" t="s">
        <v>488</v>
      </c>
      <c r="E7" s="361" t="s">
        <v>486</v>
      </c>
      <c r="F7" s="147" t="s">
        <v>487</v>
      </c>
      <c r="G7" s="361" t="s">
        <v>488</v>
      </c>
      <c r="H7" s="361" t="s">
        <v>486</v>
      </c>
      <c r="I7" s="978"/>
      <c r="J7" s="1000"/>
      <c r="K7" s="979"/>
    </row>
    <row r="8" spans="1:14" ht="18" customHeight="1">
      <c r="A8" s="1764"/>
      <c r="B8" s="147">
        <v>1</v>
      </c>
      <c r="C8" s="361">
        <v>2</v>
      </c>
      <c r="D8" s="361">
        <v>3</v>
      </c>
      <c r="E8" s="147">
        <v>4</v>
      </c>
      <c r="F8" s="361">
        <v>5</v>
      </c>
      <c r="G8" s="361">
        <v>6</v>
      </c>
      <c r="H8" s="147">
        <v>7</v>
      </c>
      <c r="I8" s="361" t="s">
        <v>489</v>
      </c>
      <c r="J8" s="528" t="s">
        <v>490</v>
      </c>
      <c r="K8" s="980"/>
      <c r="L8" s="979"/>
      <c r="M8" s="981"/>
      <c r="N8" s="979"/>
    </row>
    <row r="9" spans="1:14" ht="18" customHeight="1">
      <c r="A9" s="1001" t="s">
        <v>491</v>
      </c>
      <c r="B9" s="871">
        <v>739.56</v>
      </c>
      <c r="C9" s="867">
        <v>674.29</v>
      </c>
      <c r="D9" s="867">
        <v>656.09</v>
      </c>
      <c r="E9" s="867">
        <v>662.71</v>
      </c>
      <c r="F9" s="1002">
        <v>452.75</v>
      </c>
      <c r="G9" s="784">
        <v>406.6</v>
      </c>
      <c r="H9" s="982">
        <v>418.56</v>
      </c>
      <c r="I9" s="982">
        <f>E9/B9%-100</f>
        <v>-10.391313754124056</v>
      </c>
      <c r="J9" s="1003">
        <f>H9/E9%-100</f>
        <v>-36.84115223853571</v>
      </c>
      <c r="L9" s="983"/>
      <c r="M9" s="983"/>
      <c r="N9" s="983"/>
    </row>
    <row r="10" spans="1:14" ht="17.25" customHeight="1">
      <c r="A10" s="1001" t="s">
        <v>492</v>
      </c>
      <c r="B10" s="871">
        <v>1012.33</v>
      </c>
      <c r="C10" s="868">
        <v>951.37</v>
      </c>
      <c r="D10" s="868">
        <v>840.9</v>
      </c>
      <c r="E10" s="869">
        <v>840.9</v>
      </c>
      <c r="F10" s="788">
        <v>512.07</v>
      </c>
      <c r="G10" s="788">
        <v>455.35</v>
      </c>
      <c r="H10" s="791">
        <v>463.53</v>
      </c>
      <c r="I10" s="982">
        <f aca="true" t="shared" si="0" ref="I10:I19">E10/B10%-100</f>
        <v>-16.934201297995713</v>
      </c>
      <c r="J10" s="1003">
        <f aca="true" t="shared" si="1" ref="J10:J19">H10/E10%-100</f>
        <v>-44.87691758829825</v>
      </c>
      <c r="L10" s="983"/>
      <c r="M10" s="983"/>
      <c r="N10" s="983"/>
    </row>
    <row r="11" spans="1:14" ht="18" customHeight="1">
      <c r="A11" s="1001" t="s">
        <v>493</v>
      </c>
      <c r="B11" s="871">
        <v>751.16</v>
      </c>
      <c r="C11" s="867">
        <v>680.93</v>
      </c>
      <c r="D11" s="867">
        <v>654.4</v>
      </c>
      <c r="E11" s="867">
        <v>658.71</v>
      </c>
      <c r="F11" s="982">
        <v>576.89</v>
      </c>
      <c r="G11" s="982">
        <v>563.68</v>
      </c>
      <c r="H11" s="982">
        <v>571.75</v>
      </c>
      <c r="I11" s="982">
        <f t="shared" si="0"/>
        <v>-12.30763086426326</v>
      </c>
      <c r="J11" s="1003">
        <f t="shared" si="1"/>
        <v>-13.20156062607218</v>
      </c>
      <c r="L11" s="983"/>
      <c r="M11" s="983"/>
      <c r="N11" s="983"/>
    </row>
    <row r="12" spans="1:14" ht="18" customHeight="1">
      <c r="A12" s="1001" t="s">
        <v>494</v>
      </c>
      <c r="B12" s="871">
        <v>964.04</v>
      </c>
      <c r="C12" s="867">
        <v>792.38</v>
      </c>
      <c r="D12" s="867">
        <v>760.51</v>
      </c>
      <c r="E12" s="867">
        <v>761.59</v>
      </c>
      <c r="F12" s="982">
        <v>477.87</v>
      </c>
      <c r="G12" s="982">
        <v>437.44</v>
      </c>
      <c r="H12" s="982">
        <v>437.44</v>
      </c>
      <c r="I12" s="982">
        <f t="shared" si="0"/>
        <v>-21.000165968217075</v>
      </c>
      <c r="J12" s="1003">
        <f t="shared" si="1"/>
        <v>-42.56227103822267</v>
      </c>
      <c r="L12" s="983"/>
      <c r="M12" s="983"/>
      <c r="N12" s="983"/>
    </row>
    <row r="13" spans="1:14" ht="18" customHeight="1">
      <c r="A13" s="1001" t="s">
        <v>473</v>
      </c>
      <c r="B13" s="871">
        <v>414.52</v>
      </c>
      <c r="C13" s="867">
        <v>432.58</v>
      </c>
      <c r="D13" s="867">
        <v>404.1</v>
      </c>
      <c r="E13" s="867">
        <v>428.86</v>
      </c>
      <c r="F13" s="982">
        <v>437.47</v>
      </c>
      <c r="G13" s="982">
        <v>433</v>
      </c>
      <c r="H13" s="982">
        <v>433</v>
      </c>
      <c r="I13" s="982">
        <f t="shared" si="0"/>
        <v>3.4594229470230715</v>
      </c>
      <c r="J13" s="1003">
        <f t="shared" si="1"/>
        <v>0.9653499976682411</v>
      </c>
      <c r="L13" s="983"/>
      <c r="M13" s="983"/>
      <c r="N13" s="983"/>
    </row>
    <row r="14" spans="1:14" ht="18" customHeight="1">
      <c r="A14" s="1001" t="s">
        <v>474</v>
      </c>
      <c r="B14" s="871">
        <v>409.69</v>
      </c>
      <c r="C14" s="867">
        <v>361.66</v>
      </c>
      <c r="D14" s="867">
        <v>347.06</v>
      </c>
      <c r="E14" s="867">
        <v>361.66</v>
      </c>
      <c r="F14" s="982">
        <v>367.73</v>
      </c>
      <c r="G14" s="982">
        <v>362.52</v>
      </c>
      <c r="H14" s="982">
        <v>367.73</v>
      </c>
      <c r="I14" s="982">
        <f t="shared" si="0"/>
        <v>-11.723498254777994</v>
      </c>
      <c r="J14" s="1003">
        <f t="shared" si="1"/>
        <v>1.6783719515567128</v>
      </c>
      <c r="L14" s="983"/>
      <c r="M14" s="983"/>
      <c r="N14" s="983"/>
    </row>
    <row r="15" spans="1:14" ht="18" customHeight="1">
      <c r="A15" s="1001" t="s">
        <v>475</v>
      </c>
      <c r="B15" s="871">
        <v>128.76</v>
      </c>
      <c r="C15" s="867">
        <v>214.08</v>
      </c>
      <c r="D15" s="867">
        <v>213.82</v>
      </c>
      <c r="E15" s="867">
        <v>214.08</v>
      </c>
      <c r="F15" s="982">
        <v>278.36</v>
      </c>
      <c r="G15" s="982">
        <v>251.61</v>
      </c>
      <c r="H15" s="982">
        <v>278.36</v>
      </c>
      <c r="I15" s="982">
        <f t="shared" si="0"/>
        <v>66.26281453867662</v>
      </c>
      <c r="J15" s="1003">
        <f t="shared" si="1"/>
        <v>30.026158445440956</v>
      </c>
      <c r="L15" s="983"/>
      <c r="M15" s="983"/>
      <c r="N15" s="983"/>
    </row>
    <row r="16" spans="1:14" ht="18" customHeight="1">
      <c r="A16" s="1001" t="s">
        <v>476</v>
      </c>
      <c r="B16" s="871">
        <v>1054.06</v>
      </c>
      <c r="C16" s="867">
        <v>911.27</v>
      </c>
      <c r="D16" s="867">
        <v>863.34</v>
      </c>
      <c r="E16" s="867">
        <v>865.88</v>
      </c>
      <c r="F16" s="982">
        <v>759.05</v>
      </c>
      <c r="G16" s="982">
        <v>685.99</v>
      </c>
      <c r="H16" s="982">
        <v>713.69</v>
      </c>
      <c r="I16" s="982">
        <f t="shared" si="0"/>
        <v>-17.85287365045633</v>
      </c>
      <c r="J16" s="1003">
        <f>H16/E16%-100</f>
        <v>-17.576338522659015</v>
      </c>
      <c r="L16" s="983"/>
      <c r="M16" s="983"/>
      <c r="N16" s="983"/>
    </row>
    <row r="17" spans="1:14" ht="18" customHeight="1">
      <c r="A17" s="1001" t="s">
        <v>477</v>
      </c>
      <c r="B17" s="871">
        <v>817.47</v>
      </c>
      <c r="C17" s="867">
        <v>669.69</v>
      </c>
      <c r="D17" s="867">
        <v>610.96</v>
      </c>
      <c r="E17" s="867">
        <v>616.83</v>
      </c>
      <c r="F17" s="982">
        <v>540.48</v>
      </c>
      <c r="G17" s="982">
        <v>477.05</v>
      </c>
      <c r="H17" s="982">
        <v>486.45</v>
      </c>
      <c r="I17" s="982">
        <f>E17/B17%-100</f>
        <v>-24.54401996403537</v>
      </c>
      <c r="J17" s="1003">
        <f>H17/E17%-100</f>
        <v>-21.13710422644813</v>
      </c>
      <c r="L17" s="983"/>
      <c r="M17" s="983"/>
      <c r="N17" s="983"/>
    </row>
    <row r="18" spans="1:14" ht="18" customHeight="1">
      <c r="A18" s="1004" t="s">
        <v>495</v>
      </c>
      <c r="B18" s="870">
        <v>746.69</v>
      </c>
      <c r="C18" s="870">
        <v>704.1</v>
      </c>
      <c r="D18" s="870">
        <v>667.2</v>
      </c>
      <c r="E18" s="870">
        <v>667.2</v>
      </c>
      <c r="F18" s="984">
        <v>481.19</v>
      </c>
      <c r="G18" s="984">
        <v>443.17</v>
      </c>
      <c r="H18" s="984">
        <v>444.76</v>
      </c>
      <c r="I18" s="984">
        <f t="shared" si="0"/>
        <v>-10.645649466311326</v>
      </c>
      <c r="J18" s="1005">
        <f t="shared" si="1"/>
        <v>-33.339328537170275</v>
      </c>
      <c r="L18" s="985"/>
      <c r="M18" s="985"/>
      <c r="N18" s="985"/>
    </row>
    <row r="19" spans="1:14" ht="18" customHeight="1">
      <c r="A19" s="1004" t="s">
        <v>496</v>
      </c>
      <c r="B19" s="870">
        <v>194.09</v>
      </c>
      <c r="C19" s="870">
        <v>179.53</v>
      </c>
      <c r="D19" s="870">
        <v>175.4</v>
      </c>
      <c r="E19" s="870">
        <v>176.17</v>
      </c>
      <c r="F19" s="984">
        <v>117.44</v>
      </c>
      <c r="G19" s="984">
        <v>108.08</v>
      </c>
      <c r="H19" s="984">
        <v>108.65</v>
      </c>
      <c r="I19" s="984">
        <f t="shared" si="0"/>
        <v>-9.232830130351914</v>
      </c>
      <c r="J19" s="1005">
        <f t="shared" si="1"/>
        <v>-38.32661633649315</v>
      </c>
      <c r="L19" s="985"/>
      <c r="M19" s="985"/>
      <c r="N19" s="985"/>
    </row>
    <row r="20" spans="1:14" ht="18" customHeight="1" thickBot="1">
      <c r="A20" s="1006" t="s">
        <v>497</v>
      </c>
      <c r="B20" s="1007" t="s">
        <v>180</v>
      </c>
      <c r="C20" s="1008">
        <v>66.64</v>
      </c>
      <c r="D20" s="1008">
        <v>63.12</v>
      </c>
      <c r="E20" s="1008">
        <v>64.16</v>
      </c>
      <c r="F20" s="1009">
        <v>45.23</v>
      </c>
      <c r="G20" s="1009">
        <v>41.3</v>
      </c>
      <c r="H20" s="1009">
        <v>41.88</v>
      </c>
      <c r="I20" s="1025" t="s">
        <v>180</v>
      </c>
      <c r="J20" s="1011">
        <f>H20/E20%-100</f>
        <v>-34.72568578553616</v>
      </c>
      <c r="K20" s="987"/>
      <c r="L20" s="892"/>
      <c r="M20" s="892"/>
      <c r="N20" s="892"/>
    </row>
    <row r="21" spans="1:14" ht="18" customHeight="1" thickBot="1" thickTop="1">
      <c r="A21" s="1015"/>
      <c r="B21" s="1012"/>
      <c r="C21" s="1012"/>
      <c r="D21" s="1012"/>
      <c r="E21" s="1012"/>
      <c r="F21" s="1013"/>
      <c r="G21" s="1013"/>
      <c r="H21" s="1013"/>
      <c r="I21" s="1014"/>
      <c r="J21" s="1016"/>
      <c r="K21" s="987"/>
      <c r="L21" s="892"/>
      <c r="M21" s="892"/>
      <c r="N21" s="892"/>
    </row>
    <row r="22" spans="1:14" ht="18" customHeight="1" thickBot="1" thickTop="1">
      <c r="A22" s="1761" t="s">
        <v>498</v>
      </c>
      <c r="B22" s="1762"/>
      <c r="C22" s="1762"/>
      <c r="D22" s="1762"/>
      <c r="E22" s="1762"/>
      <c r="F22" s="1762"/>
      <c r="G22" s="1762"/>
      <c r="H22" s="1762"/>
      <c r="I22" s="1762"/>
      <c r="J22" s="1762"/>
      <c r="K22" s="1762"/>
      <c r="L22" s="1762"/>
      <c r="M22" s="1762"/>
      <c r="N22" s="1763"/>
    </row>
    <row r="23" spans="1:14" ht="18" customHeight="1">
      <c r="A23" s="1017"/>
      <c r="B23" s="1751" t="s">
        <v>1476</v>
      </c>
      <c r="C23" s="1752"/>
      <c r="D23" s="1752"/>
      <c r="E23" s="1752"/>
      <c r="F23" s="1752"/>
      <c r="G23" s="1752"/>
      <c r="H23" s="1752"/>
      <c r="I23" s="1752"/>
      <c r="J23" s="1753"/>
      <c r="K23" s="1766" t="s">
        <v>18</v>
      </c>
      <c r="L23" s="1766"/>
      <c r="M23" s="1766"/>
      <c r="N23" s="1767"/>
    </row>
    <row r="24" spans="1:14" ht="18" customHeight="1">
      <c r="A24" s="1768" t="s">
        <v>56</v>
      </c>
      <c r="B24" s="1749">
        <v>2008</v>
      </c>
      <c r="C24" s="1749"/>
      <c r="D24" s="1749"/>
      <c r="E24" s="1749">
        <v>2009</v>
      </c>
      <c r="F24" s="1749"/>
      <c r="G24" s="1749"/>
      <c r="H24" s="1749">
        <v>2010</v>
      </c>
      <c r="I24" s="1749"/>
      <c r="J24" s="1749"/>
      <c r="K24" s="1769" t="s">
        <v>499</v>
      </c>
      <c r="L24" s="1769"/>
      <c r="M24" s="1769" t="s">
        <v>500</v>
      </c>
      <c r="N24" s="1770"/>
    </row>
    <row r="25" spans="1:14" ht="38.25">
      <c r="A25" s="1768"/>
      <c r="B25" s="361" t="s">
        <v>501</v>
      </c>
      <c r="C25" s="361" t="s">
        <v>502</v>
      </c>
      <c r="D25" s="361" t="s">
        <v>503</v>
      </c>
      <c r="E25" s="361" t="s">
        <v>501</v>
      </c>
      <c r="F25" s="361" t="s">
        <v>504</v>
      </c>
      <c r="G25" s="361" t="s">
        <v>503</v>
      </c>
      <c r="H25" s="361" t="s">
        <v>501</v>
      </c>
      <c r="I25" s="361" t="s">
        <v>502</v>
      </c>
      <c r="J25" s="361" t="s">
        <v>503</v>
      </c>
      <c r="K25" s="1769"/>
      <c r="L25" s="1769"/>
      <c r="M25" s="1769"/>
      <c r="N25" s="1770"/>
    </row>
    <row r="26" spans="1:14" ht="18" customHeight="1">
      <c r="A26" s="1768"/>
      <c r="B26" s="361">
        <v>1</v>
      </c>
      <c r="C26" s="361">
        <v>2</v>
      </c>
      <c r="D26" s="361">
        <v>3</v>
      </c>
      <c r="E26" s="361">
        <v>4</v>
      </c>
      <c r="F26" s="361">
        <v>5</v>
      </c>
      <c r="G26" s="361">
        <v>6</v>
      </c>
      <c r="H26" s="361">
        <v>7</v>
      </c>
      <c r="I26" s="361">
        <v>8</v>
      </c>
      <c r="J26" s="361">
        <v>9</v>
      </c>
      <c r="K26" s="361" t="s">
        <v>489</v>
      </c>
      <c r="L26" s="988" t="s">
        <v>505</v>
      </c>
      <c r="M26" s="361" t="s">
        <v>506</v>
      </c>
      <c r="N26" s="528" t="s">
        <v>1378</v>
      </c>
    </row>
    <row r="27" spans="1:14" ht="18" customHeight="1">
      <c r="A27" s="1018" t="s">
        <v>319</v>
      </c>
      <c r="B27" s="989">
        <f>SUM(B28:B39)</f>
        <v>2830.48</v>
      </c>
      <c r="C27" s="989">
        <f>SUM(C28:C39)</f>
        <v>1081.3999999999999</v>
      </c>
      <c r="D27" s="989">
        <f>C27/$C$27%</f>
        <v>100</v>
      </c>
      <c r="E27" s="989">
        <f>SUM(E28:E39)</f>
        <v>1476.8899999999999</v>
      </c>
      <c r="F27" s="989">
        <f>SUM(F28:F39)</f>
        <v>1108.41</v>
      </c>
      <c r="G27" s="984">
        <f>F27/$F$27%</f>
        <v>100</v>
      </c>
      <c r="H27" s="989">
        <f>SUM(H28:H39)</f>
        <v>1328.0400000000002</v>
      </c>
      <c r="I27" s="989">
        <f>SUM(I28:I39)</f>
        <v>507.71000000000004</v>
      </c>
      <c r="J27" s="984">
        <f aca="true" t="shared" si="2" ref="J27:J40">I27/$I$27%</f>
        <v>100</v>
      </c>
      <c r="K27" s="990">
        <f>E27/B27%-100</f>
        <v>-47.8219241966027</v>
      </c>
      <c r="L27" s="991">
        <f>H27/E27%-100</f>
        <v>-10.078611135561871</v>
      </c>
      <c r="M27" s="991">
        <f>F27/C27%-100</f>
        <v>2.4976881819863337</v>
      </c>
      <c r="N27" s="1019">
        <f>I27/F27%-100</f>
        <v>-54.19474743100477</v>
      </c>
    </row>
    <row r="28" spans="1:14" ht="18" customHeight="1">
      <c r="A28" s="1020" t="s">
        <v>491</v>
      </c>
      <c r="B28" s="992">
        <v>1590.25</v>
      </c>
      <c r="C28" s="992">
        <v>427.58</v>
      </c>
      <c r="D28" s="993">
        <f>C28/$C$27%</f>
        <v>39.53948585167376</v>
      </c>
      <c r="E28" s="992">
        <v>431.76</v>
      </c>
      <c r="F28" s="992">
        <v>498.81</v>
      </c>
      <c r="G28" s="982">
        <f aca="true" t="shared" si="3" ref="G28:G39">F28/$F$27%</f>
        <v>45.00230059274095</v>
      </c>
      <c r="H28" s="787">
        <v>425.71</v>
      </c>
      <c r="I28" s="787">
        <v>257.88</v>
      </c>
      <c r="J28" s="982">
        <f t="shared" si="2"/>
        <v>50.7927754032814</v>
      </c>
      <c r="K28" s="994">
        <f aca="true" t="shared" si="4" ref="K28:K39">E28/B28%-100</f>
        <v>-72.84955195723943</v>
      </c>
      <c r="L28" s="986">
        <f aca="true" t="shared" si="5" ref="L28:L39">H28/E28%-100</f>
        <v>-1.4012414304243066</v>
      </c>
      <c r="M28" s="986">
        <f aca="true" t="shared" si="6" ref="M28:M39">F28/C28%-100</f>
        <v>16.658870854576918</v>
      </c>
      <c r="N28" s="1021">
        <f aca="true" t="shared" si="7" ref="N28:N39">I28/F28%-100</f>
        <v>-48.300956275936734</v>
      </c>
    </row>
    <row r="29" spans="1:14" ht="18" customHeight="1">
      <c r="A29" s="1020" t="s">
        <v>492</v>
      </c>
      <c r="B29" s="992">
        <v>144.43</v>
      </c>
      <c r="C29" s="992">
        <v>115.82</v>
      </c>
      <c r="D29" s="993">
        <f aca="true" t="shared" si="8" ref="D29:D39">C29/$C$27%</f>
        <v>10.710190493804328</v>
      </c>
      <c r="E29" s="992">
        <v>441.23</v>
      </c>
      <c r="F29" s="992">
        <v>301.17</v>
      </c>
      <c r="G29" s="982">
        <f t="shared" si="3"/>
        <v>27.171353560505587</v>
      </c>
      <c r="H29" s="787">
        <v>312.41</v>
      </c>
      <c r="I29" s="787">
        <v>80.13</v>
      </c>
      <c r="J29" s="982">
        <f t="shared" si="2"/>
        <v>15.782631817376059</v>
      </c>
      <c r="K29" s="994">
        <f t="shared" si="4"/>
        <v>205.4974728242055</v>
      </c>
      <c r="L29" s="986">
        <f t="shared" si="5"/>
        <v>-29.195657593545306</v>
      </c>
      <c r="M29" s="986">
        <f t="shared" si="6"/>
        <v>160.0328095320325</v>
      </c>
      <c r="N29" s="1021">
        <f t="shared" si="7"/>
        <v>-73.3937643191553</v>
      </c>
    </row>
    <row r="30" spans="1:14" ht="18" customHeight="1">
      <c r="A30" s="1020" t="s">
        <v>493</v>
      </c>
      <c r="B30" s="992">
        <v>62.65</v>
      </c>
      <c r="C30" s="992">
        <v>18.74</v>
      </c>
      <c r="D30" s="993">
        <f t="shared" si="8"/>
        <v>1.7329387830589977</v>
      </c>
      <c r="E30" s="992">
        <v>117.03</v>
      </c>
      <c r="F30" s="992">
        <v>22.17</v>
      </c>
      <c r="G30" s="982">
        <f t="shared" si="3"/>
        <v>2.0001623947817144</v>
      </c>
      <c r="H30" s="787">
        <v>16.01</v>
      </c>
      <c r="I30" s="787">
        <v>4.82</v>
      </c>
      <c r="J30" s="982">
        <f t="shared" si="2"/>
        <v>0.949360855606547</v>
      </c>
      <c r="K30" s="994">
        <f t="shared" si="4"/>
        <v>86.79968076616123</v>
      </c>
      <c r="L30" s="986">
        <f t="shared" si="5"/>
        <v>-86.31974707339998</v>
      </c>
      <c r="M30" s="986">
        <f t="shared" si="6"/>
        <v>18.303094983991485</v>
      </c>
      <c r="N30" s="1021">
        <f t="shared" si="7"/>
        <v>-78.25890843482183</v>
      </c>
    </row>
    <row r="31" spans="1:14" ht="18" customHeight="1">
      <c r="A31" s="1020" t="s">
        <v>494</v>
      </c>
      <c r="B31" s="992">
        <v>332.69</v>
      </c>
      <c r="C31" s="992">
        <v>224.67</v>
      </c>
      <c r="D31" s="993">
        <f t="shared" si="8"/>
        <v>20.775846125393013</v>
      </c>
      <c r="E31" s="992">
        <v>337.95</v>
      </c>
      <c r="F31" s="992">
        <v>210.1</v>
      </c>
      <c r="G31" s="982">
        <f t="shared" si="3"/>
        <v>18.955079798991346</v>
      </c>
      <c r="H31" s="787">
        <v>288.3</v>
      </c>
      <c r="I31" s="787">
        <v>88.42</v>
      </c>
      <c r="J31" s="982">
        <f t="shared" si="2"/>
        <v>17.415453703886076</v>
      </c>
      <c r="K31" s="994">
        <f t="shared" si="4"/>
        <v>1.5810514292584656</v>
      </c>
      <c r="L31" s="986">
        <f t="shared" si="5"/>
        <v>-14.69152241455835</v>
      </c>
      <c r="M31" s="986">
        <f t="shared" si="6"/>
        <v>-6.485066987136676</v>
      </c>
      <c r="N31" s="1021">
        <f t="shared" si="7"/>
        <v>-57.91527843883865</v>
      </c>
    </row>
    <row r="32" spans="1:14" ht="18" customHeight="1">
      <c r="A32" s="1020" t="s">
        <v>473</v>
      </c>
      <c r="B32" s="869">
        <v>1.52</v>
      </c>
      <c r="C32" s="992">
        <v>2</v>
      </c>
      <c r="D32" s="993">
        <f t="shared" si="8"/>
        <v>0.18494544109487704</v>
      </c>
      <c r="E32" s="869">
        <v>2.37</v>
      </c>
      <c r="F32" s="992">
        <v>4</v>
      </c>
      <c r="G32" s="982">
        <f t="shared" si="3"/>
        <v>0.3608772926985501</v>
      </c>
      <c r="H32" s="791">
        <v>0.13</v>
      </c>
      <c r="I32" s="787">
        <v>0.56</v>
      </c>
      <c r="J32" s="982">
        <f t="shared" si="2"/>
        <v>0.11029918654349924</v>
      </c>
      <c r="K32" s="994">
        <f t="shared" si="4"/>
        <v>55.92105263157896</v>
      </c>
      <c r="L32" s="986">
        <f t="shared" si="5"/>
        <v>-94.51476793248945</v>
      </c>
      <c r="M32" s="986">
        <f t="shared" si="6"/>
        <v>100</v>
      </c>
      <c r="N32" s="1021">
        <f t="shared" si="7"/>
        <v>-86</v>
      </c>
    </row>
    <row r="33" spans="1:18" ht="18" customHeight="1">
      <c r="A33" s="1020" t="s">
        <v>474</v>
      </c>
      <c r="B33" s="992">
        <v>1.64</v>
      </c>
      <c r="C33" s="992">
        <v>0.31</v>
      </c>
      <c r="D33" s="993">
        <f t="shared" si="8"/>
        <v>0.028666543369705942</v>
      </c>
      <c r="E33" s="992">
        <v>2.4</v>
      </c>
      <c r="F33" s="992">
        <v>0.46</v>
      </c>
      <c r="G33" s="982">
        <f t="shared" si="3"/>
        <v>0.04150088866033327</v>
      </c>
      <c r="H33" s="787">
        <v>4.4</v>
      </c>
      <c r="I33" s="787">
        <v>0.77</v>
      </c>
      <c r="J33" s="982">
        <f t="shared" si="2"/>
        <v>0.15166138149731145</v>
      </c>
      <c r="K33" s="994">
        <f t="shared" si="4"/>
        <v>46.34146341463415</v>
      </c>
      <c r="L33" s="986">
        <f t="shared" si="5"/>
        <v>83.33333333333334</v>
      </c>
      <c r="M33" s="986">
        <f t="shared" si="6"/>
        <v>48.387096774193566</v>
      </c>
      <c r="N33" s="1021">
        <f t="shared" si="7"/>
        <v>67.3913043478261</v>
      </c>
      <c r="O33" s="9"/>
      <c r="P33" s="9"/>
      <c r="Q33" s="9"/>
      <c r="R33" s="9"/>
    </row>
    <row r="34" spans="1:18" ht="18" customHeight="1">
      <c r="A34" s="1020" t="s">
        <v>475</v>
      </c>
      <c r="B34" s="992">
        <v>2.82</v>
      </c>
      <c r="C34" s="992">
        <v>6.23</v>
      </c>
      <c r="D34" s="993">
        <f t="shared" si="8"/>
        <v>0.576105049010542</v>
      </c>
      <c r="E34" s="992">
        <v>1.58</v>
      </c>
      <c r="F34" s="992">
        <v>3.48</v>
      </c>
      <c r="G34" s="982">
        <f t="shared" si="3"/>
        <v>0.3139632446477386</v>
      </c>
      <c r="H34" s="787">
        <v>0.55</v>
      </c>
      <c r="I34" s="787">
        <v>1.62</v>
      </c>
      <c r="J34" s="982">
        <f t="shared" si="2"/>
        <v>0.3190797896436942</v>
      </c>
      <c r="K34" s="994">
        <f t="shared" si="4"/>
        <v>-43.97163120567375</v>
      </c>
      <c r="L34" s="986">
        <f t="shared" si="5"/>
        <v>-65.18987341772151</v>
      </c>
      <c r="M34" s="986">
        <f t="shared" si="6"/>
        <v>-44.141252006420544</v>
      </c>
      <c r="N34" s="1021">
        <f t="shared" si="7"/>
        <v>-53.44827586206896</v>
      </c>
      <c r="O34" s="9"/>
      <c r="P34" s="9"/>
      <c r="Q34" s="9"/>
      <c r="R34" s="9"/>
    </row>
    <row r="35" spans="1:18" ht="18" customHeight="1">
      <c r="A35" s="1020" t="s">
        <v>507</v>
      </c>
      <c r="B35" s="992">
        <v>286.37</v>
      </c>
      <c r="C35" s="992">
        <v>123.06</v>
      </c>
      <c r="D35" s="993">
        <f t="shared" si="8"/>
        <v>11.379692990567785</v>
      </c>
      <c r="E35" s="992">
        <v>64.07</v>
      </c>
      <c r="F35" s="992">
        <v>36.65</v>
      </c>
      <c r="G35" s="982">
        <f t="shared" si="3"/>
        <v>3.3065381943504657</v>
      </c>
      <c r="H35" s="787">
        <v>187.98</v>
      </c>
      <c r="I35" s="787">
        <v>44.49</v>
      </c>
      <c r="J35" s="982">
        <f t="shared" si="2"/>
        <v>8.762876445214788</v>
      </c>
      <c r="K35" s="994">
        <f t="shared" si="4"/>
        <v>-77.6268463875406</v>
      </c>
      <c r="L35" s="986">
        <f t="shared" si="5"/>
        <v>193.39784610582177</v>
      </c>
      <c r="M35" s="986">
        <f t="shared" si="6"/>
        <v>-70.2177799447424</v>
      </c>
      <c r="N35" s="1021">
        <f t="shared" si="7"/>
        <v>21.391541609822653</v>
      </c>
      <c r="O35" s="9"/>
      <c r="P35" s="9"/>
      <c r="Q35" s="9"/>
      <c r="R35" s="9"/>
    </row>
    <row r="36" spans="1:18" ht="18" customHeight="1">
      <c r="A36" s="1020" t="s">
        <v>477</v>
      </c>
      <c r="B36" s="992">
        <v>0</v>
      </c>
      <c r="C36" s="992">
        <v>0</v>
      </c>
      <c r="D36" s="993">
        <f t="shared" si="8"/>
        <v>0</v>
      </c>
      <c r="E36" s="992">
        <v>30.16</v>
      </c>
      <c r="F36" s="992">
        <v>16.46</v>
      </c>
      <c r="G36" s="982">
        <f t="shared" si="3"/>
        <v>1.485010059454534</v>
      </c>
      <c r="H36" s="787">
        <v>10.13</v>
      </c>
      <c r="I36" s="787">
        <v>4.47</v>
      </c>
      <c r="J36" s="982">
        <f t="shared" si="2"/>
        <v>0.8804238640168599</v>
      </c>
      <c r="K36" s="1027" t="s">
        <v>95</v>
      </c>
      <c r="L36" s="986">
        <f t="shared" si="5"/>
        <v>-66.41246684350132</v>
      </c>
      <c r="M36" s="1028" t="s">
        <v>95</v>
      </c>
      <c r="N36" s="1021">
        <f t="shared" si="7"/>
        <v>-72.84325637910085</v>
      </c>
      <c r="O36" s="9"/>
      <c r="P36" s="9"/>
      <c r="Q36" s="9"/>
      <c r="R36" s="9"/>
    </row>
    <row r="37" spans="1:18" ht="18" customHeight="1">
      <c r="A37" s="1020" t="s">
        <v>508</v>
      </c>
      <c r="B37" s="992">
        <v>0</v>
      </c>
      <c r="C37" s="992">
        <v>0.03</v>
      </c>
      <c r="D37" s="993">
        <f t="shared" si="8"/>
        <v>0.0027741816164231557</v>
      </c>
      <c r="E37" s="992">
        <v>1.95</v>
      </c>
      <c r="F37" s="992">
        <v>0.05</v>
      </c>
      <c r="G37" s="982">
        <f t="shared" si="3"/>
        <v>0.0045109661587318765</v>
      </c>
      <c r="H37" s="787">
        <v>6.5</v>
      </c>
      <c r="I37" s="787">
        <v>0.18</v>
      </c>
      <c r="J37" s="982">
        <f t="shared" si="2"/>
        <v>0.03545330996041046</v>
      </c>
      <c r="K37" s="1027" t="s">
        <v>95</v>
      </c>
      <c r="L37" s="986">
        <f t="shared" si="5"/>
        <v>233.33333333333331</v>
      </c>
      <c r="M37" s="986">
        <f t="shared" si="6"/>
        <v>66.66666666666669</v>
      </c>
      <c r="N37" s="1021">
        <f t="shared" si="7"/>
        <v>260</v>
      </c>
      <c r="O37" s="9"/>
      <c r="P37" s="9"/>
      <c r="Q37" s="9"/>
      <c r="R37" s="9"/>
    </row>
    <row r="38" spans="1:18" ht="18" customHeight="1">
      <c r="A38" s="1020" t="s">
        <v>509</v>
      </c>
      <c r="B38" s="992">
        <v>16.21</v>
      </c>
      <c r="C38" s="992">
        <v>11.25</v>
      </c>
      <c r="D38" s="993">
        <f t="shared" si="8"/>
        <v>1.0403181061586833</v>
      </c>
      <c r="E38" s="992">
        <v>6.52</v>
      </c>
      <c r="F38" s="992">
        <v>5.56</v>
      </c>
      <c r="G38" s="982">
        <f t="shared" si="3"/>
        <v>0.5016194368509846</v>
      </c>
      <c r="H38" s="787">
        <v>1.85</v>
      </c>
      <c r="I38" s="787">
        <v>1.58</v>
      </c>
      <c r="J38" s="982">
        <f t="shared" si="2"/>
        <v>0.31120127631915856</v>
      </c>
      <c r="K38" s="986">
        <f t="shared" si="4"/>
        <v>-59.77791486736583</v>
      </c>
      <c r="L38" s="986">
        <f t="shared" si="5"/>
        <v>-71.62576687116564</v>
      </c>
      <c r="M38" s="986">
        <f t="shared" si="6"/>
        <v>-50.57777777777778</v>
      </c>
      <c r="N38" s="1021">
        <f t="shared" si="7"/>
        <v>-71.58273381294964</v>
      </c>
      <c r="O38" s="9"/>
      <c r="P38" s="9"/>
      <c r="Q38" s="9"/>
      <c r="R38" s="9"/>
    </row>
    <row r="39" spans="1:18" ht="18" customHeight="1">
      <c r="A39" s="1020" t="s">
        <v>510</v>
      </c>
      <c r="B39" s="992">
        <v>391.9</v>
      </c>
      <c r="C39" s="992">
        <v>151.71</v>
      </c>
      <c r="D39" s="993">
        <f t="shared" si="8"/>
        <v>14.029036434251898</v>
      </c>
      <c r="E39" s="992">
        <v>39.87</v>
      </c>
      <c r="F39" s="992">
        <v>9.5</v>
      </c>
      <c r="G39" s="982">
        <f t="shared" si="3"/>
        <v>0.8570835701590566</v>
      </c>
      <c r="H39" s="787">
        <v>74.07</v>
      </c>
      <c r="I39" s="787">
        <v>22.79</v>
      </c>
      <c r="J39" s="982">
        <f t="shared" si="2"/>
        <v>4.488782966654192</v>
      </c>
      <c r="K39" s="986">
        <f t="shared" si="4"/>
        <v>-89.8264863485583</v>
      </c>
      <c r="L39" s="986">
        <f t="shared" si="5"/>
        <v>85.77878103837469</v>
      </c>
      <c r="M39" s="986">
        <f t="shared" si="6"/>
        <v>-93.73805286401688</v>
      </c>
      <c r="N39" s="1021">
        <f t="shared" si="7"/>
        <v>139.89473684210526</v>
      </c>
      <c r="O39" s="9"/>
      <c r="P39" s="9"/>
      <c r="Q39" s="9"/>
      <c r="R39" s="9"/>
    </row>
    <row r="40" spans="1:18" ht="18" customHeight="1" thickBot="1">
      <c r="A40" s="1022" t="s">
        <v>511</v>
      </c>
      <c r="B40" s="1023"/>
      <c r="C40" s="1023"/>
      <c r="D40" s="1024"/>
      <c r="E40" s="1023"/>
      <c r="F40" s="1023"/>
      <c r="G40" s="1025"/>
      <c r="H40" s="819">
        <v>57.53</v>
      </c>
      <c r="I40" s="819">
        <v>57.53</v>
      </c>
      <c r="J40" s="1025">
        <f t="shared" si="2"/>
        <v>11.331271789013412</v>
      </c>
      <c r="K40" s="1010"/>
      <c r="L40" s="1010"/>
      <c r="M40" s="1010"/>
      <c r="N40" s="1026"/>
      <c r="O40" s="9"/>
      <c r="P40" s="9"/>
      <c r="Q40" s="9"/>
      <c r="R40" s="9"/>
    </row>
    <row r="41" spans="1:18" ht="18" customHeight="1" thickTop="1">
      <c r="A41" s="9" t="s">
        <v>1365</v>
      </c>
      <c r="L41" s="12"/>
      <c r="M41" s="12"/>
      <c r="O41" s="9"/>
      <c r="P41" s="9"/>
      <c r="Q41" s="9"/>
      <c r="R41" s="9"/>
    </row>
    <row r="42" spans="1:18" ht="18" customHeight="1">
      <c r="A42" s="976" t="s">
        <v>67</v>
      </c>
      <c r="B42" s="995"/>
      <c r="C42" s="995"/>
      <c r="D42" s="995"/>
      <c r="E42" s="995"/>
      <c r="F42" s="995"/>
      <c r="G42" s="995"/>
      <c r="L42" s="12"/>
      <c r="M42" s="12"/>
      <c r="O42" s="9"/>
      <c r="P42" s="9"/>
      <c r="Q42" s="9"/>
      <c r="R42" s="9"/>
    </row>
    <row r="43" spans="1:12" ht="18" customHeight="1">
      <c r="A43" s="976" t="s">
        <v>512</v>
      </c>
      <c r="B43" s="996"/>
      <c r="C43" s="996"/>
      <c r="D43" s="995"/>
      <c r="E43" s="995"/>
      <c r="F43" s="12"/>
      <c r="G43" s="12"/>
      <c r="I43" s="9"/>
      <c r="J43" s="9"/>
      <c r="K43" s="9"/>
      <c r="L43" s="9"/>
    </row>
    <row r="44" spans="1:12" ht="18" customHeight="1">
      <c r="A44" s="976" t="s">
        <v>513</v>
      </c>
      <c r="B44" s="996"/>
      <c r="C44" s="24"/>
      <c r="D44" s="995"/>
      <c r="E44" s="995"/>
      <c r="F44" s="12"/>
      <c r="G44" s="12"/>
      <c r="I44" s="9"/>
      <c r="J44" s="9"/>
      <c r="K44" s="9"/>
      <c r="L44" s="9"/>
    </row>
    <row r="45" spans="1:12" ht="18" customHeight="1">
      <c r="A45" s="11"/>
      <c r="B45" s="996"/>
      <c r="C45" s="996"/>
      <c r="D45" s="995"/>
      <c r="E45" s="995"/>
      <c r="F45" s="12"/>
      <c r="G45" s="12"/>
      <c r="I45" s="9"/>
      <c r="J45" s="9"/>
      <c r="K45" s="9"/>
      <c r="L45" s="9"/>
    </row>
    <row r="46" spans="1:12" ht="18" customHeight="1">
      <c r="A46" s="11"/>
      <c r="B46" s="996"/>
      <c r="C46" s="996"/>
      <c r="D46" s="995"/>
      <c r="E46" s="995"/>
      <c r="F46" s="12"/>
      <c r="G46" s="12"/>
      <c r="I46" s="9"/>
      <c r="J46" s="9"/>
      <c r="K46" s="9"/>
      <c r="L46" s="9"/>
    </row>
    <row r="47" spans="1:12" ht="18" customHeight="1">
      <c r="A47" s="11"/>
      <c r="B47" s="996"/>
      <c r="C47" s="996"/>
      <c r="D47" s="995"/>
      <c r="E47" s="995"/>
      <c r="F47" s="12"/>
      <c r="G47" s="12"/>
      <c r="I47" s="9"/>
      <c r="J47" s="9"/>
      <c r="K47" s="9"/>
      <c r="L47" s="9"/>
    </row>
    <row r="48" spans="1:12" ht="18" customHeight="1">
      <c r="A48" s="11"/>
      <c r="B48" s="996"/>
      <c r="C48" s="996"/>
      <c r="D48" s="995"/>
      <c r="E48" s="995"/>
      <c r="F48" s="12"/>
      <c r="G48" s="12"/>
      <c r="I48" s="9"/>
      <c r="J48" s="9"/>
      <c r="K48" s="9"/>
      <c r="L48" s="9"/>
    </row>
    <row r="49" spans="1:12" ht="18" customHeight="1">
      <c r="A49" s="11"/>
      <c r="B49" s="996"/>
      <c r="C49" s="996"/>
      <c r="D49" s="995"/>
      <c r="E49" s="995"/>
      <c r="F49" s="12"/>
      <c r="G49" s="12"/>
      <c r="I49" s="9"/>
      <c r="J49" s="9"/>
      <c r="K49" s="9"/>
      <c r="L49" s="9"/>
    </row>
    <row r="50" spans="1:12" ht="12.75">
      <c r="A50" s="11"/>
      <c r="B50" s="996"/>
      <c r="C50" s="996"/>
      <c r="D50" s="995"/>
      <c r="E50" s="995"/>
      <c r="F50" s="12"/>
      <c r="G50" s="12"/>
      <c r="I50" s="9"/>
      <c r="J50" s="9"/>
      <c r="K50" s="9"/>
      <c r="L50" s="9"/>
    </row>
    <row r="51" spans="1:12" ht="12.75">
      <c r="A51" s="11"/>
      <c r="B51" s="996"/>
      <c r="C51" s="996"/>
      <c r="D51" s="995"/>
      <c r="E51" s="995"/>
      <c r="F51" s="12"/>
      <c r="G51" s="12"/>
      <c r="I51" s="9"/>
      <c r="J51" s="9"/>
      <c r="K51" s="9"/>
      <c r="L51" s="9"/>
    </row>
    <row r="52" spans="1:12" ht="18" customHeight="1">
      <c r="A52" s="995"/>
      <c r="B52" s="995"/>
      <c r="C52" s="995"/>
      <c r="D52" s="995"/>
      <c r="E52" s="995"/>
      <c r="F52" s="12"/>
      <c r="G52" s="12"/>
      <c r="I52" s="9"/>
      <c r="J52" s="9"/>
      <c r="K52" s="9"/>
      <c r="L52" s="9"/>
    </row>
    <row r="53" spans="1:12" ht="12.75" customHeight="1">
      <c r="A53" s="995"/>
      <c r="B53" s="995"/>
      <c r="C53" s="995"/>
      <c r="D53" s="995"/>
      <c r="E53" s="995"/>
      <c r="F53" s="12"/>
      <c r="G53" s="12"/>
      <c r="I53" s="9"/>
      <c r="J53" s="9"/>
      <c r="K53" s="9"/>
      <c r="L53" s="9"/>
    </row>
    <row r="54" spans="1:12" ht="12.75">
      <c r="A54" s="995"/>
      <c r="B54" s="995"/>
      <c r="C54" s="995"/>
      <c r="D54" s="995"/>
      <c r="E54" s="995"/>
      <c r="F54" s="12"/>
      <c r="G54" s="12"/>
      <c r="I54" s="9"/>
      <c r="J54" s="9"/>
      <c r="K54" s="9"/>
      <c r="L54" s="9"/>
    </row>
    <row r="55" spans="12:18" ht="12.75">
      <c r="L55" s="12"/>
      <c r="M55" s="12"/>
      <c r="O55" s="9"/>
      <c r="P55" s="9"/>
      <c r="Q55" s="9"/>
      <c r="R55" s="9"/>
    </row>
    <row r="56" spans="12:18" ht="12.75">
      <c r="L56" s="12"/>
      <c r="M56" s="12"/>
      <c r="O56" s="9"/>
      <c r="P56" s="9"/>
      <c r="Q56" s="9"/>
      <c r="R56" s="9"/>
    </row>
    <row r="57" spans="12:18" ht="12.75">
      <c r="L57" s="12"/>
      <c r="M57" s="12"/>
      <c r="O57" s="9"/>
      <c r="P57" s="9"/>
      <c r="Q57" s="9"/>
      <c r="R57" s="9"/>
    </row>
    <row r="58" spans="12:18" ht="12.75">
      <c r="L58" s="12"/>
      <c r="M58" s="12"/>
      <c r="O58" s="9"/>
      <c r="P58" s="9"/>
      <c r="Q58" s="9"/>
      <c r="R58" s="9"/>
    </row>
    <row r="59" spans="12:18" ht="12.75">
      <c r="L59" s="12"/>
      <c r="M59" s="12"/>
      <c r="O59" s="9"/>
      <c r="P59" s="9"/>
      <c r="Q59" s="9"/>
      <c r="R59" s="9"/>
    </row>
    <row r="60" spans="12:18" ht="12.75">
      <c r="L60" s="12"/>
      <c r="M60" s="12"/>
      <c r="O60" s="9"/>
      <c r="P60" s="9"/>
      <c r="Q60" s="9"/>
      <c r="R60" s="9"/>
    </row>
    <row r="61" spans="12:18" ht="12.75">
      <c r="L61" s="12"/>
      <c r="M61" s="12"/>
      <c r="O61" s="9"/>
      <c r="P61" s="9"/>
      <c r="Q61" s="9"/>
      <c r="R61" s="9"/>
    </row>
    <row r="62" spans="12:18" ht="12.75">
      <c r="L62" s="12"/>
      <c r="M62" s="12"/>
      <c r="O62" s="9"/>
      <c r="P62" s="9"/>
      <c r="Q62" s="9"/>
      <c r="R62" s="9"/>
    </row>
    <row r="63" spans="12:18" ht="12.75">
      <c r="L63" s="12"/>
      <c r="M63" s="12"/>
      <c r="O63" s="9"/>
      <c r="P63" s="9"/>
      <c r="Q63" s="9"/>
      <c r="R63" s="9"/>
    </row>
    <row r="64" spans="12:18" ht="12.75">
      <c r="L64" s="12"/>
      <c r="M64" s="12"/>
      <c r="O64" s="9"/>
      <c r="P64" s="9"/>
      <c r="Q64" s="9"/>
      <c r="R64" s="9"/>
    </row>
    <row r="65" spans="12:18" ht="12.75">
      <c r="L65" s="12"/>
      <c r="M65" s="12"/>
      <c r="O65" s="9"/>
      <c r="P65" s="9"/>
      <c r="Q65" s="9"/>
      <c r="R65" s="9"/>
    </row>
    <row r="66" spans="12:18" ht="12.75">
      <c r="L66" s="12"/>
      <c r="M66" s="12"/>
      <c r="O66" s="9"/>
      <c r="P66" s="9"/>
      <c r="Q66" s="9"/>
      <c r="R66" s="9"/>
    </row>
    <row r="67" spans="12:18" ht="12.75">
      <c r="L67" s="12"/>
      <c r="M67" s="12"/>
      <c r="O67" s="9"/>
      <c r="P67" s="9"/>
      <c r="Q67" s="9"/>
      <c r="R67" s="9"/>
    </row>
    <row r="68" spans="12:18" ht="12.75">
      <c r="L68" s="12"/>
      <c r="M68" s="12"/>
      <c r="O68" s="9"/>
      <c r="P68" s="9"/>
      <c r="Q68" s="9"/>
      <c r="R68" s="9"/>
    </row>
    <row r="69" spans="12:18" ht="12.75">
      <c r="L69" s="12"/>
      <c r="M69" s="12"/>
      <c r="O69" s="9"/>
      <c r="P69" s="9"/>
      <c r="Q69" s="9"/>
      <c r="R69" s="9"/>
    </row>
    <row r="70" spans="12:18" ht="12.75">
      <c r="L70" s="12"/>
      <c r="M70" s="12"/>
      <c r="O70" s="9"/>
      <c r="P70" s="9"/>
      <c r="Q70" s="9"/>
      <c r="R70" s="9"/>
    </row>
    <row r="71" spans="12:13" ht="12.75">
      <c r="L71" s="12"/>
      <c r="M71" s="12"/>
    </row>
    <row r="72" spans="12:13" ht="12.75">
      <c r="L72" s="12"/>
      <c r="M72" s="12"/>
    </row>
    <row r="73" spans="12:13" ht="12.75">
      <c r="L73" s="12"/>
      <c r="M73" s="12"/>
    </row>
    <row r="74" spans="12:13" ht="12.75">
      <c r="L74" s="12"/>
      <c r="M74" s="12"/>
    </row>
    <row r="75" spans="12:13" ht="12.75">
      <c r="L75" s="12"/>
      <c r="M75" s="12"/>
    </row>
    <row r="76" spans="12:13" ht="12.75">
      <c r="L76" s="12"/>
      <c r="M76" s="12"/>
    </row>
    <row r="77" spans="12:13" ht="12.75">
      <c r="L77" s="12"/>
      <c r="M77" s="12"/>
    </row>
    <row r="78" spans="12:13" ht="12.75">
      <c r="L78" s="12"/>
      <c r="M78" s="12"/>
    </row>
    <row r="79" spans="12:13" ht="12.75">
      <c r="L79" s="12"/>
      <c r="M79" s="12"/>
    </row>
    <row r="80" spans="12:13" ht="12.75">
      <c r="L80" s="12"/>
      <c r="M80" s="12"/>
    </row>
    <row r="81" spans="12:13" ht="12.75">
      <c r="L81" s="12"/>
      <c r="M81" s="12"/>
    </row>
    <row r="82" spans="12:13" ht="12.75">
      <c r="L82" s="12"/>
      <c r="M82" s="12"/>
    </row>
    <row r="83" spans="12:13" ht="12.75">
      <c r="L83" s="12"/>
      <c r="M83" s="12"/>
    </row>
    <row r="84" spans="12:13" ht="12.75">
      <c r="L84" s="12"/>
      <c r="M84" s="12"/>
    </row>
    <row r="85" spans="12:13" ht="12.75">
      <c r="L85" s="12"/>
      <c r="M85" s="12"/>
    </row>
    <row r="86" spans="12:13" ht="12.75">
      <c r="L86" s="12"/>
      <c r="M86" s="12"/>
    </row>
    <row r="87" spans="12:13" ht="12.75">
      <c r="L87" s="12"/>
      <c r="M87" s="12"/>
    </row>
    <row r="88" spans="12:13" ht="12.75">
      <c r="L88" s="12"/>
      <c r="M88" s="12"/>
    </row>
    <row r="89" spans="12:13" ht="12.75">
      <c r="L89" s="12"/>
      <c r="M89" s="12"/>
    </row>
    <row r="90" spans="12:13" ht="12.75">
      <c r="L90" s="12"/>
      <c r="M90" s="12"/>
    </row>
    <row r="91" spans="12:13" ht="12.75">
      <c r="L91" s="12"/>
      <c r="M91" s="12"/>
    </row>
    <row r="92" spans="12:13" ht="12.75">
      <c r="L92" s="12"/>
      <c r="M92" s="12"/>
    </row>
    <row r="93" spans="12:13" ht="12.75">
      <c r="L93" s="12"/>
      <c r="M93" s="12"/>
    </row>
    <row r="94" spans="12:13" ht="12.75">
      <c r="L94" s="12"/>
      <c r="M94" s="12"/>
    </row>
    <row r="95" spans="12:13" ht="12.75">
      <c r="L95" s="12"/>
      <c r="M95" s="12"/>
    </row>
    <row r="96" spans="12:13" ht="12.75">
      <c r="L96" s="12"/>
      <c r="M96" s="12"/>
    </row>
    <row r="97" spans="12:13" ht="12.75">
      <c r="L97" s="12"/>
      <c r="M97" s="12"/>
    </row>
    <row r="98" spans="12:13" ht="12.75">
      <c r="L98" s="12"/>
      <c r="M98" s="12"/>
    </row>
    <row r="99" spans="12:13" ht="12.75">
      <c r="L99" s="12"/>
      <c r="M99" s="12"/>
    </row>
    <row r="100" spans="12:13" ht="12.75">
      <c r="L100" s="12"/>
      <c r="M100" s="12"/>
    </row>
    <row r="101" spans="12:13" ht="12.75">
      <c r="L101" s="12"/>
      <c r="M101" s="12"/>
    </row>
    <row r="102" spans="12:13" ht="12.75">
      <c r="L102" s="12"/>
      <c r="M102" s="12"/>
    </row>
    <row r="103" spans="12:13" ht="12.75">
      <c r="L103" s="12"/>
      <c r="M103" s="12"/>
    </row>
    <row r="104" spans="12:13" ht="12.75">
      <c r="L104" s="12"/>
      <c r="M104" s="12"/>
    </row>
    <row r="105" spans="12:13" ht="12.75">
      <c r="L105" s="12"/>
      <c r="M105" s="12"/>
    </row>
    <row r="106" spans="12:13" ht="12.75">
      <c r="L106" s="12"/>
      <c r="M106" s="12"/>
    </row>
    <row r="107" spans="12:13" ht="12.75">
      <c r="L107" s="12"/>
      <c r="M107" s="12"/>
    </row>
    <row r="108" spans="12:13" ht="12.75">
      <c r="L108" s="12"/>
      <c r="M108" s="12"/>
    </row>
    <row r="109" spans="12:13" ht="12.75">
      <c r="L109" s="12"/>
      <c r="M109" s="12"/>
    </row>
    <row r="110" spans="12:13" ht="12.75">
      <c r="L110" s="12"/>
      <c r="M110" s="12"/>
    </row>
    <row r="111" spans="12:13" ht="12.75">
      <c r="L111" s="12"/>
      <c r="M111" s="12"/>
    </row>
    <row r="112" spans="12:13" ht="12.75">
      <c r="L112" s="12"/>
      <c r="M112" s="12"/>
    </row>
    <row r="113" spans="12:13" ht="12.75">
      <c r="L113" s="12"/>
      <c r="M113" s="12"/>
    </row>
    <row r="114" spans="12:13" ht="12.75">
      <c r="L114" s="12"/>
      <c r="M114" s="12"/>
    </row>
    <row r="115" spans="12:13" ht="12.75">
      <c r="L115" s="12"/>
      <c r="M115" s="12"/>
    </row>
    <row r="116" spans="12:13" ht="12.75">
      <c r="L116" s="12"/>
      <c r="M116" s="12"/>
    </row>
    <row r="117" spans="12:13" ht="12.75">
      <c r="L117" s="12"/>
      <c r="M117" s="12"/>
    </row>
    <row r="118" spans="12:13" ht="12.75">
      <c r="L118" s="12"/>
      <c r="M118" s="12"/>
    </row>
    <row r="119" spans="12:13" ht="12.75">
      <c r="L119" s="12"/>
      <c r="M119" s="12"/>
    </row>
    <row r="120" spans="12:13" ht="12.75">
      <c r="L120" s="12"/>
      <c r="M120" s="12"/>
    </row>
    <row r="121" spans="12:13" ht="12.75">
      <c r="L121" s="12"/>
      <c r="M121" s="12"/>
    </row>
    <row r="122" spans="12:13" ht="12.75">
      <c r="L122" s="12"/>
      <c r="M122" s="12"/>
    </row>
    <row r="123" spans="12:13" ht="12.75">
      <c r="L123" s="12"/>
      <c r="M123" s="12"/>
    </row>
    <row r="124" spans="12:13" ht="12.75">
      <c r="L124" s="12"/>
      <c r="M124" s="12"/>
    </row>
    <row r="125" spans="12:13" ht="12.75">
      <c r="L125" s="12"/>
      <c r="M125" s="12"/>
    </row>
    <row r="126" spans="12:13" ht="12.75">
      <c r="L126" s="12"/>
      <c r="M126" s="12"/>
    </row>
    <row r="127" spans="12:13" ht="12.75">
      <c r="L127" s="12"/>
      <c r="M127" s="12"/>
    </row>
    <row r="128" spans="12:13" ht="12.75">
      <c r="L128" s="12"/>
      <c r="M128" s="12"/>
    </row>
    <row r="129" spans="12:13" ht="12.75">
      <c r="L129" s="12"/>
      <c r="M129" s="12"/>
    </row>
    <row r="130" spans="12:13" ht="12.75">
      <c r="L130" s="12"/>
      <c r="M130" s="12"/>
    </row>
    <row r="131" spans="12:13" ht="12.75">
      <c r="L131" s="12"/>
      <c r="M131" s="12"/>
    </row>
    <row r="132" spans="12:13" ht="12.75">
      <c r="L132" s="12"/>
      <c r="M132" s="12"/>
    </row>
    <row r="133" spans="12:13" ht="12.75">
      <c r="L133" s="12"/>
      <c r="M133" s="12"/>
    </row>
    <row r="134" spans="12:13" ht="12.75">
      <c r="L134" s="12"/>
      <c r="M134" s="12"/>
    </row>
    <row r="135" spans="12:13" ht="12.75">
      <c r="L135" s="12"/>
      <c r="M135" s="12"/>
    </row>
    <row r="136" spans="12:13" ht="12.75">
      <c r="L136" s="12"/>
      <c r="M136" s="12"/>
    </row>
    <row r="137" spans="12:13" ht="12.75">
      <c r="L137" s="12"/>
      <c r="M137" s="12"/>
    </row>
    <row r="138" spans="12:13" ht="12.75">
      <c r="L138" s="12"/>
      <c r="M138" s="12"/>
    </row>
    <row r="139" spans="12:13" ht="12.75">
      <c r="L139" s="12"/>
      <c r="M139" s="12"/>
    </row>
    <row r="140" spans="12:13" ht="12.75">
      <c r="L140" s="12"/>
      <c r="M140" s="12"/>
    </row>
    <row r="141" spans="12:13" ht="12.75">
      <c r="L141" s="12"/>
      <c r="M141" s="12"/>
    </row>
    <row r="142" spans="12:13" ht="12.75">
      <c r="L142" s="12"/>
      <c r="M142" s="12"/>
    </row>
    <row r="143" spans="12:13" ht="12.75">
      <c r="L143" s="12"/>
      <c r="M143" s="12"/>
    </row>
    <row r="144" spans="12:13" ht="12.75">
      <c r="L144" s="12"/>
      <c r="M144" s="12"/>
    </row>
    <row r="145" spans="12:13" ht="12.75">
      <c r="L145" s="12"/>
      <c r="M145" s="12"/>
    </row>
    <row r="146" spans="12:13" ht="12.75">
      <c r="L146" s="12"/>
      <c r="M146" s="12"/>
    </row>
    <row r="147" spans="12:13" ht="12.75">
      <c r="L147" s="12"/>
      <c r="M147" s="12"/>
    </row>
    <row r="148" spans="12:13" ht="12.75">
      <c r="L148" s="12"/>
      <c r="M148" s="12"/>
    </row>
    <row r="149" spans="12:13" ht="12.75">
      <c r="L149" s="12"/>
      <c r="M149" s="12"/>
    </row>
    <row r="150" spans="12:13" ht="12.75">
      <c r="L150" s="12"/>
      <c r="M150" s="12"/>
    </row>
    <row r="151" spans="12:13" ht="12.75">
      <c r="L151" s="12"/>
      <c r="M151" s="12"/>
    </row>
  </sheetData>
  <mergeCells count="17">
    <mergeCell ref="B23:J23"/>
    <mergeCell ref="K23:N23"/>
    <mergeCell ref="A24:A26"/>
    <mergeCell ref="B24:D24"/>
    <mergeCell ref="E24:G24"/>
    <mergeCell ref="H24:J24"/>
    <mergeCell ref="K24:L25"/>
    <mergeCell ref="M24:N25"/>
    <mergeCell ref="A22:N22"/>
    <mergeCell ref="A1:J1"/>
    <mergeCell ref="A2:J2"/>
    <mergeCell ref="A5:A8"/>
    <mergeCell ref="B4:J4"/>
    <mergeCell ref="B5:J5"/>
    <mergeCell ref="C6:E6"/>
    <mergeCell ref="F6:H6"/>
    <mergeCell ref="I6:J6"/>
  </mergeCells>
  <printOptions horizontalCentered="1"/>
  <pageMargins left="0.75" right="0.75" top="1" bottom="1" header="0.5" footer="0.5"/>
  <pageSetup fitToHeight="1" fitToWidth="1" horizontalDpi="600" verticalDpi="600" orientation="portrait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workbookViewId="0" topLeftCell="A1">
      <selection activeCell="A1" sqref="A1:L1"/>
    </sheetView>
  </sheetViews>
  <sheetFormatPr defaultColWidth="9.140625" defaultRowHeight="15" customHeight="1"/>
  <cols>
    <col min="1" max="1" width="41.140625" style="9" bestFit="1" customWidth="1"/>
    <col min="2" max="2" width="7.8515625" style="9" customWidth="1"/>
    <col min="3" max="3" width="8.7109375" style="9" customWidth="1"/>
    <col min="4" max="4" width="8.7109375" style="9" bestFit="1" customWidth="1"/>
    <col min="5" max="6" width="9.140625" style="9" customWidth="1"/>
    <col min="7" max="7" width="8.7109375" style="9" bestFit="1" customWidth="1"/>
    <col min="8" max="8" width="8.8515625" style="9" bestFit="1" customWidth="1"/>
    <col min="9" max="9" width="9.57421875" style="9" bestFit="1" customWidth="1"/>
    <col min="10" max="10" width="9.00390625" style="9" customWidth="1"/>
    <col min="11" max="12" width="9.57421875" style="9" bestFit="1" customWidth="1"/>
    <col min="13" max="13" width="10.00390625" style="9" bestFit="1" customWidth="1"/>
    <col min="14" max="14" width="10.57421875" style="9" bestFit="1" customWidth="1"/>
    <col min="15" max="16384" width="9.140625" style="9" customWidth="1"/>
  </cols>
  <sheetData>
    <row r="1" spans="1:12" ht="18" customHeight="1">
      <c r="A1" s="1636" t="s">
        <v>1592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</row>
    <row r="2" spans="1:12" ht="19.5" customHeight="1">
      <c r="A2" s="390" t="s">
        <v>213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ht="15" customHeight="1">
      <c r="A3" s="367" t="s">
        <v>1240</v>
      </c>
      <c r="B3" s="36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5" customHeight="1">
      <c r="A4" s="347" t="s">
        <v>1182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15" customHeight="1" thickBot="1">
      <c r="A5" s="1760" t="s">
        <v>1476</v>
      </c>
      <c r="B5" s="1760"/>
      <c r="C5" s="1760"/>
      <c r="D5" s="1760"/>
      <c r="E5" s="1760"/>
      <c r="F5" s="1760"/>
      <c r="G5" s="1760"/>
      <c r="H5" s="1760"/>
      <c r="I5" s="1760"/>
      <c r="J5" s="1760"/>
      <c r="K5" s="1760"/>
      <c r="L5" s="1760"/>
    </row>
    <row r="6" spans="1:12" ht="15" customHeight="1" thickTop="1">
      <c r="A6" s="1778" t="s">
        <v>68</v>
      </c>
      <c r="B6" s="687" t="s">
        <v>1241</v>
      </c>
      <c r="C6" s="688" t="s">
        <v>57</v>
      </c>
      <c r="D6" s="1780" t="s">
        <v>1091</v>
      </c>
      <c r="E6" s="1781"/>
      <c r="F6" s="1782" t="s">
        <v>96</v>
      </c>
      <c r="G6" s="1782"/>
      <c r="H6" s="1781"/>
      <c r="I6" s="689"/>
      <c r="J6" s="690" t="s">
        <v>69</v>
      </c>
      <c r="K6" s="689"/>
      <c r="L6" s="691"/>
    </row>
    <row r="7" spans="1:12" ht="15" customHeight="1">
      <c r="A7" s="1779"/>
      <c r="B7" s="692" t="s">
        <v>1242</v>
      </c>
      <c r="C7" s="693" t="s">
        <v>1477</v>
      </c>
      <c r="D7" s="693" t="s">
        <v>278</v>
      </c>
      <c r="E7" s="693" t="s">
        <v>1477</v>
      </c>
      <c r="F7" s="693" t="s">
        <v>1174</v>
      </c>
      <c r="G7" s="693" t="s">
        <v>278</v>
      </c>
      <c r="H7" s="693" t="s">
        <v>1477</v>
      </c>
      <c r="I7" s="693" t="s">
        <v>1243</v>
      </c>
      <c r="J7" s="693" t="s">
        <v>1243</v>
      </c>
      <c r="K7" s="693" t="s">
        <v>1244</v>
      </c>
      <c r="L7" s="694" t="s">
        <v>1244</v>
      </c>
    </row>
    <row r="8" spans="1:12" ht="15" customHeight="1">
      <c r="A8" s="695">
        <v>1</v>
      </c>
      <c r="B8" s="696">
        <v>2</v>
      </c>
      <c r="C8" s="697" t="s">
        <v>1245</v>
      </c>
      <c r="D8" s="697">
        <v>4</v>
      </c>
      <c r="E8" s="697">
        <v>5</v>
      </c>
      <c r="F8" s="697">
        <v>6</v>
      </c>
      <c r="G8" s="697">
        <v>7</v>
      </c>
      <c r="H8" s="698">
        <v>8</v>
      </c>
      <c r="I8" s="697" t="s">
        <v>1246</v>
      </c>
      <c r="J8" s="697" t="s">
        <v>1247</v>
      </c>
      <c r="K8" s="697" t="s">
        <v>1248</v>
      </c>
      <c r="L8" s="699" t="s">
        <v>1249</v>
      </c>
    </row>
    <row r="9" spans="1:15" ht="15" customHeight="1">
      <c r="A9" s="368" t="s">
        <v>1250</v>
      </c>
      <c r="B9" s="187">
        <v>100</v>
      </c>
      <c r="C9" s="369">
        <v>202.4</v>
      </c>
      <c r="D9" s="369">
        <v>224.4</v>
      </c>
      <c r="E9" s="369">
        <v>226.5</v>
      </c>
      <c r="F9" s="150">
        <v>249.9</v>
      </c>
      <c r="G9" s="150">
        <v>249.5</v>
      </c>
      <c r="H9" s="154">
        <v>250.9</v>
      </c>
      <c r="I9" s="188">
        <v>11.9</v>
      </c>
      <c r="J9" s="188">
        <v>0.9</v>
      </c>
      <c r="K9" s="188">
        <v>10.8</v>
      </c>
      <c r="L9" s="370">
        <v>0.6</v>
      </c>
      <c r="M9" s="1"/>
      <c r="N9" s="1"/>
      <c r="O9" s="1"/>
    </row>
    <row r="10" spans="1:15" ht="15" customHeight="1">
      <c r="A10" s="371"/>
      <c r="B10" s="274"/>
      <c r="C10" s="275"/>
      <c r="D10" s="276"/>
      <c r="E10" s="276"/>
      <c r="F10" s="12"/>
      <c r="G10" s="12"/>
      <c r="H10" s="155"/>
      <c r="I10" s="189"/>
      <c r="J10" s="189"/>
      <c r="K10" s="189"/>
      <c r="L10" s="372"/>
      <c r="M10" s="1"/>
      <c r="N10" s="1"/>
      <c r="O10" s="1"/>
    </row>
    <row r="11" spans="1:15" ht="15" customHeight="1">
      <c r="A11" s="368" t="s">
        <v>1251</v>
      </c>
      <c r="B11" s="187">
        <v>53.2</v>
      </c>
      <c r="C11" s="153">
        <v>200.4</v>
      </c>
      <c r="D11" s="150">
        <v>226.2</v>
      </c>
      <c r="E11" s="150">
        <v>230</v>
      </c>
      <c r="F11" s="150">
        <v>263.1</v>
      </c>
      <c r="G11" s="150">
        <v>261.7</v>
      </c>
      <c r="H11" s="154">
        <v>263.5</v>
      </c>
      <c r="I11" s="188">
        <v>14.8</v>
      </c>
      <c r="J11" s="188">
        <v>1.7</v>
      </c>
      <c r="K11" s="188">
        <v>14.6</v>
      </c>
      <c r="L11" s="370">
        <v>0.7</v>
      </c>
      <c r="M11" s="1"/>
      <c r="N11" s="1"/>
      <c r="O11" s="1"/>
    </row>
    <row r="12" spans="1:15" ht="15" customHeight="1">
      <c r="A12" s="366"/>
      <c r="B12" s="274"/>
      <c r="C12" s="373"/>
      <c r="D12" s="373"/>
      <c r="E12" s="373"/>
      <c r="F12" s="12"/>
      <c r="G12" s="12"/>
      <c r="H12" s="155"/>
      <c r="I12" s="190"/>
      <c r="J12" s="190"/>
      <c r="K12" s="190"/>
      <c r="L12" s="374"/>
      <c r="M12" s="1"/>
      <c r="N12" s="1"/>
      <c r="O12" s="1"/>
    </row>
    <row r="13" spans="1:15" ht="15" customHeight="1">
      <c r="A13" s="371" t="s">
        <v>1252</v>
      </c>
      <c r="B13" s="191">
        <v>18</v>
      </c>
      <c r="C13" s="373">
        <v>211.8</v>
      </c>
      <c r="D13" s="373">
        <v>227.6</v>
      </c>
      <c r="E13" s="373">
        <v>228.3</v>
      </c>
      <c r="F13" s="12">
        <v>255.4</v>
      </c>
      <c r="G13" s="12">
        <v>255.7</v>
      </c>
      <c r="H13" s="155">
        <v>257</v>
      </c>
      <c r="I13" s="190">
        <v>7.8</v>
      </c>
      <c r="J13" s="190">
        <v>0.3</v>
      </c>
      <c r="K13" s="190">
        <v>12.6</v>
      </c>
      <c r="L13" s="374">
        <v>0.5</v>
      </c>
      <c r="M13" s="1"/>
      <c r="N13" s="1"/>
      <c r="O13" s="1"/>
    </row>
    <row r="14" spans="1:15" ht="15" customHeight="1">
      <c r="A14" s="371" t="s">
        <v>1253</v>
      </c>
      <c r="B14" s="191" t="s">
        <v>6</v>
      </c>
      <c r="C14" s="373">
        <v>209.6</v>
      </c>
      <c r="D14" s="373">
        <v>228.4</v>
      </c>
      <c r="E14" s="373">
        <v>229.4</v>
      </c>
      <c r="F14" s="12">
        <v>257.4</v>
      </c>
      <c r="G14" s="12">
        <v>255.6</v>
      </c>
      <c r="H14" s="155">
        <v>256.1</v>
      </c>
      <c r="I14" s="190">
        <v>9.4</v>
      </c>
      <c r="J14" s="190">
        <v>0.4</v>
      </c>
      <c r="K14" s="190">
        <v>11.6</v>
      </c>
      <c r="L14" s="374">
        <v>0.2</v>
      </c>
      <c r="M14" s="1"/>
      <c r="N14" s="1"/>
      <c r="O14" s="1"/>
    </row>
    <row r="15" spans="1:15" ht="15" customHeight="1">
      <c r="A15" s="371" t="s">
        <v>1254</v>
      </c>
      <c r="B15" s="151">
        <v>1.79</v>
      </c>
      <c r="C15" s="373">
        <v>261.2</v>
      </c>
      <c r="D15" s="373">
        <v>242.3</v>
      </c>
      <c r="E15" s="373">
        <v>241.5</v>
      </c>
      <c r="F15" s="12">
        <v>276</v>
      </c>
      <c r="G15" s="12">
        <v>294.1</v>
      </c>
      <c r="H15" s="155">
        <v>305.5</v>
      </c>
      <c r="I15" s="190">
        <v>-7.5</v>
      </c>
      <c r="J15" s="190">
        <v>-0.3</v>
      </c>
      <c r="K15" s="190">
        <v>26.5</v>
      </c>
      <c r="L15" s="374">
        <v>3.9</v>
      </c>
      <c r="M15" s="1"/>
      <c r="N15" s="1"/>
      <c r="O15" s="1"/>
    </row>
    <row r="16" spans="1:15" ht="15" customHeight="1">
      <c r="A16" s="371" t="s">
        <v>1255</v>
      </c>
      <c r="B16" s="151">
        <v>2.05</v>
      </c>
      <c r="C16" s="373">
        <v>180.7</v>
      </c>
      <c r="D16" s="373">
        <v>202.2</v>
      </c>
      <c r="E16" s="373">
        <v>202.8</v>
      </c>
      <c r="F16" s="12">
        <v>213.8</v>
      </c>
      <c r="G16" s="12">
        <v>215.2</v>
      </c>
      <c r="H16" s="155">
        <v>216.1</v>
      </c>
      <c r="I16" s="190">
        <v>12.2</v>
      </c>
      <c r="J16" s="190">
        <v>0.3</v>
      </c>
      <c r="K16" s="190">
        <v>6.6</v>
      </c>
      <c r="L16" s="374">
        <v>0.4</v>
      </c>
      <c r="M16" s="1"/>
      <c r="N16" s="1"/>
      <c r="O16" s="1"/>
    </row>
    <row r="17" spans="1:15" ht="15" customHeight="1">
      <c r="A17" s="371" t="s">
        <v>1256</v>
      </c>
      <c r="B17" s="151">
        <v>2.73</v>
      </c>
      <c r="C17" s="373">
        <v>204.9</v>
      </c>
      <c r="D17" s="373">
        <v>245.6</v>
      </c>
      <c r="E17" s="373">
        <v>247.3</v>
      </c>
      <c r="F17" s="12">
        <v>334.9</v>
      </c>
      <c r="G17" s="12">
        <v>318.4</v>
      </c>
      <c r="H17" s="155">
        <v>303.8</v>
      </c>
      <c r="I17" s="190">
        <v>20.7</v>
      </c>
      <c r="J17" s="190">
        <v>0.7</v>
      </c>
      <c r="K17" s="190">
        <v>22.8</v>
      </c>
      <c r="L17" s="374">
        <v>-4.6</v>
      </c>
      <c r="M17" s="1"/>
      <c r="N17" s="1"/>
      <c r="O17" s="1"/>
    </row>
    <row r="18" spans="1:15" ht="15" customHeight="1">
      <c r="A18" s="371" t="s">
        <v>1257</v>
      </c>
      <c r="B18" s="151">
        <v>7.89</v>
      </c>
      <c r="C18" s="373">
        <v>157.4</v>
      </c>
      <c r="D18" s="373">
        <v>181</v>
      </c>
      <c r="E18" s="373">
        <v>191</v>
      </c>
      <c r="F18" s="12">
        <v>205.2</v>
      </c>
      <c r="G18" s="12">
        <v>193.4</v>
      </c>
      <c r="H18" s="155">
        <v>206.7</v>
      </c>
      <c r="I18" s="190">
        <v>21.3</v>
      </c>
      <c r="J18" s="190">
        <v>5.5</v>
      </c>
      <c r="K18" s="190">
        <v>8.2</v>
      </c>
      <c r="L18" s="374">
        <v>6.9</v>
      </c>
      <c r="M18" s="1"/>
      <c r="N18" s="1"/>
      <c r="O18" s="1"/>
    </row>
    <row r="19" spans="1:15" ht="15" customHeight="1">
      <c r="A19" s="371" t="s">
        <v>1258</v>
      </c>
      <c r="B19" s="151">
        <v>6.25</v>
      </c>
      <c r="C19" s="373">
        <v>150.7</v>
      </c>
      <c r="D19" s="373">
        <v>176.7</v>
      </c>
      <c r="E19" s="373">
        <v>185.4</v>
      </c>
      <c r="F19" s="12">
        <v>196.4</v>
      </c>
      <c r="G19" s="12">
        <v>181.5</v>
      </c>
      <c r="H19" s="155">
        <v>194.6</v>
      </c>
      <c r="I19" s="190">
        <v>23</v>
      </c>
      <c r="J19" s="190">
        <v>4.9</v>
      </c>
      <c r="K19" s="190">
        <v>5</v>
      </c>
      <c r="L19" s="374">
        <v>7.2</v>
      </c>
      <c r="M19" s="1"/>
      <c r="N19" s="1"/>
      <c r="O19" s="1"/>
    </row>
    <row r="20" spans="1:15" ht="15" customHeight="1">
      <c r="A20" s="371" t="s">
        <v>1259</v>
      </c>
      <c r="B20" s="151">
        <v>5.15</v>
      </c>
      <c r="C20" s="373">
        <v>154.5</v>
      </c>
      <c r="D20" s="373">
        <v>184.9</v>
      </c>
      <c r="E20" s="373">
        <v>189.8</v>
      </c>
      <c r="F20" s="12">
        <v>204.3</v>
      </c>
      <c r="G20" s="12">
        <v>185.2</v>
      </c>
      <c r="H20" s="155">
        <v>196.7</v>
      </c>
      <c r="I20" s="190">
        <v>22.8</v>
      </c>
      <c r="J20" s="190">
        <v>2.7</v>
      </c>
      <c r="K20" s="190">
        <v>3.6</v>
      </c>
      <c r="L20" s="374">
        <v>6.2</v>
      </c>
      <c r="M20" s="1"/>
      <c r="N20" s="1"/>
      <c r="O20" s="1"/>
    </row>
    <row r="21" spans="1:15" ht="15" customHeight="1">
      <c r="A21" s="371" t="s">
        <v>1260</v>
      </c>
      <c r="B21" s="151">
        <v>1.1</v>
      </c>
      <c r="C21" s="373">
        <v>139.2</v>
      </c>
      <c r="D21" s="373">
        <v>146.7</v>
      </c>
      <c r="E21" s="373">
        <v>175.8</v>
      </c>
      <c r="F21" s="12">
        <v>165.4</v>
      </c>
      <c r="G21" s="12">
        <v>169.6</v>
      </c>
      <c r="H21" s="155">
        <v>197</v>
      </c>
      <c r="I21" s="190">
        <v>26.3</v>
      </c>
      <c r="J21" s="190">
        <v>19.8</v>
      </c>
      <c r="K21" s="190">
        <v>12.1</v>
      </c>
      <c r="L21" s="374">
        <v>16.2</v>
      </c>
      <c r="M21" s="1"/>
      <c r="N21" s="1"/>
      <c r="O21" s="1"/>
    </row>
    <row r="22" spans="1:15" ht="15" customHeight="1">
      <c r="A22" s="371" t="s">
        <v>1261</v>
      </c>
      <c r="B22" s="151">
        <v>1.65</v>
      </c>
      <c r="C22" s="373">
        <v>182.4</v>
      </c>
      <c r="D22" s="373">
        <v>196.1</v>
      </c>
      <c r="E22" s="373">
        <v>211</v>
      </c>
      <c r="F22" s="12">
        <v>236.9</v>
      </c>
      <c r="G22" s="12">
        <v>237.6</v>
      </c>
      <c r="H22" s="155">
        <v>251.8</v>
      </c>
      <c r="I22" s="190">
        <v>15.7</v>
      </c>
      <c r="J22" s="190">
        <v>7.6</v>
      </c>
      <c r="K22" s="190">
        <v>19.3</v>
      </c>
      <c r="L22" s="374">
        <v>6</v>
      </c>
      <c r="M22" s="1"/>
      <c r="N22" s="1"/>
      <c r="O22" s="1"/>
    </row>
    <row r="23" spans="1:15" ht="15" customHeight="1">
      <c r="A23" s="371" t="s">
        <v>1262</v>
      </c>
      <c r="B23" s="151">
        <v>1.59</v>
      </c>
      <c r="C23" s="373">
        <v>183.3</v>
      </c>
      <c r="D23" s="373">
        <v>197</v>
      </c>
      <c r="E23" s="373">
        <v>212.5</v>
      </c>
      <c r="F23" s="12">
        <v>239.1</v>
      </c>
      <c r="G23" s="12">
        <v>239.9</v>
      </c>
      <c r="H23" s="155">
        <v>254.6</v>
      </c>
      <c r="I23" s="190">
        <v>15.9</v>
      </c>
      <c r="J23" s="190">
        <v>7.9</v>
      </c>
      <c r="K23" s="190">
        <v>19.8</v>
      </c>
      <c r="L23" s="374">
        <v>6.1</v>
      </c>
      <c r="M23" s="1"/>
      <c r="N23" s="1"/>
      <c r="O23" s="1"/>
    </row>
    <row r="24" spans="1:15" ht="15" customHeight="1">
      <c r="A24" s="371" t="s">
        <v>1263</v>
      </c>
      <c r="B24" s="151">
        <v>0.05</v>
      </c>
      <c r="C24" s="373">
        <v>156.2</v>
      </c>
      <c r="D24" s="373">
        <v>168.5</v>
      </c>
      <c r="E24" s="373">
        <v>168.6</v>
      </c>
      <c r="F24" s="12">
        <v>174.6</v>
      </c>
      <c r="G24" s="12">
        <v>174.8</v>
      </c>
      <c r="H24" s="155">
        <v>175</v>
      </c>
      <c r="I24" s="190">
        <v>7.9</v>
      </c>
      <c r="J24" s="190">
        <v>0.1</v>
      </c>
      <c r="K24" s="190">
        <v>3.8</v>
      </c>
      <c r="L24" s="374">
        <v>0.1</v>
      </c>
      <c r="M24" s="1"/>
      <c r="N24" s="1"/>
      <c r="O24" s="1"/>
    </row>
    <row r="25" spans="1:15" ht="15" customHeight="1">
      <c r="A25" s="371" t="s">
        <v>1264</v>
      </c>
      <c r="B25" s="191">
        <v>1.85</v>
      </c>
      <c r="C25" s="373">
        <v>187.2</v>
      </c>
      <c r="D25" s="373">
        <v>206.7</v>
      </c>
      <c r="E25" s="373">
        <v>210.3</v>
      </c>
      <c r="F25" s="12">
        <v>277.6</v>
      </c>
      <c r="G25" s="12">
        <v>276.3</v>
      </c>
      <c r="H25" s="155">
        <v>275.9</v>
      </c>
      <c r="I25" s="190">
        <v>12.3</v>
      </c>
      <c r="J25" s="190">
        <v>1.7</v>
      </c>
      <c r="K25" s="190">
        <v>31.2</v>
      </c>
      <c r="L25" s="374">
        <v>-0.1</v>
      </c>
      <c r="M25" s="1"/>
      <c r="N25" s="1"/>
      <c r="O25" s="1"/>
    </row>
    <row r="26" spans="1:15" ht="15" customHeight="1">
      <c r="A26" s="371" t="s">
        <v>1265</v>
      </c>
      <c r="B26" s="191">
        <v>5.21</v>
      </c>
      <c r="C26" s="373">
        <v>208.3</v>
      </c>
      <c r="D26" s="373">
        <v>250</v>
      </c>
      <c r="E26" s="373">
        <v>267</v>
      </c>
      <c r="F26" s="12">
        <v>297.3</v>
      </c>
      <c r="G26" s="12">
        <v>309.6</v>
      </c>
      <c r="H26" s="155">
        <v>314.6</v>
      </c>
      <c r="I26" s="190">
        <v>28.2</v>
      </c>
      <c r="J26" s="190">
        <v>6.8</v>
      </c>
      <c r="K26" s="190">
        <v>17.8</v>
      </c>
      <c r="L26" s="374">
        <v>1.6</v>
      </c>
      <c r="M26" s="1"/>
      <c r="N26" s="1"/>
      <c r="O26" s="1"/>
    </row>
    <row r="27" spans="1:15" ht="15" customHeight="1">
      <c r="A27" s="371" t="s">
        <v>1266</v>
      </c>
      <c r="B27" s="191">
        <v>4.05</v>
      </c>
      <c r="C27" s="373">
        <v>182.9</v>
      </c>
      <c r="D27" s="373">
        <v>212.4</v>
      </c>
      <c r="E27" s="373">
        <v>212.5</v>
      </c>
      <c r="F27" s="12">
        <v>239.5</v>
      </c>
      <c r="G27" s="12">
        <v>240.1</v>
      </c>
      <c r="H27" s="155">
        <v>240.6</v>
      </c>
      <c r="I27" s="190">
        <v>16.2</v>
      </c>
      <c r="J27" s="190">
        <v>0</v>
      </c>
      <c r="K27" s="190">
        <v>13.2</v>
      </c>
      <c r="L27" s="374">
        <v>0.2</v>
      </c>
      <c r="M27" s="1"/>
      <c r="N27" s="1"/>
      <c r="O27" s="1"/>
    </row>
    <row r="28" spans="1:15" ht="15" customHeight="1">
      <c r="A28" s="371" t="s">
        <v>1267</v>
      </c>
      <c r="B28" s="191">
        <v>3.07</v>
      </c>
      <c r="C28" s="373">
        <v>220.3</v>
      </c>
      <c r="D28" s="373">
        <v>220.3</v>
      </c>
      <c r="E28" s="373">
        <v>216.7</v>
      </c>
      <c r="F28" s="12">
        <v>212.7</v>
      </c>
      <c r="G28" s="12">
        <v>213.2</v>
      </c>
      <c r="H28" s="155">
        <v>210.6</v>
      </c>
      <c r="I28" s="190">
        <v>-1.6</v>
      </c>
      <c r="J28" s="190">
        <v>-1.6</v>
      </c>
      <c r="K28" s="190">
        <v>-2.8</v>
      </c>
      <c r="L28" s="374">
        <v>-1.2</v>
      </c>
      <c r="M28" s="1"/>
      <c r="N28" s="1"/>
      <c r="O28" s="1"/>
    </row>
    <row r="29" spans="1:15" ht="15" customHeight="1">
      <c r="A29" s="371" t="s">
        <v>1268</v>
      </c>
      <c r="B29" s="191">
        <v>1.21</v>
      </c>
      <c r="C29" s="373">
        <v>138.1</v>
      </c>
      <c r="D29" s="373">
        <v>206.5</v>
      </c>
      <c r="E29" s="373">
        <v>207.9</v>
      </c>
      <c r="F29" s="12">
        <v>349.1</v>
      </c>
      <c r="G29" s="12">
        <v>332.4</v>
      </c>
      <c r="H29" s="155">
        <v>304.3</v>
      </c>
      <c r="I29" s="190">
        <v>50.5</v>
      </c>
      <c r="J29" s="190">
        <v>0.7</v>
      </c>
      <c r="K29" s="190">
        <v>46.4</v>
      </c>
      <c r="L29" s="374">
        <v>-8.5</v>
      </c>
      <c r="M29" s="1"/>
      <c r="N29" s="1"/>
      <c r="O29" s="1"/>
    </row>
    <row r="30" spans="1:15" ht="15" customHeight="1">
      <c r="A30" s="371" t="s">
        <v>1269</v>
      </c>
      <c r="B30" s="151">
        <v>2.28</v>
      </c>
      <c r="C30" s="373">
        <v>193.1</v>
      </c>
      <c r="D30" s="373">
        <v>220.2</v>
      </c>
      <c r="E30" s="373">
        <v>221.1</v>
      </c>
      <c r="F30" s="12">
        <v>251.7</v>
      </c>
      <c r="G30" s="12">
        <v>251.9</v>
      </c>
      <c r="H30" s="155">
        <v>252.6</v>
      </c>
      <c r="I30" s="190">
        <v>14.5</v>
      </c>
      <c r="J30" s="190">
        <v>0.4</v>
      </c>
      <c r="K30" s="190">
        <v>14.2</v>
      </c>
      <c r="L30" s="374">
        <v>0.3</v>
      </c>
      <c r="M30" s="1"/>
      <c r="N30" s="1"/>
      <c r="O30" s="1"/>
    </row>
    <row r="31" spans="1:15" ht="15" customHeight="1">
      <c r="A31" s="371" t="s">
        <v>1270</v>
      </c>
      <c r="B31" s="151">
        <v>0.75</v>
      </c>
      <c r="C31" s="373">
        <v>149.6</v>
      </c>
      <c r="D31" s="373">
        <v>179</v>
      </c>
      <c r="E31" s="373">
        <v>182.2</v>
      </c>
      <c r="F31" s="12">
        <v>207.1</v>
      </c>
      <c r="G31" s="12">
        <v>207.9</v>
      </c>
      <c r="H31" s="155">
        <v>210.5</v>
      </c>
      <c r="I31" s="190">
        <v>21.8</v>
      </c>
      <c r="J31" s="190">
        <v>1.8</v>
      </c>
      <c r="K31" s="190">
        <v>15.5</v>
      </c>
      <c r="L31" s="374">
        <v>1.3</v>
      </c>
      <c r="M31" s="1"/>
      <c r="N31" s="1"/>
      <c r="O31" s="1"/>
    </row>
    <row r="32" spans="1:15" ht="15" customHeight="1">
      <c r="A32" s="371" t="s">
        <v>1271</v>
      </c>
      <c r="B32" s="151">
        <v>1.53</v>
      </c>
      <c r="C32" s="373">
        <v>210.2</v>
      </c>
      <c r="D32" s="373">
        <v>236.3</v>
      </c>
      <c r="E32" s="373">
        <v>236.3</v>
      </c>
      <c r="F32" s="12">
        <v>267.4</v>
      </c>
      <c r="G32" s="12">
        <v>267.4</v>
      </c>
      <c r="H32" s="155">
        <v>267.4</v>
      </c>
      <c r="I32" s="190">
        <v>12.4</v>
      </c>
      <c r="J32" s="190">
        <v>0</v>
      </c>
      <c r="K32" s="190">
        <v>13.2</v>
      </c>
      <c r="L32" s="374">
        <v>0</v>
      </c>
      <c r="M32" s="1"/>
      <c r="N32" s="1"/>
      <c r="O32" s="1"/>
    </row>
    <row r="33" spans="1:15" ht="15" customHeight="1">
      <c r="A33" s="371" t="s">
        <v>1272</v>
      </c>
      <c r="B33" s="151">
        <v>6.91</v>
      </c>
      <c r="C33" s="373">
        <v>228.8</v>
      </c>
      <c r="D33" s="373">
        <v>270.6</v>
      </c>
      <c r="E33" s="373">
        <v>272.8</v>
      </c>
      <c r="F33" s="12">
        <v>315.4</v>
      </c>
      <c r="G33" s="12">
        <v>317.5</v>
      </c>
      <c r="H33" s="155">
        <v>319.7</v>
      </c>
      <c r="I33" s="190">
        <v>19.2</v>
      </c>
      <c r="J33" s="190">
        <v>0.8</v>
      </c>
      <c r="K33" s="190">
        <v>17.2</v>
      </c>
      <c r="L33" s="374">
        <v>0.7</v>
      </c>
      <c r="M33" s="1"/>
      <c r="N33" s="1"/>
      <c r="O33" s="1"/>
    </row>
    <row r="34" spans="1:15" ht="15" customHeight="1">
      <c r="A34" s="366"/>
      <c r="B34" s="151"/>
      <c r="C34" s="373"/>
      <c r="D34" s="373"/>
      <c r="E34" s="373"/>
      <c r="F34" s="12"/>
      <c r="G34" s="12"/>
      <c r="H34" s="155"/>
      <c r="I34" s="189"/>
      <c r="J34" s="189"/>
      <c r="K34" s="189"/>
      <c r="L34" s="372"/>
      <c r="M34" s="1"/>
      <c r="N34" s="1"/>
      <c r="O34" s="1"/>
    </row>
    <row r="35" spans="1:15" ht="15" customHeight="1">
      <c r="A35" s="375" t="s">
        <v>1273</v>
      </c>
      <c r="B35" s="187">
        <v>46.8</v>
      </c>
      <c r="C35" s="153">
        <v>204.6</v>
      </c>
      <c r="D35" s="150">
        <v>222.4</v>
      </c>
      <c r="E35" s="150">
        <v>222.7</v>
      </c>
      <c r="F35" s="150">
        <v>234.8</v>
      </c>
      <c r="G35" s="150">
        <v>235.5</v>
      </c>
      <c r="H35" s="154">
        <v>236.7</v>
      </c>
      <c r="I35" s="188">
        <v>8.8</v>
      </c>
      <c r="J35" s="188">
        <v>0.1</v>
      </c>
      <c r="K35" s="188">
        <v>6.3</v>
      </c>
      <c r="L35" s="370">
        <v>0.5</v>
      </c>
      <c r="M35" s="1"/>
      <c r="N35" s="1"/>
      <c r="O35" s="1"/>
    </row>
    <row r="36" spans="1:15" ht="15" customHeight="1">
      <c r="A36" s="366"/>
      <c r="B36" s="191"/>
      <c r="C36" s="373"/>
      <c r="D36" s="373"/>
      <c r="E36" s="373"/>
      <c r="F36" s="12"/>
      <c r="G36" s="12"/>
      <c r="H36" s="155"/>
      <c r="I36" s="190"/>
      <c r="J36" s="190"/>
      <c r="K36" s="190"/>
      <c r="L36" s="374"/>
      <c r="M36" s="1"/>
      <c r="N36" s="1"/>
      <c r="O36" s="1"/>
    </row>
    <row r="37" spans="1:15" ht="15" customHeight="1">
      <c r="A37" s="371" t="s">
        <v>1274</v>
      </c>
      <c r="B37" s="191">
        <v>8.92</v>
      </c>
      <c r="C37" s="373">
        <v>153.1</v>
      </c>
      <c r="D37" s="373">
        <v>166.1</v>
      </c>
      <c r="E37" s="373">
        <v>167.4</v>
      </c>
      <c r="F37" s="12">
        <v>176.3</v>
      </c>
      <c r="G37" s="12">
        <v>176.6</v>
      </c>
      <c r="H37" s="155">
        <v>177.5</v>
      </c>
      <c r="I37" s="190">
        <v>9.3</v>
      </c>
      <c r="J37" s="190">
        <v>0.8</v>
      </c>
      <c r="K37" s="190">
        <v>6</v>
      </c>
      <c r="L37" s="374">
        <v>0.5</v>
      </c>
      <c r="M37" s="1"/>
      <c r="N37" s="1"/>
      <c r="O37" s="1"/>
    </row>
    <row r="38" spans="1:15" ht="15" customHeight="1">
      <c r="A38" s="371" t="s">
        <v>1275</v>
      </c>
      <c r="B38" s="191" t="s">
        <v>7</v>
      </c>
      <c r="C38" s="373">
        <v>136.3</v>
      </c>
      <c r="D38" s="373">
        <v>147.2</v>
      </c>
      <c r="E38" s="373">
        <v>147.4</v>
      </c>
      <c r="F38" s="12">
        <v>156.4</v>
      </c>
      <c r="G38" s="12">
        <v>156.9</v>
      </c>
      <c r="H38" s="155">
        <v>159.1</v>
      </c>
      <c r="I38" s="190">
        <v>8.1</v>
      </c>
      <c r="J38" s="190">
        <v>0.1</v>
      </c>
      <c r="K38" s="190">
        <v>7.9</v>
      </c>
      <c r="L38" s="374">
        <v>1.4</v>
      </c>
      <c r="M38" s="1"/>
      <c r="N38" s="1"/>
      <c r="O38" s="1"/>
    </row>
    <row r="39" spans="1:15" ht="15" customHeight="1">
      <c r="A39" s="371" t="s">
        <v>1276</v>
      </c>
      <c r="B39" s="191" t="s">
        <v>10</v>
      </c>
      <c r="C39" s="373">
        <v>152.7</v>
      </c>
      <c r="D39" s="373">
        <v>163.6</v>
      </c>
      <c r="E39" s="373">
        <v>165.6</v>
      </c>
      <c r="F39" s="12">
        <v>172.2</v>
      </c>
      <c r="G39" s="12">
        <v>172.6</v>
      </c>
      <c r="H39" s="155">
        <v>173.1</v>
      </c>
      <c r="I39" s="190">
        <v>8.4</v>
      </c>
      <c r="J39" s="190">
        <v>1.2</v>
      </c>
      <c r="K39" s="190">
        <v>4.5</v>
      </c>
      <c r="L39" s="374">
        <v>0.3</v>
      </c>
      <c r="M39" s="1"/>
      <c r="N39" s="1"/>
      <c r="O39" s="1"/>
    </row>
    <row r="40" spans="1:15" ht="15" customHeight="1">
      <c r="A40" s="371" t="s">
        <v>1277</v>
      </c>
      <c r="B40" s="151">
        <v>0.89</v>
      </c>
      <c r="C40" s="373">
        <v>204.5</v>
      </c>
      <c r="D40" s="373">
        <v>234.6</v>
      </c>
      <c r="E40" s="373">
        <v>234.6</v>
      </c>
      <c r="F40" s="12">
        <v>257.7</v>
      </c>
      <c r="G40" s="12">
        <v>257.7</v>
      </c>
      <c r="H40" s="155">
        <v>257.7</v>
      </c>
      <c r="I40" s="190">
        <v>14.7</v>
      </c>
      <c r="J40" s="190">
        <v>0</v>
      </c>
      <c r="K40" s="190">
        <v>9.8</v>
      </c>
      <c r="L40" s="374">
        <v>0</v>
      </c>
      <c r="M40" s="1"/>
      <c r="N40" s="1"/>
      <c r="O40" s="1"/>
    </row>
    <row r="41" spans="1:15" ht="15" customHeight="1">
      <c r="A41" s="371" t="s">
        <v>1278</v>
      </c>
      <c r="B41" s="151">
        <v>2.2</v>
      </c>
      <c r="C41" s="373">
        <v>153.3</v>
      </c>
      <c r="D41" s="373">
        <v>164.6</v>
      </c>
      <c r="E41" s="373">
        <v>164.6</v>
      </c>
      <c r="F41" s="12">
        <v>175.2</v>
      </c>
      <c r="G41" s="12">
        <v>175.2</v>
      </c>
      <c r="H41" s="155">
        <v>175.2</v>
      </c>
      <c r="I41" s="190">
        <v>7.4</v>
      </c>
      <c r="J41" s="190">
        <v>0</v>
      </c>
      <c r="K41" s="190">
        <v>6.4</v>
      </c>
      <c r="L41" s="374">
        <v>0</v>
      </c>
      <c r="M41" s="1"/>
      <c r="N41" s="1"/>
      <c r="O41" s="1"/>
    </row>
    <row r="42" spans="1:15" ht="15" customHeight="1">
      <c r="A42" s="371" t="s">
        <v>1279</v>
      </c>
      <c r="B42" s="151">
        <v>14.87</v>
      </c>
      <c r="C42" s="373">
        <v>229.9</v>
      </c>
      <c r="D42" s="373">
        <v>250</v>
      </c>
      <c r="E42" s="373">
        <v>250</v>
      </c>
      <c r="F42" s="12">
        <v>264.3</v>
      </c>
      <c r="G42" s="12">
        <v>266.4</v>
      </c>
      <c r="H42" s="155">
        <v>269.4</v>
      </c>
      <c r="I42" s="190">
        <v>8.7</v>
      </c>
      <c r="J42" s="190">
        <v>0</v>
      </c>
      <c r="K42" s="190">
        <v>7.8</v>
      </c>
      <c r="L42" s="374">
        <v>1.1</v>
      </c>
      <c r="M42" s="1"/>
      <c r="N42" s="1"/>
      <c r="O42" s="1"/>
    </row>
    <row r="43" spans="1:15" ht="15" customHeight="1">
      <c r="A43" s="371" t="s">
        <v>1280</v>
      </c>
      <c r="B43" s="151">
        <v>3.5</v>
      </c>
      <c r="C43" s="373">
        <v>156.2</v>
      </c>
      <c r="D43" s="373">
        <v>175.9</v>
      </c>
      <c r="E43" s="373">
        <v>175.9</v>
      </c>
      <c r="F43" s="12">
        <v>186.6</v>
      </c>
      <c r="G43" s="12">
        <v>186.6</v>
      </c>
      <c r="H43" s="155">
        <v>186.6</v>
      </c>
      <c r="I43" s="190">
        <v>12.6</v>
      </c>
      <c r="J43" s="190">
        <v>0</v>
      </c>
      <c r="K43" s="190">
        <v>6.1</v>
      </c>
      <c r="L43" s="374">
        <v>0</v>
      </c>
      <c r="M43" s="1"/>
      <c r="N43" s="1"/>
      <c r="O43" s="1"/>
    </row>
    <row r="44" spans="1:15" ht="15" customHeight="1">
      <c r="A44" s="371" t="s">
        <v>1281</v>
      </c>
      <c r="B44" s="151">
        <v>4.19</v>
      </c>
      <c r="C44" s="373">
        <v>176.9</v>
      </c>
      <c r="D44" s="373">
        <v>187.4</v>
      </c>
      <c r="E44" s="373">
        <v>187.4</v>
      </c>
      <c r="F44" s="12">
        <v>198.3</v>
      </c>
      <c r="G44" s="12">
        <v>198.3</v>
      </c>
      <c r="H44" s="155">
        <v>198.3</v>
      </c>
      <c r="I44" s="190">
        <v>5.9</v>
      </c>
      <c r="J44" s="190">
        <v>0</v>
      </c>
      <c r="K44" s="190">
        <v>5.8</v>
      </c>
      <c r="L44" s="374">
        <v>0</v>
      </c>
      <c r="M44" s="1"/>
      <c r="N44" s="1"/>
      <c r="O44" s="1"/>
    </row>
    <row r="45" spans="1:15" ht="15" customHeight="1">
      <c r="A45" s="371" t="s">
        <v>1282</v>
      </c>
      <c r="B45" s="151">
        <v>1.26</v>
      </c>
      <c r="C45" s="373">
        <v>174.6</v>
      </c>
      <c r="D45" s="373">
        <v>200.7</v>
      </c>
      <c r="E45" s="373">
        <v>201.4</v>
      </c>
      <c r="F45" s="12">
        <v>206</v>
      </c>
      <c r="G45" s="12">
        <v>205.1</v>
      </c>
      <c r="H45" s="155">
        <v>206.5</v>
      </c>
      <c r="I45" s="190">
        <v>15.3</v>
      </c>
      <c r="J45" s="190">
        <v>0.3</v>
      </c>
      <c r="K45" s="190">
        <v>2.5</v>
      </c>
      <c r="L45" s="374">
        <v>0.7</v>
      </c>
      <c r="M45" s="1"/>
      <c r="N45" s="1"/>
      <c r="O45" s="1"/>
    </row>
    <row r="46" spans="1:15" ht="15" customHeight="1">
      <c r="A46" s="371" t="s">
        <v>1283</v>
      </c>
      <c r="B46" s="191" t="s">
        <v>11</v>
      </c>
      <c r="C46" s="373">
        <v>322.8</v>
      </c>
      <c r="D46" s="373">
        <v>347.7</v>
      </c>
      <c r="E46" s="373">
        <v>347.6</v>
      </c>
      <c r="F46" s="12">
        <v>368.1</v>
      </c>
      <c r="G46" s="12">
        <v>373.1</v>
      </c>
      <c r="H46" s="155">
        <v>380.1</v>
      </c>
      <c r="I46" s="190">
        <v>7.7</v>
      </c>
      <c r="J46" s="190">
        <v>0</v>
      </c>
      <c r="K46" s="190">
        <v>9.3</v>
      </c>
      <c r="L46" s="374">
        <v>1.9</v>
      </c>
      <c r="M46" s="1"/>
      <c r="N46" s="1"/>
      <c r="O46" s="1"/>
    </row>
    <row r="47" spans="1:15" ht="15" customHeight="1">
      <c r="A47" s="371" t="s">
        <v>1284</v>
      </c>
      <c r="B47" s="151">
        <v>4.03</v>
      </c>
      <c r="C47" s="373">
        <v>257.8</v>
      </c>
      <c r="D47" s="373">
        <v>292.5</v>
      </c>
      <c r="E47" s="373">
        <v>292.5</v>
      </c>
      <c r="F47" s="12">
        <v>289.8</v>
      </c>
      <c r="G47" s="12">
        <v>289.8</v>
      </c>
      <c r="H47" s="155">
        <v>289.8</v>
      </c>
      <c r="I47" s="190">
        <v>13.5</v>
      </c>
      <c r="J47" s="190">
        <v>0</v>
      </c>
      <c r="K47" s="190">
        <v>-0.9</v>
      </c>
      <c r="L47" s="374">
        <v>0</v>
      </c>
      <c r="M47" s="1"/>
      <c r="N47" s="1"/>
      <c r="O47" s="1"/>
    </row>
    <row r="48" spans="1:15" ht="15" customHeight="1">
      <c r="A48" s="371" t="s">
        <v>1285</v>
      </c>
      <c r="B48" s="151">
        <v>3.61</v>
      </c>
      <c r="C48" s="373">
        <v>273.1</v>
      </c>
      <c r="D48" s="373">
        <v>311.6</v>
      </c>
      <c r="E48" s="373">
        <v>311.6</v>
      </c>
      <c r="F48" s="12">
        <v>308.8</v>
      </c>
      <c r="G48" s="12">
        <v>308.8</v>
      </c>
      <c r="H48" s="155">
        <v>308.8</v>
      </c>
      <c r="I48" s="190">
        <v>14.1</v>
      </c>
      <c r="J48" s="190">
        <v>0</v>
      </c>
      <c r="K48" s="190">
        <v>-0.9</v>
      </c>
      <c r="L48" s="374">
        <v>0</v>
      </c>
      <c r="M48" s="1"/>
      <c r="N48" s="1"/>
      <c r="O48" s="1"/>
    </row>
    <row r="49" spans="1:15" ht="15" customHeight="1">
      <c r="A49" s="371" t="s">
        <v>1286</v>
      </c>
      <c r="B49" s="151">
        <v>2.54</v>
      </c>
      <c r="C49" s="373">
        <v>302.4</v>
      </c>
      <c r="D49" s="373">
        <v>353.2</v>
      </c>
      <c r="E49" s="373">
        <v>353.2</v>
      </c>
      <c r="F49" s="12">
        <v>344.7</v>
      </c>
      <c r="G49" s="12">
        <v>344.7</v>
      </c>
      <c r="H49" s="155">
        <v>344.7</v>
      </c>
      <c r="I49" s="190">
        <v>16.8</v>
      </c>
      <c r="J49" s="190">
        <v>0</v>
      </c>
      <c r="K49" s="190">
        <v>-2.4</v>
      </c>
      <c r="L49" s="374">
        <v>0</v>
      </c>
      <c r="M49" s="1"/>
      <c r="N49" s="1"/>
      <c r="O49" s="1"/>
    </row>
    <row r="50" spans="1:15" ht="15" customHeight="1">
      <c r="A50" s="371" t="s">
        <v>1287</v>
      </c>
      <c r="B50" s="151">
        <v>1.07</v>
      </c>
      <c r="C50" s="373">
        <v>199.6</v>
      </c>
      <c r="D50" s="373">
        <v>206.5</v>
      </c>
      <c r="E50" s="373">
        <v>206.5</v>
      </c>
      <c r="F50" s="12">
        <v>213.7</v>
      </c>
      <c r="G50" s="12">
        <v>213.7</v>
      </c>
      <c r="H50" s="155">
        <v>213.7</v>
      </c>
      <c r="I50" s="190">
        <v>3.5</v>
      </c>
      <c r="J50" s="190">
        <v>0</v>
      </c>
      <c r="K50" s="190">
        <v>3.5</v>
      </c>
      <c r="L50" s="374">
        <v>0</v>
      </c>
      <c r="M50" s="1"/>
      <c r="N50" s="1"/>
      <c r="O50" s="1"/>
    </row>
    <row r="51" spans="1:15" ht="15" customHeight="1">
      <c r="A51" s="371" t="s">
        <v>1294</v>
      </c>
      <c r="B51" s="151">
        <v>0.42</v>
      </c>
      <c r="C51" s="373">
        <v>126.6</v>
      </c>
      <c r="D51" s="373">
        <v>126.7</v>
      </c>
      <c r="E51" s="373">
        <v>126.7</v>
      </c>
      <c r="F51" s="12">
        <v>126.7</v>
      </c>
      <c r="G51" s="12">
        <v>126.7</v>
      </c>
      <c r="H51" s="155">
        <v>126.7</v>
      </c>
      <c r="I51" s="190">
        <v>0.1</v>
      </c>
      <c r="J51" s="190">
        <v>0</v>
      </c>
      <c r="K51" s="190">
        <v>0</v>
      </c>
      <c r="L51" s="374">
        <v>0</v>
      </c>
      <c r="M51" s="1"/>
      <c r="N51" s="1"/>
      <c r="O51" s="1"/>
    </row>
    <row r="52" spans="1:15" ht="15" customHeight="1">
      <c r="A52" s="371" t="s">
        <v>1295</v>
      </c>
      <c r="B52" s="151">
        <v>8.03</v>
      </c>
      <c r="C52" s="373">
        <v>192.2</v>
      </c>
      <c r="D52" s="373">
        <v>201.5</v>
      </c>
      <c r="E52" s="373">
        <v>201.5</v>
      </c>
      <c r="F52" s="12">
        <v>205.8</v>
      </c>
      <c r="G52" s="12">
        <v>205.8</v>
      </c>
      <c r="H52" s="155">
        <v>205.8</v>
      </c>
      <c r="I52" s="190">
        <v>4.8</v>
      </c>
      <c r="J52" s="190">
        <v>0</v>
      </c>
      <c r="K52" s="190">
        <v>2.1</v>
      </c>
      <c r="L52" s="374">
        <v>0</v>
      </c>
      <c r="M52" s="1"/>
      <c r="N52" s="1"/>
      <c r="O52" s="1"/>
    </row>
    <row r="53" spans="1:15" ht="15" customHeight="1">
      <c r="A53" s="371" t="s">
        <v>1296</v>
      </c>
      <c r="B53" s="151">
        <v>6.21</v>
      </c>
      <c r="C53" s="373">
        <v>200.5</v>
      </c>
      <c r="D53" s="373">
        <v>209.1</v>
      </c>
      <c r="E53" s="373">
        <v>209.1</v>
      </c>
      <c r="F53" s="12">
        <v>213.6</v>
      </c>
      <c r="G53" s="12">
        <v>213.6</v>
      </c>
      <c r="H53" s="155">
        <v>213.6</v>
      </c>
      <c r="I53" s="190">
        <v>4.3</v>
      </c>
      <c r="J53" s="190">
        <v>0</v>
      </c>
      <c r="K53" s="190">
        <v>2.2</v>
      </c>
      <c r="L53" s="374">
        <v>0</v>
      </c>
      <c r="M53" s="1"/>
      <c r="N53" s="1"/>
      <c r="O53" s="1"/>
    </row>
    <row r="54" spans="1:15" ht="15" customHeight="1">
      <c r="A54" s="371" t="s">
        <v>1297</v>
      </c>
      <c r="B54" s="151">
        <v>1.82</v>
      </c>
      <c r="C54" s="373">
        <v>163.3</v>
      </c>
      <c r="D54" s="373">
        <v>174.8</v>
      </c>
      <c r="E54" s="373">
        <v>174.8</v>
      </c>
      <c r="F54" s="12">
        <v>178.4</v>
      </c>
      <c r="G54" s="12">
        <v>178.4</v>
      </c>
      <c r="H54" s="155">
        <v>178.4</v>
      </c>
      <c r="I54" s="190">
        <v>7</v>
      </c>
      <c r="J54" s="190">
        <v>0</v>
      </c>
      <c r="K54" s="190">
        <v>2.1</v>
      </c>
      <c r="L54" s="374">
        <v>0</v>
      </c>
      <c r="M54" s="1"/>
      <c r="N54" s="1"/>
      <c r="O54" s="1"/>
    </row>
    <row r="55" spans="1:15" ht="15" customHeight="1">
      <c r="A55" s="371" t="s">
        <v>1298</v>
      </c>
      <c r="B55" s="151">
        <v>7.09</v>
      </c>
      <c r="C55" s="373">
        <v>224.1</v>
      </c>
      <c r="D55" s="373">
        <v>242.4</v>
      </c>
      <c r="E55" s="373">
        <v>242.2</v>
      </c>
      <c r="F55" s="12">
        <v>269.3</v>
      </c>
      <c r="G55" s="12">
        <v>269.4</v>
      </c>
      <c r="H55" s="155">
        <v>269.5</v>
      </c>
      <c r="I55" s="190">
        <v>8.1</v>
      </c>
      <c r="J55" s="190">
        <v>-0.1</v>
      </c>
      <c r="K55" s="190">
        <v>11.3</v>
      </c>
      <c r="L55" s="374">
        <v>0</v>
      </c>
      <c r="M55" s="1"/>
      <c r="N55" s="1"/>
      <c r="O55" s="1"/>
    </row>
    <row r="56" spans="1:15" ht="15" customHeight="1">
      <c r="A56" s="371" t="s">
        <v>1299</v>
      </c>
      <c r="B56" s="151">
        <v>4.78</v>
      </c>
      <c r="C56" s="373">
        <v>248.2</v>
      </c>
      <c r="D56" s="373">
        <v>269.1</v>
      </c>
      <c r="E56" s="373">
        <v>269.1</v>
      </c>
      <c r="F56" s="12">
        <v>299.2</v>
      </c>
      <c r="G56" s="12">
        <v>299.2</v>
      </c>
      <c r="H56" s="155">
        <v>299.2</v>
      </c>
      <c r="I56" s="190">
        <v>8.4</v>
      </c>
      <c r="J56" s="190">
        <v>0</v>
      </c>
      <c r="K56" s="190">
        <v>11.2</v>
      </c>
      <c r="L56" s="374">
        <v>0</v>
      </c>
      <c r="M56" s="1"/>
      <c r="N56" s="1"/>
      <c r="O56" s="1"/>
    </row>
    <row r="57" spans="1:15" ht="15" customHeight="1">
      <c r="A57" s="371" t="s">
        <v>1300</v>
      </c>
      <c r="B57" s="151">
        <v>1.63</v>
      </c>
      <c r="C57" s="373">
        <v>164.7</v>
      </c>
      <c r="D57" s="373">
        <v>176.3</v>
      </c>
      <c r="E57" s="373">
        <v>176.3</v>
      </c>
      <c r="F57" s="12">
        <v>199.5</v>
      </c>
      <c r="G57" s="12">
        <v>199.5</v>
      </c>
      <c r="H57" s="155">
        <v>199.5</v>
      </c>
      <c r="I57" s="190">
        <v>7</v>
      </c>
      <c r="J57" s="190">
        <v>0</v>
      </c>
      <c r="K57" s="190">
        <v>13.2</v>
      </c>
      <c r="L57" s="374">
        <v>0</v>
      </c>
      <c r="M57" s="1"/>
      <c r="N57" s="1"/>
      <c r="O57" s="1"/>
    </row>
    <row r="58" spans="1:15" ht="15" customHeight="1">
      <c r="A58" s="371" t="s">
        <v>1301</v>
      </c>
      <c r="B58" s="151">
        <v>0.68</v>
      </c>
      <c r="C58" s="373">
        <v>207.4</v>
      </c>
      <c r="D58" s="373">
        <v>220.6</v>
      </c>
      <c r="E58" s="373">
        <v>219.1</v>
      </c>
      <c r="F58" s="12">
        <v>238.8</v>
      </c>
      <c r="G58" s="12">
        <v>239.6</v>
      </c>
      <c r="H58" s="155">
        <v>240.6</v>
      </c>
      <c r="I58" s="190">
        <v>5.6</v>
      </c>
      <c r="J58" s="190">
        <v>-0.7</v>
      </c>
      <c r="K58" s="190">
        <v>9.8</v>
      </c>
      <c r="L58" s="374">
        <v>0.4</v>
      </c>
      <c r="M58" s="1"/>
      <c r="N58" s="1"/>
      <c r="O58" s="1"/>
    </row>
    <row r="59" spans="1:15" ht="15" customHeight="1">
      <c r="A59" s="376" t="s">
        <v>1302</v>
      </c>
      <c r="B59" s="192">
        <v>1.66</v>
      </c>
      <c r="C59" s="373">
        <v>187.7</v>
      </c>
      <c r="D59" s="373">
        <v>218.3</v>
      </c>
      <c r="E59" s="373">
        <v>218.3</v>
      </c>
      <c r="F59" s="193">
        <v>242.6</v>
      </c>
      <c r="G59" s="193">
        <v>242.6</v>
      </c>
      <c r="H59" s="159">
        <v>242.6</v>
      </c>
      <c r="I59" s="194">
        <v>16.3</v>
      </c>
      <c r="J59" s="194">
        <v>0</v>
      </c>
      <c r="K59" s="194">
        <v>11.1</v>
      </c>
      <c r="L59" s="377">
        <v>0</v>
      </c>
      <c r="M59" s="1"/>
      <c r="N59" s="1"/>
      <c r="O59" s="1"/>
    </row>
    <row r="60" spans="1:15" ht="15" customHeight="1">
      <c r="A60" s="378" t="s">
        <v>70</v>
      </c>
      <c r="B60" s="195">
        <v>2.7129871270971364</v>
      </c>
      <c r="C60" s="196">
        <v>490.1</v>
      </c>
      <c r="D60" s="197">
        <v>516.1</v>
      </c>
      <c r="E60" s="197">
        <v>515.9</v>
      </c>
      <c r="F60" s="197">
        <v>546.6</v>
      </c>
      <c r="G60" s="197">
        <v>554.4</v>
      </c>
      <c r="H60" s="198">
        <v>570.6</v>
      </c>
      <c r="I60" s="190">
        <v>5.3</v>
      </c>
      <c r="J60" s="190">
        <v>0</v>
      </c>
      <c r="K60" s="190">
        <v>10.6</v>
      </c>
      <c r="L60" s="374">
        <v>2.9</v>
      </c>
      <c r="M60" s="1"/>
      <c r="N60" s="1"/>
      <c r="O60" s="1"/>
    </row>
    <row r="61" spans="1:15" ht="15" customHeight="1" thickBot="1">
      <c r="A61" s="379" t="s">
        <v>71</v>
      </c>
      <c r="B61" s="199">
        <v>97.28701000738475</v>
      </c>
      <c r="C61" s="200">
        <v>194.5</v>
      </c>
      <c r="D61" s="200">
        <v>216.5</v>
      </c>
      <c r="E61" s="200">
        <v>218.7</v>
      </c>
      <c r="F61" s="200">
        <v>241.9</v>
      </c>
      <c r="G61" s="200">
        <v>241.2</v>
      </c>
      <c r="H61" s="201">
        <v>242.3</v>
      </c>
      <c r="I61" s="202">
        <v>12.4</v>
      </c>
      <c r="J61" s="202">
        <v>1</v>
      </c>
      <c r="K61" s="202">
        <v>10.8</v>
      </c>
      <c r="L61" s="380">
        <v>0.5</v>
      </c>
      <c r="M61" s="1"/>
      <c r="N61" s="1"/>
      <c r="O61" s="1"/>
    </row>
    <row r="62" spans="1:12" ht="15" customHeight="1" thickTop="1">
      <c r="A62" s="1771" t="s">
        <v>1303</v>
      </c>
      <c r="B62" s="1772"/>
      <c r="C62" s="1773"/>
      <c r="D62" s="1772"/>
      <c r="E62" s="1773"/>
      <c r="F62" s="1772"/>
      <c r="G62" s="1772"/>
      <c r="H62" s="1772"/>
      <c r="I62" s="1772"/>
      <c r="J62" s="1772"/>
      <c r="K62" s="1772"/>
      <c r="L62" s="1774"/>
    </row>
    <row r="63" spans="1:17" ht="15" customHeight="1">
      <c r="A63" s="381" t="s">
        <v>72</v>
      </c>
      <c r="B63" s="187">
        <v>100</v>
      </c>
      <c r="C63" s="153">
        <v>193.1</v>
      </c>
      <c r="D63" s="150">
        <v>215.2</v>
      </c>
      <c r="E63" s="150">
        <v>217.2</v>
      </c>
      <c r="F63" s="203">
        <v>237.5</v>
      </c>
      <c r="G63" s="203">
        <v>237.2</v>
      </c>
      <c r="H63" s="204">
        <v>239</v>
      </c>
      <c r="I63" s="188">
        <v>12.5</v>
      </c>
      <c r="J63" s="188">
        <v>0.9</v>
      </c>
      <c r="K63" s="188">
        <v>10</v>
      </c>
      <c r="L63" s="370">
        <v>0.8</v>
      </c>
      <c r="M63" s="1"/>
      <c r="N63" s="1"/>
      <c r="P63" s="1"/>
      <c r="Q63" s="1"/>
    </row>
    <row r="64" spans="1:16" ht="15" customHeight="1">
      <c r="A64" s="366" t="s">
        <v>73</v>
      </c>
      <c r="B64" s="205">
        <v>51.53</v>
      </c>
      <c r="C64" s="197">
        <v>189.5</v>
      </c>
      <c r="D64" s="197">
        <v>218.3</v>
      </c>
      <c r="E64" s="197">
        <v>222.2</v>
      </c>
      <c r="F64" s="197">
        <v>252.4</v>
      </c>
      <c r="G64" s="197">
        <v>251.4</v>
      </c>
      <c r="H64" s="198">
        <v>253.9</v>
      </c>
      <c r="I64" s="190">
        <v>17.3</v>
      </c>
      <c r="J64" s="190">
        <v>1.8</v>
      </c>
      <c r="K64" s="190">
        <v>14.3</v>
      </c>
      <c r="L64" s="374">
        <v>1</v>
      </c>
      <c r="M64" s="1"/>
      <c r="N64" s="1"/>
      <c r="P64" s="1"/>
    </row>
    <row r="65" spans="1:16" ht="15" customHeight="1">
      <c r="A65" s="366" t="s">
        <v>74</v>
      </c>
      <c r="B65" s="206">
        <v>48.47</v>
      </c>
      <c r="C65" s="193">
        <v>196.8</v>
      </c>
      <c r="D65" s="193">
        <v>211.9</v>
      </c>
      <c r="E65" s="193">
        <v>212</v>
      </c>
      <c r="F65" s="193">
        <v>221.7</v>
      </c>
      <c r="G65" s="193">
        <v>222.1</v>
      </c>
      <c r="H65" s="159">
        <v>223.1</v>
      </c>
      <c r="I65" s="194">
        <v>7.7</v>
      </c>
      <c r="J65" s="194">
        <v>0</v>
      </c>
      <c r="K65" s="194">
        <v>5.2</v>
      </c>
      <c r="L65" s="377">
        <v>0.5</v>
      </c>
      <c r="M65" s="1"/>
      <c r="N65" s="1"/>
      <c r="P65" s="1"/>
    </row>
    <row r="66" spans="1:16" ht="15" customHeight="1">
      <c r="A66" s="366" t="s">
        <v>75</v>
      </c>
      <c r="B66" s="152">
        <v>81.26</v>
      </c>
      <c r="C66" s="196">
        <v>187.3</v>
      </c>
      <c r="D66" s="197">
        <v>212.1</v>
      </c>
      <c r="E66" s="197">
        <v>214.4</v>
      </c>
      <c r="F66" s="12">
        <v>235.3</v>
      </c>
      <c r="G66" s="12">
        <v>234.7</v>
      </c>
      <c r="H66" s="155">
        <v>236.2</v>
      </c>
      <c r="I66" s="190">
        <v>14.5</v>
      </c>
      <c r="J66" s="190">
        <v>1.1</v>
      </c>
      <c r="K66" s="190">
        <v>10.2</v>
      </c>
      <c r="L66" s="374">
        <v>0.6</v>
      </c>
      <c r="M66" s="1"/>
      <c r="N66" s="1"/>
      <c r="P66" s="1"/>
    </row>
    <row r="67" spans="1:16" ht="15" customHeight="1">
      <c r="A67" s="366" t="s">
        <v>76</v>
      </c>
      <c r="B67" s="186">
        <v>18.74</v>
      </c>
      <c r="C67" s="207">
        <v>217.9</v>
      </c>
      <c r="D67" s="193">
        <v>228.6</v>
      </c>
      <c r="E67" s="193">
        <v>229.5</v>
      </c>
      <c r="F67" s="193">
        <v>247.1</v>
      </c>
      <c r="G67" s="193">
        <v>247.9</v>
      </c>
      <c r="H67" s="159">
        <v>251.2</v>
      </c>
      <c r="I67" s="194">
        <v>5.3</v>
      </c>
      <c r="J67" s="194">
        <v>0.4</v>
      </c>
      <c r="K67" s="194">
        <v>9.5</v>
      </c>
      <c r="L67" s="377">
        <v>1.3</v>
      </c>
      <c r="M67" s="1"/>
      <c r="N67" s="1"/>
      <c r="P67" s="1"/>
    </row>
    <row r="68" spans="1:16" ht="15" customHeight="1">
      <c r="A68" s="366" t="s">
        <v>77</v>
      </c>
      <c r="B68" s="152">
        <v>68.86</v>
      </c>
      <c r="C68" s="196">
        <v>192</v>
      </c>
      <c r="D68" s="197">
        <v>214.2</v>
      </c>
      <c r="E68" s="197">
        <v>216.6</v>
      </c>
      <c r="F68" s="12">
        <v>236.5</v>
      </c>
      <c r="G68" s="12">
        <v>236</v>
      </c>
      <c r="H68" s="155">
        <v>238.2</v>
      </c>
      <c r="I68" s="190">
        <v>12.8</v>
      </c>
      <c r="J68" s="190">
        <v>1.1</v>
      </c>
      <c r="K68" s="190">
        <v>10</v>
      </c>
      <c r="L68" s="374">
        <v>0.9</v>
      </c>
      <c r="M68" s="1"/>
      <c r="N68" s="1"/>
      <c r="P68" s="1"/>
    </row>
    <row r="69" spans="1:16" ht="15" customHeight="1">
      <c r="A69" s="366" t="s">
        <v>78</v>
      </c>
      <c r="B69" s="186">
        <v>31.14</v>
      </c>
      <c r="C69" s="207">
        <v>195.4</v>
      </c>
      <c r="D69" s="193">
        <v>217.4</v>
      </c>
      <c r="E69" s="193">
        <v>218.6</v>
      </c>
      <c r="F69" s="193">
        <v>239.5</v>
      </c>
      <c r="G69" s="193">
        <v>239.9</v>
      </c>
      <c r="H69" s="159">
        <v>240.8</v>
      </c>
      <c r="I69" s="194">
        <v>11.9</v>
      </c>
      <c r="J69" s="194">
        <v>0.6</v>
      </c>
      <c r="K69" s="194">
        <v>10.2</v>
      </c>
      <c r="L69" s="377">
        <v>0.4</v>
      </c>
      <c r="M69" s="1"/>
      <c r="N69" s="1"/>
      <c r="P69" s="1"/>
    </row>
    <row r="70" spans="1:16" ht="15" customHeight="1">
      <c r="A70" s="366" t="s">
        <v>79</v>
      </c>
      <c r="B70" s="152">
        <v>17.03</v>
      </c>
      <c r="C70" s="196">
        <v>235.8</v>
      </c>
      <c r="D70" s="197">
        <v>262.5</v>
      </c>
      <c r="E70" s="197">
        <v>262.6</v>
      </c>
      <c r="F70" s="12">
        <v>285.5</v>
      </c>
      <c r="G70" s="12">
        <v>285.2</v>
      </c>
      <c r="H70" s="155">
        <v>286</v>
      </c>
      <c r="I70" s="190">
        <v>11.4</v>
      </c>
      <c r="J70" s="190">
        <v>0</v>
      </c>
      <c r="K70" s="190">
        <v>8.9</v>
      </c>
      <c r="L70" s="374">
        <v>0.3</v>
      </c>
      <c r="M70" s="1"/>
      <c r="N70" s="1"/>
      <c r="P70" s="1"/>
    </row>
    <row r="71" spans="1:16" ht="15" customHeight="1">
      <c r="A71" s="382" t="s">
        <v>80</v>
      </c>
      <c r="B71" s="186">
        <v>82.97</v>
      </c>
      <c r="C71" s="207">
        <v>184.3</v>
      </c>
      <c r="D71" s="193">
        <v>205.5</v>
      </c>
      <c r="E71" s="193">
        <v>207.9</v>
      </c>
      <c r="F71" s="193">
        <v>227.6</v>
      </c>
      <c r="G71" s="193">
        <v>227.3</v>
      </c>
      <c r="H71" s="159">
        <v>229.3</v>
      </c>
      <c r="I71" s="194">
        <v>12.8</v>
      </c>
      <c r="J71" s="194">
        <v>1.2</v>
      </c>
      <c r="K71" s="194">
        <v>10.3</v>
      </c>
      <c r="L71" s="377">
        <v>0.9</v>
      </c>
      <c r="M71" s="1"/>
      <c r="N71" s="1"/>
      <c r="P71" s="1"/>
    </row>
    <row r="72" spans="1:16" ht="15" customHeight="1">
      <c r="A72" s="383" t="s">
        <v>70</v>
      </c>
      <c r="B72" s="195">
        <v>3.0403594784183583</v>
      </c>
      <c r="C72" s="373">
        <v>460.7</v>
      </c>
      <c r="D72" s="373">
        <v>490</v>
      </c>
      <c r="E72" s="373">
        <v>490</v>
      </c>
      <c r="F72" s="197">
        <v>518.9</v>
      </c>
      <c r="G72" s="197">
        <v>525.3</v>
      </c>
      <c r="H72" s="198">
        <v>538</v>
      </c>
      <c r="I72" s="190">
        <v>6.4</v>
      </c>
      <c r="J72" s="190">
        <v>0</v>
      </c>
      <c r="K72" s="190">
        <v>9.8</v>
      </c>
      <c r="L72" s="374">
        <v>2.4</v>
      </c>
      <c r="M72" s="1"/>
      <c r="N72" s="1"/>
      <c r="P72" s="1"/>
    </row>
    <row r="73" spans="1:16" ht="15" customHeight="1">
      <c r="A73" s="384" t="s">
        <v>71</v>
      </c>
      <c r="B73" s="192">
        <v>96.95964052158165</v>
      </c>
      <c r="C73" s="373">
        <v>184.7</v>
      </c>
      <c r="D73" s="373">
        <v>206.6</v>
      </c>
      <c r="E73" s="373">
        <v>208.7</v>
      </c>
      <c r="F73" s="193">
        <v>228.6</v>
      </c>
      <c r="G73" s="193">
        <v>228.1</v>
      </c>
      <c r="H73" s="159">
        <v>229.6</v>
      </c>
      <c r="I73" s="194">
        <v>13</v>
      </c>
      <c r="J73" s="194">
        <v>1</v>
      </c>
      <c r="K73" s="194">
        <v>10</v>
      </c>
      <c r="L73" s="377">
        <v>0.7</v>
      </c>
      <c r="M73" s="1"/>
      <c r="N73" s="1"/>
      <c r="P73" s="1"/>
    </row>
    <row r="74" spans="1:12" ht="15" customHeight="1">
      <c r="A74" s="1775" t="s">
        <v>230</v>
      </c>
      <c r="B74" s="1776"/>
      <c r="C74" s="1776"/>
      <c r="D74" s="1776"/>
      <c r="E74" s="1776"/>
      <c r="F74" s="1776"/>
      <c r="G74" s="1776"/>
      <c r="H74" s="1776"/>
      <c r="I74" s="1776"/>
      <c r="J74" s="1776"/>
      <c r="K74" s="1776"/>
      <c r="L74" s="1777"/>
    </row>
    <row r="75" spans="1:14" ht="15" customHeight="1">
      <c r="A75" s="385" t="s">
        <v>72</v>
      </c>
      <c r="B75" s="208">
        <v>100</v>
      </c>
      <c r="C75" s="369">
        <v>207.6</v>
      </c>
      <c r="D75" s="369">
        <v>229.6</v>
      </c>
      <c r="E75" s="369">
        <v>231.9</v>
      </c>
      <c r="F75" s="209">
        <v>256.2</v>
      </c>
      <c r="G75" s="150">
        <v>255.5</v>
      </c>
      <c r="H75" s="154">
        <v>256.5</v>
      </c>
      <c r="I75" s="210">
        <v>11.7</v>
      </c>
      <c r="J75" s="210">
        <v>1</v>
      </c>
      <c r="K75" s="210">
        <v>10.6</v>
      </c>
      <c r="L75" s="386">
        <v>0.4</v>
      </c>
      <c r="M75" s="1"/>
      <c r="N75" s="1"/>
    </row>
    <row r="76" spans="1:14" ht="15" customHeight="1">
      <c r="A76" s="366" t="s">
        <v>73</v>
      </c>
      <c r="B76" s="191">
        <v>54.98</v>
      </c>
      <c r="C76" s="196">
        <v>205.8</v>
      </c>
      <c r="D76" s="197">
        <v>229.6</v>
      </c>
      <c r="E76" s="197">
        <v>233.4</v>
      </c>
      <c r="F76" s="12">
        <v>267.6</v>
      </c>
      <c r="G76" s="12">
        <v>265.5</v>
      </c>
      <c r="H76" s="155">
        <v>266.3</v>
      </c>
      <c r="I76" s="190">
        <v>13.4</v>
      </c>
      <c r="J76" s="190">
        <v>1.7</v>
      </c>
      <c r="K76" s="190">
        <v>14.1</v>
      </c>
      <c r="L76" s="374">
        <v>0.3</v>
      </c>
      <c r="M76" s="1"/>
      <c r="N76" s="1"/>
    </row>
    <row r="77" spans="1:14" ht="15" customHeight="1">
      <c r="A77" s="387" t="s">
        <v>74</v>
      </c>
      <c r="B77" s="206">
        <v>45.02</v>
      </c>
      <c r="C77" s="207">
        <v>209.9</v>
      </c>
      <c r="D77" s="193">
        <v>229.7</v>
      </c>
      <c r="E77" s="193">
        <v>230</v>
      </c>
      <c r="F77" s="193">
        <v>242.3</v>
      </c>
      <c r="G77" s="193">
        <v>243.3</v>
      </c>
      <c r="H77" s="159">
        <v>244.5</v>
      </c>
      <c r="I77" s="194">
        <v>9.6</v>
      </c>
      <c r="J77" s="194">
        <v>0.1</v>
      </c>
      <c r="K77" s="194">
        <v>6.3</v>
      </c>
      <c r="L77" s="377">
        <v>0.5</v>
      </c>
      <c r="M77" s="1"/>
      <c r="N77" s="1"/>
    </row>
    <row r="78" spans="1:14" ht="15" customHeight="1">
      <c r="A78" s="383" t="s">
        <v>70</v>
      </c>
      <c r="B78" s="195">
        <v>2.5436097629598367</v>
      </c>
      <c r="C78" s="196">
        <v>493</v>
      </c>
      <c r="D78" s="197">
        <v>518</v>
      </c>
      <c r="E78" s="197">
        <v>517.7</v>
      </c>
      <c r="F78" s="197">
        <v>548.2</v>
      </c>
      <c r="G78" s="197">
        <v>556.3</v>
      </c>
      <c r="H78" s="198">
        <v>573</v>
      </c>
      <c r="I78" s="190">
        <v>5</v>
      </c>
      <c r="J78" s="190">
        <v>-0.1</v>
      </c>
      <c r="K78" s="190">
        <v>10.7</v>
      </c>
      <c r="L78" s="374">
        <v>3</v>
      </c>
      <c r="M78" s="1"/>
      <c r="N78" s="1"/>
    </row>
    <row r="79" spans="1:14" ht="15" customHeight="1">
      <c r="A79" s="384" t="s">
        <v>71</v>
      </c>
      <c r="B79" s="192">
        <v>97.45639023704015</v>
      </c>
      <c r="C79" s="207">
        <v>200.2</v>
      </c>
      <c r="D79" s="193">
        <v>222.1</v>
      </c>
      <c r="E79" s="193">
        <v>224.4</v>
      </c>
      <c r="F79" s="193">
        <v>248.6</v>
      </c>
      <c r="G79" s="193">
        <v>247.7</v>
      </c>
      <c r="H79" s="159">
        <v>248.2</v>
      </c>
      <c r="I79" s="194">
        <v>12.1</v>
      </c>
      <c r="J79" s="194">
        <v>1</v>
      </c>
      <c r="K79" s="194">
        <v>10.6</v>
      </c>
      <c r="L79" s="377">
        <v>0.2</v>
      </c>
      <c r="M79" s="1"/>
      <c r="N79" s="1"/>
    </row>
    <row r="80" spans="1:12" ht="15" customHeight="1">
      <c r="A80" s="1775" t="s">
        <v>1304</v>
      </c>
      <c r="B80" s="1776"/>
      <c r="C80" s="1776"/>
      <c r="D80" s="1776"/>
      <c r="E80" s="1776"/>
      <c r="F80" s="1776"/>
      <c r="G80" s="1776"/>
      <c r="H80" s="1776"/>
      <c r="I80" s="1776"/>
      <c r="J80" s="1776"/>
      <c r="K80" s="1776"/>
      <c r="L80" s="1777"/>
    </row>
    <row r="81" spans="1:12" ht="15" customHeight="1">
      <c r="A81" s="385" t="s">
        <v>72</v>
      </c>
      <c r="B81" s="208">
        <v>100</v>
      </c>
      <c r="C81" s="369">
        <v>203.4</v>
      </c>
      <c r="D81" s="369">
        <v>225.5</v>
      </c>
      <c r="E81" s="369">
        <v>227.3</v>
      </c>
      <c r="F81" s="209">
        <v>253.5</v>
      </c>
      <c r="G81" s="209">
        <v>253.6</v>
      </c>
      <c r="H81" s="211">
        <v>255.7</v>
      </c>
      <c r="I81" s="210">
        <v>11.8</v>
      </c>
      <c r="J81" s="210">
        <v>0.8</v>
      </c>
      <c r="K81" s="210">
        <v>12.5</v>
      </c>
      <c r="L81" s="370">
        <v>0.8</v>
      </c>
    </row>
    <row r="82" spans="1:12" ht="15" customHeight="1">
      <c r="A82" s="366" t="s">
        <v>73</v>
      </c>
      <c r="B82" s="191">
        <v>53.04</v>
      </c>
      <c r="C82" s="196">
        <v>203.6</v>
      </c>
      <c r="D82" s="197">
        <v>230.3</v>
      </c>
      <c r="E82" s="197">
        <v>233.4</v>
      </c>
      <c r="F82" s="12">
        <v>268.8</v>
      </c>
      <c r="G82" s="12">
        <v>268.6</v>
      </c>
      <c r="H82" s="155">
        <v>271.6</v>
      </c>
      <c r="I82" s="190">
        <v>14.6</v>
      </c>
      <c r="J82" s="190">
        <v>1.3</v>
      </c>
      <c r="K82" s="190">
        <v>16.4</v>
      </c>
      <c r="L82" s="374">
        <v>1.1</v>
      </c>
    </row>
    <row r="83" spans="1:12" ht="15" customHeight="1">
      <c r="A83" s="388" t="s">
        <v>74</v>
      </c>
      <c r="B83" s="151">
        <v>46.96</v>
      </c>
      <c r="C83" s="207">
        <v>203.2</v>
      </c>
      <c r="D83" s="193">
        <v>220.2</v>
      </c>
      <c r="E83" s="193">
        <v>220.5</v>
      </c>
      <c r="F83" s="193">
        <v>236.1</v>
      </c>
      <c r="G83" s="193">
        <v>236.7</v>
      </c>
      <c r="H83" s="159">
        <v>237.8</v>
      </c>
      <c r="I83" s="194">
        <v>8.5</v>
      </c>
      <c r="J83" s="194">
        <v>0.1</v>
      </c>
      <c r="K83" s="194">
        <v>7.8</v>
      </c>
      <c r="L83" s="377">
        <v>0.5</v>
      </c>
    </row>
    <row r="84" spans="1:12" ht="15" customHeight="1">
      <c r="A84" s="378" t="s">
        <v>70</v>
      </c>
      <c r="B84" s="195">
        <v>2.332799605862791</v>
      </c>
      <c r="C84" s="373">
        <v>530.8</v>
      </c>
      <c r="D84" s="197">
        <v>553.9</v>
      </c>
      <c r="E84" s="197">
        <v>553.9</v>
      </c>
      <c r="F84" s="12">
        <v>587.8</v>
      </c>
      <c r="G84" s="12">
        <v>596.8</v>
      </c>
      <c r="H84" s="155">
        <v>617.7</v>
      </c>
      <c r="I84" s="190">
        <v>4.4</v>
      </c>
      <c r="J84" s="190">
        <v>0</v>
      </c>
      <c r="K84" s="190">
        <v>11.5</v>
      </c>
      <c r="L84" s="374">
        <v>3.5</v>
      </c>
    </row>
    <row r="85" spans="1:12" ht="15" customHeight="1" thickBot="1">
      <c r="A85" s="379" t="s">
        <v>71</v>
      </c>
      <c r="B85" s="199">
        <v>97.66720039413721</v>
      </c>
      <c r="C85" s="389">
        <v>195.6</v>
      </c>
      <c r="D85" s="200">
        <v>217.7</v>
      </c>
      <c r="E85" s="200">
        <v>219.5</v>
      </c>
      <c r="F85" s="200">
        <v>245.5</v>
      </c>
      <c r="G85" s="200">
        <v>245.4</v>
      </c>
      <c r="H85" s="201">
        <v>247.1</v>
      </c>
      <c r="I85" s="202">
        <v>12.2</v>
      </c>
      <c r="J85" s="202">
        <v>0.8</v>
      </c>
      <c r="K85" s="202">
        <v>12.6</v>
      </c>
      <c r="L85" s="380">
        <v>0.7</v>
      </c>
    </row>
    <row r="86" ht="15" customHeight="1" thickTop="1">
      <c r="A86" s="279" t="s">
        <v>1369</v>
      </c>
    </row>
  </sheetData>
  <mergeCells count="8">
    <mergeCell ref="A62:L62"/>
    <mergeCell ref="A74:L74"/>
    <mergeCell ref="A80:L80"/>
    <mergeCell ref="A1:L1"/>
    <mergeCell ref="A5:L5"/>
    <mergeCell ref="A6:A7"/>
    <mergeCell ref="D6:E6"/>
    <mergeCell ref="F6:H6"/>
  </mergeCells>
  <printOptions horizontalCentered="1"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selection activeCell="I6" sqref="I6:J6"/>
    </sheetView>
  </sheetViews>
  <sheetFormatPr defaultColWidth="9.140625" defaultRowHeight="12.75"/>
  <cols>
    <col min="1" max="1" width="36.8515625" style="874" bestFit="1" customWidth="1"/>
    <col min="2" max="2" width="9.421875" style="874" bestFit="1" customWidth="1"/>
    <col min="3" max="4" width="0" style="874" hidden="1" customWidth="1"/>
    <col min="5" max="5" width="9.421875" style="874" bestFit="1" customWidth="1"/>
    <col min="6" max="10" width="9.28125" style="874" bestFit="1" customWidth="1"/>
    <col min="11" max="11" width="5.28125" style="874" customWidth="1"/>
    <col min="12" max="16384" width="9.140625" style="874" customWidth="1"/>
  </cols>
  <sheetData>
    <row r="1" spans="1:14" ht="12.75">
      <c r="A1" s="1788" t="s">
        <v>1509</v>
      </c>
      <c r="B1" s="1788"/>
      <c r="C1" s="1788"/>
      <c r="D1" s="1788"/>
      <c r="E1" s="1788"/>
      <c r="F1" s="1788"/>
      <c r="G1" s="1788"/>
      <c r="H1" s="1788"/>
      <c r="I1" s="1788"/>
      <c r="J1" s="1788"/>
      <c r="K1" s="873"/>
      <c r="L1" s="873"/>
      <c r="M1" s="873"/>
      <c r="N1" s="873"/>
    </row>
    <row r="2" spans="1:14" ht="15.75">
      <c r="A2" s="1728" t="s">
        <v>1510</v>
      </c>
      <c r="B2" s="1728"/>
      <c r="C2" s="1728"/>
      <c r="D2" s="1728"/>
      <c r="E2" s="1728"/>
      <c r="F2" s="1728"/>
      <c r="G2" s="1728"/>
      <c r="H2" s="1728"/>
      <c r="I2" s="1728"/>
      <c r="J2" s="1728"/>
      <c r="K2" s="873"/>
      <c r="L2" s="873"/>
      <c r="M2" s="873"/>
      <c r="N2" s="873"/>
    </row>
    <row r="3" spans="1:14" ht="12.75">
      <c r="A3" s="1789" t="s">
        <v>1240</v>
      </c>
      <c r="B3" s="1789"/>
      <c r="C3" s="1789"/>
      <c r="D3" s="1789"/>
      <c r="E3" s="1789"/>
      <c r="F3" s="1789"/>
      <c r="G3" s="1789"/>
      <c r="H3" s="1789"/>
      <c r="I3" s="1789"/>
      <c r="J3" s="1789"/>
      <c r="K3" s="873"/>
      <c r="L3" s="873"/>
      <c r="M3" s="873"/>
      <c r="N3" s="873"/>
    </row>
    <row r="4" spans="1:14" ht="12.75">
      <c r="A4" s="1790" t="s">
        <v>1182</v>
      </c>
      <c r="B4" s="1790"/>
      <c r="C4" s="1790"/>
      <c r="D4" s="1790"/>
      <c r="E4" s="1790"/>
      <c r="F4" s="1790"/>
      <c r="G4" s="1790"/>
      <c r="H4" s="1790"/>
      <c r="I4" s="1790"/>
      <c r="J4" s="1790"/>
      <c r="K4" s="873"/>
      <c r="L4" s="873"/>
      <c r="M4" s="873"/>
      <c r="N4" s="873"/>
    </row>
    <row r="5" spans="1:10" ht="13.5" thickBot="1">
      <c r="A5" s="1760" t="s">
        <v>1548</v>
      </c>
      <c r="B5" s="1760"/>
      <c r="C5" s="1760"/>
      <c r="D5" s="1760"/>
      <c r="E5" s="1760"/>
      <c r="F5" s="1760"/>
      <c r="G5" s="1760"/>
      <c r="H5" s="1760"/>
      <c r="I5" s="1760"/>
      <c r="J5" s="1760"/>
    </row>
    <row r="6" spans="1:14" ht="32.25" customHeight="1" thickTop="1">
      <c r="A6" s="1783" t="s">
        <v>1511</v>
      </c>
      <c r="B6" s="971" t="s">
        <v>1241</v>
      </c>
      <c r="C6" s="972"/>
      <c r="D6" s="972"/>
      <c r="E6" s="971" t="s">
        <v>1512</v>
      </c>
      <c r="F6" s="974" t="s">
        <v>57</v>
      </c>
      <c r="G6" s="974" t="s">
        <v>1091</v>
      </c>
      <c r="H6" s="974" t="s">
        <v>96</v>
      </c>
      <c r="I6" s="1785" t="s">
        <v>69</v>
      </c>
      <c r="J6" s="1786"/>
      <c r="K6" s="873"/>
      <c r="L6" s="873"/>
      <c r="M6" s="873"/>
      <c r="N6" s="873"/>
    </row>
    <row r="7" spans="1:14" ht="20.25" customHeight="1">
      <c r="A7" s="1784"/>
      <c r="B7" s="875" t="s">
        <v>1242</v>
      </c>
      <c r="C7" s="876"/>
      <c r="D7" s="876"/>
      <c r="E7" s="875" t="s">
        <v>1241</v>
      </c>
      <c r="F7" s="975" t="str">
        <f>'[1]CPI'!H7</f>
        <v>Mar/April</v>
      </c>
      <c r="G7" s="975" t="str">
        <f>F7</f>
        <v>Mar/April</v>
      </c>
      <c r="H7" s="975" t="str">
        <f>F7</f>
        <v>Mar/April</v>
      </c>
      <c r="I7" s="877" t="s">
        <v>1091</v>
      </c>
      <c r="J7" s="973" t="s">
        <v>96</v>
      </c>
      <c r="K7" s="873"/>
      <c r="L7" s="873"/>
      <c r="M7" s="873"/>
      <c r="N7" s="873"/>
    </row>
    <row r="8" spans="1:14" ht="20.25" customHeight="1">
      <c r="A8" s="953" t="s">
        <v>1513</v>
      </c>
      <c r="B8" s="878">
        <v>100</v>
      </c>
      <c r="C8" s="879"/>
      <c r="D8" s="880"/>
      <c r="E8" s="878">
        <v>100</v>
      </c>
      <c r="F8" s="884">
        <f>(F34*$E34+F10*$E10)/$E8</f>
        <v>192.0998</v>
      </c>
      <c r="G8" s="884">
        <f>(G34*$E34+G10*$E10)/$E8</f>
        <v>215.31584000000004</v>
      </c>
      <c r="H8" s="884">
        <f>(H34*$E34+H10*$E10)/$E8</f>
        <v>240.81201999999996</v>
      </c>
      <c r="I8" s="883">
        <f>FIXED(G8/F8*100-100,1)*1</f>
        <v>12.1</v>
      </c>
      <c r="J8" s="954">
        <f>FIXED(H8/G8*100-100,1)*1</f>
        <v>11.8</v>
      </c>
      <c r="K8" s="873"/>
      <c r="M8" s="873"/>
      <c r="N8" s="873"/>
    </row>
    <row r="9" spans="1:14" ht="12.75">
      <c r="A9" s="953"/>
      <c r="B9" s="878"/>
      <c r="C9" s="879"/>
      <c r="D9" s="880"/>
      <c r="E9" s="878"/>
      <c r="F9" s="881"/>
      <c r="G9" s="881"/>
      <c r="H9" s="882"/>
      <c r="I9" s="883"/>
      <c r="J9" s="954"/>
      <c r="K9" s="873"/>
      <c r="M9" s="873"/>
      <c r="N9" s="873"/>
    </row>
    <row r="10" spans="1:14" ht="18.75" customHeight="1">
      <c r="A10" s="953" t="s">
        <v>1514</v>
      </c>
      <c r="B10" s="878">
        <v>53.2</v>
      </c>
      <c r="C10" s="879"/>
      <c r="D10" s="879"/>
      <c r="E10" s="878">
        <f>ROUND(45.5276235019,2)</f>
        <v>45.53</v>
      </c>
      <c r="F10" s="884">
        <f>(F32*$E32+F29*$E29+F28*$E28+F27*$E27+F26*$E26+F25*$E25+F24*$E24+F16*$E16+F15*$E15+F14*$E14)/$E10</f>
        <v>206.56386997584008</v>
      </c>
      <c r="G10" s="884">
        <f>(G32*$E32+G29*$E29+G28*$E28+G27*$E27+G26*$E26+G25*$E25+G24*$E24+G16*$E16+G15*$E15+G14*$E14)/$E10</f>
        <v>239.7989457500549</v>
      </c>
      <c r="H10" s="884">
        <f>(H32*$E32+H29*$E29+H28*$E28+H27*$E27+H26*$E26+H25*$E25+H24*$E24+H16*$E16+H15*$E15+H14*$E14)/$E10</f>
        <v>280.6631451790028</v>
      </c>
      <c r="I10" s="883">
        <f>FIXED(G10/F10*100-100,1)*1</f>
        <v>16.1</v>
      </c>
      <c r="J10" s="954">
        <f>FIXED(H10/G10*100-100,1)*1</f>
        <v>17</v>
      </c>
      <c r="K10" s="873"/>
      <c r="M10" s="873"/>
      <c r="N10" s="873"/>
    </row>
    <row r="11" spans="1:14" ht="12.75">
      <c r="A11" s="955"/>
      <c r="B11" s="885"/>
      <c r="C11" s="886"/>
      <c r="D11" s="886"/>
      <c r="E11" s="885"/>
      <c r="F11" s="887"/>
      <c r="G11" s="887"/>
      <c r="H11" s="888"/>
      <c r="I11" s="889"/>
      <c r="J11" s="956"/>
      <c r="K11" s="873"/>
      <c r="M11" s="873"/>
      <c r="N11" s="873"/>
    </row>
    <row r="12" spans="1:14" ht="12.75">
      <c r="A12" s="957" t="s">
        <v>1252</v>
      </c>
      <c r="B12" s="886"/>
      <c r="C12" s="890"/>
      <c r="D12" s="890"/>
      <c r="E12" s="886"/>
      <c r="F12" s="891"/>
      <c r="G12" s="892"/>
      <c r="H12" s="893"/>
      <c r="I12" s="894"/>
      <c r="J12" s="956"/>
      <c r="K12" s="873"/>
      <c r="M12" s="873"/>
      <c r="N12" s="873"/>
    </row>
    <row r="13" spans="1:14" ht="12.75">
      <c r="A13" s="958" t="s">
        <v>1515</v>
      </c>
      <c r="B13" s="895">
        <v>14.16</v>
      </c>
      <c r="C13" s="886"/>
      <c r="D13" s="886"/>
      <c r="E13" s="886">
        <v>0</v>
      </c>
      <c r="F13" s="891">
        <v>209.6</v>
      </c>
      <c r="G13" s="892">
        <v>229.4</v>
      </c>
      <c r="H13" s="896">
        <v>256.1</v>
      </c>
      <c r="I13" s="887">
        <f aca="true" t="shared" si="0" ref="I13:J32">FIXED(G13/F13*100-100,1)*1</f>
        <v>9.4</v>
      </c>
      <c r="J13" s="959">
        <f t="shared" si="0"/>
        <v>11.6</v>
      </c>
      <c r="K13" s="873"/>
      <c r="L13" s="897"/>
      <c r="M13" s="873"/>
      <c r="N13" s="873"/>
    </row>
    <row r="14" spans="1:14" ht="12.75">
      <c r="A14" s="958" t="s">
        <v>1516</v>
      </c>
      <c r="B14" s="886">
        <v>1.79</v>
      </c>
      <c r="C14" s="886">
        <v>1.79</v>
      </c>
      <c r="D14" s="886">
        <v>0.8261940952937737</v>
      </c>
      <c r="E14" s="886">
        <v>2.62</v>
      </c>
      <c r="F14" s="891">
        <v>261.2</v>
      </c>
      <c r="G14" s="892">
        <v>241.5</v>
      </c>
      <c r="H14" s="896">
        <v>305.5</v>
      </c>
      <c r="I14" s="887">
        <f t="shared" si="0"/>
        <v>-7.5</v>
      </c>
      <c r="J14" s="959">
        <f t="shared" si="0"/>
        <v>26.5</v>
      </c>
      <c r="K14" s="873"/>
      <c r="L14" s="897"/>
      <c r="M14" s="873"/>
      <c r="N14" s="873"/>
    </row>
    <row r="15" spans="1:14" ht="12.75">
      <c r="A15" s="958" t="s">
        <v>1517</v>
      </c>
      <c r="B15" s="886">
        <v>2.05</v>
      </c>
      <c r="C15" s="886">
        <v>2.05</v>
      </c>
      <c r="D15" s="886">
        <v>0.946199941537562</v>
      </c>
      <c r="E15" s="886">
        <v>3</v>
      </c>
      <c r="F15" s="891">
        <v>180.7</v>
      </c>
      <c r="G15" s="892">
        <v>202.8</v>
      </c>
      <c r="H15" s="896">
        <v>216.1</v>
      </c>
      <c r="I15" s="887">
        <f t="shared" si="0"/>
        <v>12.2</v>
      </c>
      <c r="J15" s="959">
        <f t="shared" si="0"/>
        <v>6.6</v>
      </c>
      <c r="K15" s="873"/>
      <c r="L15" s="897"/>
      <c r="M15" s="873"/>
      <c r="N15" s="873"/>
    </row>
    <row r="16" spans="1:14" ht="12.75">
      <c r="A16" s="957" t="s">
        <v>1256</v>
      </c>
      <c r="B16" s="886">
        <v>2.73</v>
      </c>
      <c r="C16" s="886">
        <v>2.73</v>
      </c>
      <c r="D16" s="886">
        <v>1.2600613855597778</v>
      </c>
      <c r="E16" s="886">
        <v>3.99</v>
      </c>
      <c r="F16" s="891">
        <v>204.9</v>
      </c>
      <c r="G16" s="892">
        <v>247.3</v>
      </c>
      <c r="H16" s="896">
        <v>303.8</v>
      </c>
      <c r="I16" s="887">
        <f t="shared" si="0"/>
        <v>20.7</v>
      </c>
      <c r="J16" s="959">
        <f t="shared" si="0"/>
        <v>22.8</v>
      </c>
      <c r="K16" s="873"/>
      <c r="L16" s="897"/>
      <c r="M16" s="873"/>
      <c r="N16" s="898"/>
    </row>
    <row r="17" spans="1:14" ht="12.75">
      <c r="A17" s="960" t="s">
        <v>1518</v>
      </c>
      <c r="B17" s="895">
        <v>7.89</v>
      </c>
      <c r="C17" s="886"/>
      <c r="D17" s="886"/>
      <c r="E17" s="886">
        <v>0</v>
      </c>
      <c r="F17" s="891">
        <v>157.4</v>
      </c>
      <c r="G17" s="892">
        <v>191</v>
      </c>
      <c r="H17" s="896">
        <v>206.7</v>
      </c>
      <c r="I17" s="887">
        <f t="shared" si="0"/>
        <v>21.3</v>
      </c>
      <c r="J17" s="959">
        <f t="shared" si="0"/>
        <v>8.2</v>
      </c>
      <c r="K17" s="873"/>
      <c r="L17" s="897"/>
      <c r="M17" s="873"/>
      <c r="N17" s="873"/>
    </row>
    <row r="18" spans="1:14" ht="12.75" hidden="1">
      <c r="A18" s="961" t="s">
        <v>1519</v>
      </c>
      <c r="B18" s="895"/>
      <c r="C18" s="886"/>
      <c r="D18" s="886"/>
      <c r="E18" s="886">
        <v>0</v>
      </c>
      <c r="F18" s="891">
        <v>150.7</v>
      </c>
      <c r="G18" s="892">
        <v>185.4</v>
      </c>
      <c r="H18" s="896">
        <v>194.6</v>
      </c>
      <c r="I18" s="887">
        <f t="shared" si="0"/>
        <v>23</v>
      </c>
      <c r="J18" s="959">
        <f t="shared" si="0"/>
        <v>5</v>
      </c>
      <c r="K18" s="873"/>
      <c r="L18" s="897"/>
      <c r="M18" s="873"/>
      <c r="N18" s="873"/>
    </row>
    <row r="19" spans="1:14" ht="12.75" hidden="1">
      <c r="A19" s="962" t="s">
        <v>1520</v>
      </c>
      <c r="B19" s="895"/>
      <c r="C19" s="886"/>
      <c r="D19" s="886"/>
      <c r="E19" s="886">
        <v>0</v>
      </c>
      <c r="F19" s="891">
        <v>154.5</v>
      </c>
      <c r="G19" s="892">
        <v>189.8</v>
      </c>
      <c r="H19" s="896">
        <v>196.7</v>
      </c>
      <c r="I19" s="887">
        <f t="shared" si="0"/>
        <v>22.8</v>
      </c>
      <c r="J19" s="959">
        <f t="shared" si="0"/>
        <v>3.6</v>
      </c>
      <c r="K19" s="873"/>
      <c r="L19" s="897"/>
      <c r="M19" s="873"/>
      <c r="N19" s="873"/>
    </row>
    <row r="20" spans="1:14" ht="12.75" hidden="1">
      <c r="A20" s="962" t="s">
        <v>1521</v>
      </c>
      <c r="B20" s="895"/>
      <c r="C20" s="886"/>
      <c r="D20" s="886"/>
      <c r="E20" s="886">
        <v>0</v>
      </c>
      <c r="F20" s="891">
        <v>139.2</v>
      </c>
      <c r="G20" s="892">
        <v>175.8</v>
      </c>
      <c r="H20" s="896">
        <v>197</v>
      </c>
      <c r="I20" s="887">
        <f t="shared" si="0"/>
        <v>26.3</v>
      </c>
      <c r="J20" s="959">
        <f t="shared" si="0"/>
        <v>12.1</v>
      </c>
      <c r="K20" s="873"/>
      <c r="L20" s="897"/>
      <c r="M20" s="873"/>
      <c r="N20" s="873"/>
    </row>
    <row r="21" spans="1:14" ht="12.75" hidden="1">
      <c r="A21" s="961" t="s">
        <v>1522</v>
      </c>
      <c r="B21" s="895"/>
      <c r="C21" s="886"/>
      <c r="D21" s="886"/>
      <c r="E21" s="886">
        <v>0</v>
      </c>
      <c r="F21" s="891">
        <v>182.4</v>
      </c>
      <c r="G21" s="892">
        <v>211</v>
      </c>
      <c r="H21" s="896">
        <v>251.8</v>
      </c>
      <c r="I21" s="887">
        <f t="shared" si="0"/>
        <v>15.7</v>
      </c>
      <c r="J21" s="959">
        <f t="shared" si="0"/>
        <v>19.3</v>
      </c>
      <c r="K21" s="873"/>
      <c r="L21" s="897"/>
      <c r="M21" s="873"/>
      <c r="N21" s="873"/>
    </row>
    <row r="22" spans="1:14" ht="12.75" hidden="1">
      <c r="A22" s="962" t="s">
        <v>1523</v>
      </c>
      <c r="B22" s="895"/>
      <c r="C22" s="886"/>
      <c r="D22" s="886"/>
      <c r="E22" s="886">
        <v>0</v>
      </c>
      <c r="F22" s="891">
        <v>183.3</v>
      </c>
      <c r="G22" s="892">
        <v>212.5</v>
      </c>
      <c r="H22" s="896">
        <v>254.6</v>
      </c>
      <c r="I22" s="887">
        <f t="shared" si="0"/>
        <v>15.9</v>
      </c>
      <c r="J22" s="959">
        <f t="shared" si="0"/>
        <v>19.8</v>
      </c>
      <c r="K22" s="873"/>
      <c r="L22" s="897"/>
      <c r="M22" s="873"/>
      <c r="N22" s="873"/>
    </row>
    <row r="23" spans="1:14" ht="12.75" hidden="1">
      <c r="A23" s="962" t="s">
        <v>1524</v>
      </c>
      <c r="B23" s="895"/>
      <c r="C23" s="886"/>
      <c r="D23" s="886"/>
      <c r="E23" s="886">
        <v>0</v>
      </c>
      <c r="F23" s="891">
        <v>156.2</v>
      </c>
      <c r="G23" s="892">
        <v>168.6</v>
      </c>
      <c r="H23" s="896">
        <v>175</v>
      </c>
      <c r="I23" s="887">
        <f t="shared" si="0"/>
        <v>7.9</v>
      </c>
      <c r="J23" s="959">
        <f t="shared" si="0"/>
        <v>3.8</v>
      </c>
      <c r="K23" s="873"/>
      <c r="L23" s="897"/>
      <c r="M23" s="873"/>
      <c r="N23" s="873"/>
    </row>
    <row r="24" spans="1:12" ht="12.75">
      <c r="A24" s="957" t="s">
        <v>1264</v>
      </c>
      <c r="B24" s="886">
        <v>1.85</v>
      </c>
      <c r="C24" s="886">
        <v>1.85</v>
      </c>
      <c r="D24" s="886">
        <v>0.8538877521192633</v>
      </c>
      <c r="E24" s="886">
        <v>2.7</v>
      </c>
      <c r="F24" s="891">
        <v>187.2</v>
      </c>
      <c r="G24" s="892">
        <v>210.3</v>
      </c>
      <c r="H24" s="896">
        <v>275.9</v>
      </c>
      <c r="I24" s="887">
        <f t="shared" si="0"/>
        <v>12.3</v>
      </c>
      <c r="J24" s="959">
        <f t="shared" si="0"/>
        <v>31.2</v>
      </c>
      <c r="L24" s="897"/>
    </row>
    <row r="25" spans="1:12" ht="12.75">
      <c r="A25" s="957" t="s">
        <v>1265</v>
      </c>
      <c r="B25" s="886">
        <v>5.21</v>
      </c>
      <c r="C25" s="886">
        <v>5.21</v>
      </c>
      <c r="D25" s="886">
        <v>2.404732534346682</v>
      </c>
      <c r="E25" s="886">
        <v>7.61</v>
      </c>
      <c r="F25" s="891">
        <v>208.3</v>
      </c>
      <c r="G25" s="892">
        <v>267</v>
      </c>
      <c r="H25" s="896">
        <v>314.6</v>
      </c>
      <c r="I25" s="887">
        <f t="shared" si="0"/>
        <v>28.2</v>
      </c>
      <c r="J25" s="959">
        <f t="shared" si="0"/>
        <v>17.8</v>
      </c>
      <c r="L25" s="897"/>
    </row>
    <row r="26" spans="1:12" ht="12.75">
      <c r="A26" s="957" t="s">
        <v>1266</v>
      </c>
      <c r="B26" s="886">
        <v>4.05</v>
      </c>
      <c r="C26" s="886">
        <v>4.05</v>
      </c>
      <c r="D26" s="886">
        <v>1.8693218357205494</v>
      </c>
      <c r="E26" s="886">
        <v>5.92</v>
      </c>
      <c r="F26" s="891">
        <v>182.9</v>
      </c>
      <c r="G26" s="892">
        <v>212.5</v>
      </c>
      <c r="H26" s="896">
        <v>240.6</v>
      </c>
      <c r="I26" s="887">
        <f t="shared" si="0"/>
        <v>16.2</v>
      </c>
      <c r="J26" s="959">
        <f t="shared" si="0"/>
        <v>13.2</v>
      </c>
      <c r="L26" s="897"/>
    </row>
    <row r="27" spans="1:12" ht="12.75">
      <c r="A27" s="957" t="s">
        <v>1267</v>
      </c>
      <c r="B27" s="886">
        <v>3.07</v>
      </c>
      <c r="C27" s="886">
        <v>3.07</v>
      </c>
      <c r="D27" s="886">
        <v>1.4169921075708856</v>
      </c>
      <c r="E27" s="886">
        <v>4.49</v>
      </c>
      <c r="F27" s="891">
        <v>220.3</v>
      </c>
      <c r="G27" s="892">
        <v>216.7</v>
      </c>
      <c r="H27" s="896">
        <v>210.6</v>
      </c>
      <c r="I27" s="887">
        <f t="shared" si="0"/>
        <v>-1.6</v>
      </c>
      <c r="J27" s="959">
        <f t="shared" si="0"/>
        <v>-2.8</v>
      </c>
      <c r="L27" s="897"/>
    </row>
    <row r="28" spans="1:12" ht="12.75">
      <c r="A28" s="957" t="s">
        <v>1268</v>
      </c>
      <c r="B28" s="886">
        <v>1.21</v>
      </c>
      <c r="C28" s="886">
        <v>1.21</v>
      </c>
      <c r="D28" s="886">
        <v>0.5584887459807074</v>
      </c>
      <c r="E28" s="886">
        <v>1.77</v>
      </c>
      <c r="F28" s="891">
        <v>138.1</v>
      </c>
      <c r="G28" s="892">
        <v>207.9</v>
      </c>
      <c r="H28" s="896">
        <v>304.3</v>
      </c>
      <c r="I28" s="887">
        <f t="shared" si="0"/>
        <v>50.5</v>
      </c>
      <c r="J28" s="959">
        <f t="shared" si="0"/>
        <v>46.4</v>
      </c>
      <c r="L28" s="897"/>
    </row>
    <row r="29" spans="1:12" ht="12.75">
      <c r="A29" s="957" t="s">
        <v>1269</v>
      </c>
      <c r="B29" s="886">
        <v>2.28</v>
      </c>
      <c r="C29" s="886">
        <v>2.28</v>
      </c>
      <c r="D29" s="886">
        <v>1.0523589593686056</v>
      </c>
      <c r="E29" s="886">
        <v>3.33</v>
      </c>
      <c r="F29" s="891">
        <v>193.1</v>
      </c>
      <c r="G29" s="892">
        <v>221.1</v>
      </c>
      <c r="H29" s="896">
        <v>252.6</v>
      </c>
      <c r="I29" s="887">
        <f t="shared" si="0"/>
        <v>14.5</v>
      </c>
      <c r="J29" s="959">
        <f t="shared" si="0"/>
        <v>14.2</v>
      </c>
      <c r="L29" s="897"/>
    </row>
    <row r="30" spans="1:12" ht="12.75" hidden="1">
      <c r="A30" s="961" t="s">
        <v>1525</v>
      </c>
      <c r="B30" s="886"/>
      <c r="C30" s="886"/>
      <c r="D30" s="886"/>
      <c r="E30" s="886">
        <v>0</v>
      </c>
      <c r="F30" s="891">
        <v>149.6</v>
      </c>
      <c r="G30" s="892">
        <v>182.2</v>
      </c>
      <c r="H30" s="896">
        <v>210.5</v>
      </c>
      <c r="I30" s="887">
        <f t="shared" si="0"/>
        <v>21.8</v>
      </c>
      <c r="J30" s="959">
        <f t="shared" si="0"/>
        <v>15.5</v>
      </c>
      <c r="L30" s="897"/>
    </row>
    <row r="31" spans="1:12" ht="12.75" hidden="1">
      <c r="A31" s="961" t="s">
        <v>1526</v>
      </c>
      <c r="B31" s="886"/>
      <c r="C31" s="886"/>
      <c r="D31" s="886"/>
      <c r="E31" s="886">
        <v>0</v>
      </c>
      <c r="F31" s="891">
        <v>210.2</v>
      </c>
      <c r="G31" s="892">
        <v>236.3</v>
      </c>
      <c r="H31" s="896">
        <v>267.4</v>
      </c>
      <c r="I31" s="887">
        <f t="shared" si="0"/>
        <v>12.4</v>
      </c>
      <c r="J31" s="959">
        <f t="shared" si="0"/>
        <v>13.2</v>
      </c>
      <c r="L31" s="897"/>
    </row>
    <row r="32" spans="1:12" ht="12.75">
      <c r="A32" s="957" t="s">
        <v>1272</v>
      </c>
      <c r="B32" s="886">
        <v>6.91</v>
      </c>
      <c r="C32" s="886">
        <v>6.91</v>
      </c>
      <c r="D32" s="886">
        <v>3.189386144402221</v>
      </c>
      <c r="E32" s="886">
        <v>10.1</v>
      </c>
      <c r="F32" s="891">
        <v>228.8</v>
      </c>
      <c r="G32" s="892">
        <v>272.8</v>
      </c>
      <c r="H32" s="896">
        <v>319.7</v>
      </c>
      <c r="I32" s="887">
        <f t="shared" si="0"/>
        <v>19.2</v>
      </c>
      <c r="J32" s="959">
        <f t="shared" si="0"/>
        <v>17.2</v>
      </c>
      <c r="L32" s="897"/>
    </row>
    <row r="33" spans="1:12" ht="12.75">
      <c r="A33" s="957"/>
      <c r="B33" s="886"/>
      <c r="C33" s="886"/>
      <c r="D33" s="886"/>
      <c r="E33" s="886"/>
      <c r="F33" s="899"/>
      <c r="G33" s="899"/>
      <c r="H33" s="893"/>
      <c r="I33" s="887"/>
      <c r="J33" s="959"/>
      <c r="L33" s="897"/>
    </row>
    <row r="34" spans="1:12" ht="19.5" customHeight="1">
      <c r="A34" s="953" t="s">
        <v>1527</v>
      </c>
      <c r="B34" s="878">
        <v>46.8</v>
      </c>
      <c r="C34" s="879"/>
      <c r="D34" s="879"/>
      <c r="E34" s="878">
        <v>54.47</v>
      </c>
      <c r="F34" s="884">
        <f>(F58*$E58+F54*$E54+F51*$E51+F50*$E50+F44*$E44+F43*$E43+F42*$E42+F40*$E40+F36*$E36)/$E34</f>
        <v>180.00967505048652</v>
      </c>
      <c r="G34" s="884">
        <f>(G58*$E58+G54*$E54+G51*$E51+G50*$E50+G44*$E44+G43*$E43+G42*$E42+G40*$E40+G36*$E36)/$E34</f>
        <v>194.85107398568022</v>
      </c>
      <c r="H34" s="884">
        <f>(H58*$E58+H54*$E54+H51*$E51+H50*$E50+H44*$E44+H43*$E43+H42*$E42+H40*$E40+H36*$E36)/$E34</f>
        <v>207.50154213328437</v>
      </c>
      <c r="I34" s="883">
        <f>FIXED(G34/F34*100-100,1)*1</f>
        <v>8.2</v>
      </c>
      <c r="J34" s="954">
        <f>FIXED(H34/G34*100-100,1)*1</f>
        <v>6.5</v>
      </c>
      <c r="L34" s="897"/>
    </row>
    <row r="35" spans="1:12" ht="12.75">
      <c r="A35" s="955"/>
      <c r="B35" s="885"/>
      <c r="C35" s="886"/>
      <c r="D35" s="886"/>
      <c r="E35" s="885"/>
      <c r="F35" s="887"/>
      <c r="G35" s="887"/>
      <c r="H35" s="888"/>
      <c r="I35" s="894"/>
      <c r="J35" s="956"/>
      <c r="L35" s="897"/>
    </row>
    <row r="36" spans="1:12" ht="12.75">
      <c r="A36" s="957" t="s">
        <v>1274</v>
      </c>
      <c r="B36" s="886">
        <v>8.92</v>
      </c>
      <c r="C36" s="886">
        <v>8.92</v>
      </c>
      <c r="D36" s="886">
        <v>4.117123648056124</v>
      </c>
      <c r="E36" s="886">
        <v>13.04</v>
      </c>
      <c r="F36" s="900">
        <v>153.1</v>
      </c>
      <c r="G36" s="892">
        <v>167.4</v>
      </c>
      <c r="H36" s="896">
        <v>177.5</v>
      </c>
      <c r="I36" s="887">
        <f aca="true" t="shared" si="1" ref="I36:J40">FIXED(G36/F36*100-100,1)*1</f>
        <v>9.3</v>
      </c>
      <c r="J36" s="959">
        <f t="shared" si="1"/>
        <v>6</v>
      </c>
      <c r="L36" s="897"/>
    </row>
    <row r="37" spans="1:12" ht="12.75" hidden="1">
      <c r="A37" s="961" t="s">
        <v>1528</v>
      </c>
      <c r="B37" s="886"/>
      <c r="C37" s="886"/>
      <c r="D37" s="886"/>
      <c r="E37" s="886">
        <v>0</v>
      </c>
      <c r="F37" s="900">
        <v>136.3</v>
      </c>
      <c r="G37" s="892">
        <v>147.4</v>
      </c>
      <c r="H37" s="896">
        <v>159.1</v>
      </c>
      <c r="I37" s="887">
        <f t="shared" si="1"/>
        <v>8.1</v>
      </c>
      <c r="J37" s="959">
        <f t="shared" si="1"/>
        <v>7.9</v>
      </c>
      <c r="L37" s="897"/>
    </row>
    <row r="38" spans="1:12" ht="12.75" hidden="1">
      <c r="A38" s="961" t="s">
        <v>1529</v>
      </c>
      <c r="B38" s="886"/>
      <c r="C38" s="886"/>
      <c r="D38" s="886"/>
      <c r="E38" s="886">
        <v>0</v>
      </c>
      <c r="F38" s="900">
        <v>152.7</v>
      </c>
      <c r="G38" s="892">
        <v>165.6</v>
      </c>
      <c r="H38" s="896">
        <v>173.1</v>
      </c>
      <c r="I38" s="887">
        <f t="shared" si="1"/>
        <v>8.4</v>
      </c>
      <c r="J38" s="959">
        <f t="shared" si="1"/>
        <v>4.5</v>
      </c>
      <c r="L38" s="897"/>
    </row>
    <row r="39" spans="1:12" ht="12.75" hidden="1">
      <c r="A39" s="961" t="s">
        <v>1530</v>
      </c>
      <c r="B39" s="886"/>
      <c r="C39" s="886"/>
      <c r="D39" s="886"/>
      <c r="E39" s="886">
        <v>0</v>
      </c>
      <c r="F39" s="900">
        <v>204.5</v>
      </c>
      <c r="G39" s="892">
        <v>234.6</v>
      </c>
      <c r="H39" s="896">
        <v>257.7</v>
      </c>
      <c r="I39" s="887">
        <f t="shared" si="1"/>
        <v>14.7</v>
      </c>
      <c r="J39" s="959">
        <f t="shared" si="1"/>
        <v>9.8</v>
      </c>
      <c r="L39" s="897"/>
    </row>
    <row r="40" spans="1:12" ht="12.75">
      <c r="A40" s="957" t="s">
        <v>1278</v>
      </c>
      <c r="B40" s="886">
        <v>2.2</v>
      </c>
      <c r="C40" s="886">
        <v>2.2</v>
      </c>
      <c r="D40" s="886">
        <v>1.0154340836012863</v>
      </c>
      <c r="E40" s="886">
        <v>3.22</v>
      </c>
      <c r="F40" s="900">
        <v>153.3</v>
      </c>
      <c r="G40" s="892">
        <v>164.6</v>
      </c>
      <c r="H40" s="896">
        <v>175.2</v>
      </c>
      <c r="I40" s="887">
        <f t="shared" si="1"/>
        <v>7.4</v>
      </c>
      <c r="J40" s="959">
        <f t="shared" si="1"/>
        <v>6.4</v>
      </c>
      <c r="L40" s="897"/>
    </row>
    <row r="41" spans="1:12" ht="12.75">
      <c r="A41" s="957" t="s">
        <v>1279</v>
      </c>
      <c r="B41" s="886"/>
      <c r="C41" s="886"/>
      <c r="D41" s="886"/>
      <c r="E41" s="886"/>
      <c r="F41" s="900">
        <v>229.9</v>
      </c>
      <c r="G41" s="892">
        <v>250</v>
      </c>
      <c r="H41" s="896">
        <v>269.4</v>
      </c>
      <c r="I41" s="887"/>
      <c r="J41" s="959"/>
      <c r="L41" s="897"/>
    </row>
    <row r="42" spans="1:12" ht="12.75">
      <c r="A42" s="958" t="s">
        <v>1531</v>
      </c>
      <c r="B42" s="886">
        <v>3.5</v>
      </c>
      <c r="C42" s="886">
        <v>3.5</v>
      </c>
      <c r="D42" s="886">
        <v>1.615463314820228</v>
      </c>
      <c r="E42" s="886">
        <v>5.12</v>
      </c>
      <c r="F42" s="900">
        <v>156.2</v>
      </c>
      <c r="G42" s="892">
        <v>175.9</v>
      </c>
      <c r="H42" s="896">
        <v>186.6</v>
      </c>
      <c r="I42" s="887">
        <f aca="true" t="shared" si="2" ref="I42:J54">FIXED(G42/F42*100-100,1)*1</f>
        <v>12.6</v>
      </c>
      <c r="J42" s="959">
        <f t="shared" si="2"/>
        <v>6.1</v>
      </c>
      <c r="L42" s="897"/>
    </row>
    <row r="43" spans="1:12" ht="12.75">
      <c r="A43" s="958" t="s">
        <v>1532</v>
      </c>
      <c r="B43" s="886">
        <v>4.19</v>
      </c>
      <c r="C43" s="886">
        <v>4.19</v>
      </c>
      <c r="D43" s="886">
        <v>1.9339403683133587</v>
      </c>
      <c r="E43" s="886">
        <v>6.12</v>
      </c>
      <c r="F43" s="900">
        <v>176.9</v>
      </c>
      <c r="G43" s="892">
        <v>187.4</v>
      </c>
      <c r="H43" s="896">
        <v>198.3</v>
      </c>
      <c r="I43" s="887">
        <f t="shared" si="2"/>
        <v>5.9</v>
      </c>
      <c r="J43" s="959">
        <f t="shared" si="2"/>
        <v>5.8</v>
      </c>
      <c r="L43" s="897"/>
    </row>
    <row r="44" spans="1:12" ht="12.75">
      <c r="A44" s="958" t="s">
        <v>1533</v>
      </c>
      <c r="B44" s="886">
        <v>1.26</v>
      </c>
      <c r="C44" s="886">
        <v>1.26</v>
      </c>
      <c r="D44" s="886">
        <v>0.5815667933352819</v>
      </c>
      <c r="E44" s="886">
        <v>1.84</v>
      </c>
      <c r="F44" s="900">
        <v>174.6</v>
      </c>
      <c r="G44" s="892">
        <v>201.4</v>
      </c>
      <c r="H44" s="896">
        <v>206.5</v>
      </c>
      <c r="I44" s="887">
        <f t="shared" si="2"/>
        <v>15.3</v>
      </c>
      <c r="J44" s="959">
        <f t="shared" si="2"/>
        <v>2.5</v>
      </c>
      <c r="L44" s="897"/>
    </row>
    <row r="45" spans="1:12" ht="12.75">
      <c r="A45" s="958" t="s">
        <v>1534</v>
      </c>
      <c r="B45" s="895">
        <v>5.92</v>
      </c>
      <c r="C45" s="886"/>
      <c r="D45" s="886">
        <v>0</v>
      </c>
      <c r="E45" s="886">
        <v>0</v>
      </c>
      <c r="F45" s="900">
        <v>322.8</v>
      </c>
      <c r="G45" s="892">
        <v>347.6</v>
      </c>
      <c r="H45" s="896">
        <v>380.1</v>
      </c>
      <c r="I45" s="887">
        <f t="shared" si="2"/>
        <v>7.7</v>
      </c>
      <c r="J45" s="959">
        <f t="shared" si="2"/>
        <v>9.3</v>
      </c>
      <c r="L45" s="897"/>
    </row>
    <row r="46" spans="1:12" ht="12.75" hidden="1">
      <c r="A46" s="963" t="s">
        <v>1535</v>
      </c>
      <c r="B46" s="895"/>
      <c r="C46" s="886"/>
      <c r="D46" s="886"/>
      <c r="E46" s="886">
        <v>0</v>
      </c>
      <c r="F46" s="900">
        <v>257.8</v>
      </c>
      <c r="G46" s="892">
        <v>292.5</v>
      </c>
      <c r="H46" s="896">
        <v>289.8</v>
      </c>
      <c r="I46" s="887">
        <f t="shared" si="2"/>
        <v>13.5</v>
      </c>
      <c r="J46" s="959">
        <f t="shared" si="2"/>
        <v>-0.9</v>
      </c>
      <c r="L46" s="897"/>
    </row>
    <row r="47" spans="1:12" ht="12.75">
      <c r="A47" s="960" t="s">
        <v>1536</v>
      </c>
      <c r="B47" s="895">
        <v>3.61</v>
      </c>
      <c r="C47" s="886"/>
      <c r="D47" s="886">
        <v>0</v>
      </c>
      <c r="E47" s="886">
        <v>0</v>
      </c>
      <c r="F47" s="900">
        <v>273.1</v>
      </c>
      <c r="G47" s="892">
        <v>311.6</v>
      </c>
      <c r="H47" s="896">
        <v>308.8</v>
      </c>
      <c r="I47" s="887">
        <f t="shared" si="2"/>
        <v>14.1</v>
      </c>
      <c r="J47" s="959">
        <f t="shared" si="2"/>
        <v>-0.9</v>
      </c>
      <c r="L47" s="897"/>
    </row>
    <row r="48" spans="1:12" ht="12.75" hidden="1">
      <c r="A48" s="962" t="s">
        <v>1537</v>
      </c>
      <c r="B48" s="895"/>
      <c r="C48" s="886"/>
      <c r="D48" s="886"/>
      <c r="E48" s="886">
        <v>0</v>
      </c>
      <c r="F48" s="900">
        <v>302.4</v>
      </c>
      <c r="G48" s="892">
        <v>353.2</v>
      </c>
      <c r="H48" s="896">
        <v>344.7</v>
      </c>
      <c r="I48" s="887">
        <f t="shared" si="2"/>
        <v>16.8</v>
      </c>
      <c r="J48" s="959">
        <f t="shared" si="2"/>
        <v>-2.4</v>
      </c>
      <c r="L48" s="897"/>
    </row>
    <row r="49" spans="1:12" ht="12.75" hidden="1">
      <c r="A49" s="962" t="s">
        <v>1538</v>
      </c>
      <c r="B49" s="895"/>
      <c r="C49" s="886"/>
      <c r="D49" s="886"/>
      <c r="E49" s="886">
        <v>0</v>
      </c>
      <c r="F49" s="900">
        <v>199.6</v>
      </c>
      <c r="G49" s="892">
        <v>206.5</v>
      </c>
      <c r="H49" s="896">
        <v>213.7</v>
      </c>
      <c r="I49" s="887">
        <f t="shared" si="2"/>
        <v>3.5</v>
      </c>
      <c r="J49" s="959">
        <f t="shared" si="2"/>
        <v>3.5</v>
      </c>
      <c r="L49" s="897"/>
    </row>
    <row r="50" spans="1:12" ht="12.75">
      <c r="A50" s="957" t="s">
        <v>1539</v>
      </c>
      <c r="B50" s="886">
        <v>0.42</v>
      </c>
      <c r="C50" s="886">
        <v>0.42</v>
      </c>
      <c r="D50" s="886">
        <v>0.19385559777842734</v>
      </c>
      <c r="E50" s="886">
        <v>0.61</v>
      </c>
      <c r="F50" s="900">
        <v>126.6</v>
      </c>
      <c r="G50" s="892">
        <v>126.7</v>
      </c>
      <c r="H50" s="896">
        <v>126.7</v>
      </c>
      <c r="I50" s="887">
        <f t="shared" si="2"/>
        <v>0.1</v>
      </c>
      <c r="J50" s="959">
        <f t="shared" si="2"/>
        <v>0</v>
      </c>
      <c r="K50" s="873"/>
      <c r="L50" s="897"/>
    </row>
    <row r="51" spans="1:12" ht="12.75">
      <c r="A51" s="957" t="s">
        <v>1295</v>
      </c>
      <c r="B51" s="886">
        <v>8.03</v>
      </c>
      <c r="C51" s="886">
        <v>8.03</v>
      </c>
      <c r="D51" s="886">
        <v>3.7063344051446943</v>
      </c>
      <c r="E51" s="886">
        <v>11.74</v>
      </c>
      <c r="F51" s="900">
        <v>192.2</v>
      </c>
      <c r="G51" s="892">
        <v>201.5</v>
      </c>
      <c r="H51" s="896">
        <v>205.8</v>
      </c>
      <c r="I51" s="887">
        <f t="shared" si="2"/>
        <v>4.8</v>
      </c>
      <c r="J51" s="959">
        <f t="shared" si="2"/>
        <v>2.1</v>
      </c>
      <c r="K51" s="873"/>
      <c r="L51" s="897"/>
    </row>
    <row r="52" spans="1:12" ht="12.75" hidden="1">
      <c r="A52" s="961" t="s">
        <v>1540</v>
      </c>
      <c r="B52" s="886"/>
      <c r="C52" s="886"/>
      <c r="D52" s="886"/>
      <c r="E52" s="886">
        <v>0</v>
      </c>
      <c r="F52" s="900">
        <v>200.5</v>
      </c>
      <c r="G52" s="892">
        <v>209.1</v>
      </c>
      <c r="H52" s="896">
        <v>213.6</v>
      </c>
      <c r="I52" s="887">
        <f t="shared" si="2"/>
        <v>4.3</v>
      </c>
      <c r="J52" s="959">
        <f t="shared" si="2"/>
        <v>2.2</v>
      </c>
      <c r="K52" s="873"/>
      <c r="L52" s="897"/>
    </row>
    <row r="53" spans="1:12" ht="12.75" hidden="1">
      <c r="A53" s="961" t="s">
        <v>1541</v>
      </c>
      <c r="B53" s="886"/>
      <c r="C53" s="886"/>
      <c r="D53" s="886"/>
      <c r="E53" s="886">
        <v>0</v>
      </c>
      <c r="F53" s="900">
        <v>163.3</v>
      </c>
      <c r="G53" s="892">
        <v>174.8</v>
      </c>
      <c r="H53" s="896">
        <v>178.4</v>
      </c>
      <c r="I53" s="887">
        <f t="shared" si="2"/>
        <v>7</v>
      </c>
      <c r="J53" s="959">
        <f t="shared" si="2"/>
        <v>2.1</v>
      </c>
      <c r="K53" s="873"/>
      <c r="L53" s="897"/>
    </row>
    <row r="54" spans="1:12" ht="12.75">
      <c r="A54" s="957" t="s">
        <v>1298</v>
      </c>
      <c r="B54" s="886">
        <v>7.09</v>
      </c>
      <c r="C54" s="886">
        <v>7.09</v>
      </c>
      <c r="D54" s="886">
        <v>3.2724671148786904</v>
      </c>
      <c r="E54" s="886">
        <v>10.36</v>
      </c>
      <c r="F54" s="900">
        <v>224.1</v>
      </c>
      <c r="G54" s="892">
        <v>242.2</v>
      </c>
      <c r="H54" s="896">
        <v>269.5</v>
      </c>
      <c r="I54" s="887">
        <f t="shared" si="2"/>
        <v>8.1</v>
      </c>
      <c r="J54" s="959">
        <f t="shared" si="2"/>
        <v>11.3</v>
      </c>
      <c r="K54" s="873"/>
      <c r="L54" s="897"/>
    </row>
    <row r="55" spans="1:12" ht="12.75" hidden="1">
      <c r="A55" s="961" t="s">
        <v>1542</v>
      </c>
      <c r="B55" s="886"/>
      <c r="C55" s="886"/>
      <c r="D55" s="886"/>
      <c r="E55" s="886">
        <v>0</v>
      </c>
      <c r="F55" s="900">
        <v>248.2</v>
      </c>
      <c r="G55" s="892">
        <v>269.1</v>
      </c>
      <c r="H55" s="896">
        <v>299.2</v>
      </c>
      <c r="I55" s="887"/>
      <c r="J55" s="959"/>
      <c r="K55" s="873"/>
      <c r="L55" s="897"/>
    </row>
    <row r="56" spans="1:12" ht="12.75" hidden="1">
      <c r="A56" s="961" t="s">
        <v>1543</v>
      </c>
      <c r="B56" s="886"/>
      <c r="C56" s="886"/>
      <c r="D56" s="886"/>
      <c r="E56" s="886">
        <v>0</v>
      </c>
      <c r="F56" s="900">
        <v>164.7</v>
      </c>
      <c r="G56" s="892">
        <v>176.3</v>
      </c>
      <c r="H56" s="896">
        <v>199.5</v>
      </c>
      <c r="I56" s="887"/>
      <c r="J56" s="959"/>
      <c r="K56" s="873"/>
      <c r="L56" s="897"/>
    </row>
    <row r="57" spans="1:12" ht="12.75" hidden="1">
      <c r="A57" s="961" t="s">
        <v>1544</v>
      </c>
      <c r="B57" s="886"/>
      <c r="C57" s="886"/>
      <c r="D57" s="886"/>
      <c r="E57" s="886">
        <v>0</v>
      </c>
      <c r="F57" s="900">
        <v>207.4</v>
      </c>
      <c r="G57" s="892">
        <v>219.1</v>
      </c>
      <c r="H57" s="896">
        <v>240.6</v>
      </c>
      <c r="I57" s="887"/>
      <c r="J57" s="959"/>
      <c r="K57" s="873"/>
      <c r="L57" s="897"/>
    </row>
    <row r="58" spans="1:12" ht="13.5" thickBot="1">
      <c r="A58" s="964" t="s">
        <v>1302</v>
      </c>
      <c r="B58" s="965">
        <v>1.66</v>
      </c>
      <c r="C58" s="965">
        <v>1.66</v>
      </c>
      <c r="D58" s="965">
        <v>0.7661911721718795</v>
      </c>
      <c r="E58" s="965">
        <v>2.43</v>
      </c>
      <c r="F58" s="966">
        <v>187.7</v>
      </c>
      <c r="G58" s="967">
        <v>218.3</v>
      </c>
      <c r="H58" s="968">
        <v>242.6</v>
      </c>
      <c r="I58" s="969">
        <f>FIXED(G58/F58*100-100,1)*1</f>
        <v>16.3</v>
      </c>
      <c r="J58" s="970">
        <f>FIXED(H58/G58*100-100,1)*1</f>
        <v>11.1</v>
      </c>
      <c r="K58" s="873"/>
      <c r="L58" s="897"/>
    </row>
    <row r="59" spans="1:12" ht="13.5" hidden="1" thickTop="1">
      <c r="A59" s="873"/>
      <c r="B59" s="901">
        <v>31.58</v>
      </c>
      <c r="C59" s="902">
        <v>68.42</v>
      </c>
      <c r="D59" s="873"/>
      <c r="E59" s="873"/>
      <c r="F59" s="873"/>
      <c r="G59" s="873"/>
      <c r="H59" s="873">
        <v>566.4</v>
      </c>
      <c r="I59" s="873"/>
      <c r="J59" s="873"/>
      <c r="K59" s="873"/>
      <c r="L59" s="903"/>
    </row>
    <row r="60" spans="1:12" ht="13.5" thickTop="1">
      <c r="A60" s="873"/>
      <c r="B60" s="904"/>
      <c r="C60" s="873"/>
      <c r="D60" s="873"/>
      <c r="E60" s="873"/>
      <c r="F60" s="873"/>
      <c r="G60" s="873"/>
      <c r="H60" s="873"/>
      <c r="I60" s="873"/>
      <c r="J60" s="873"/>
      <c r="K60" s="873"/>
      <c r="L60" s="903"/>
    </row>
    <row r="61" spans="1:11" ht="12.75">
      <c r="A61" s="873" t="s">
        <v>1341</v>
      </c>
      <c r="B61" s="873"/>
      <c r="C61" s="873"/>
      <c r="D61" s="873"/>
      <c r="E61" s="873"/>
      <c r="F61" s="873"/>
      <c r="G61" s="873"/>
      <c r="H61" s="873"/>
      <c r="I61" s="873"/>
      <c r="J61" s="873"/>
      <c r="K61" s="873"/>
    </row>
    <row r="62" spans="1:11" ht="12.75" customHeight="1">
      <c r="A62" s="1787" t="s">
        <v>1545</v>
      </c>
      <c r="B62" s="1787"/>
      <c r="C62" s="1787"/>
      <c r="D62" s="1787"/>
      <c r="E62" s="1787"/>
      <c r="F62" s="1787"/>
      <c r="G62" s="1787"/>
      <c r="H62" s="1787"/>
      <c r="I62" s="1787"/>
      <c r="J62" s="1787"/>
      <c r="K62" s="873"/>
    </row>
    <row r="63" spans="1:12" ht="12.75">
      <c r="A63" s="1787"/>
      <c r="B63" s="1787"/>
      <c r="C63" s="1787"/>
      <c r="D63" s="1787"/>
      <c r="E63" s="1787"/>
      <c r="F63" s="1787"/>
      <c r="G63" s="1787"/>
      <c r="H63" s="1787"/>
      <c r="I63" s="1787"/>
      <c r="J63" s="1787"/>
      <c r="K63" s="873"/>
      <c r="L63" s="903"/>
    </row>
    <row r="64" spans="1:12" ht="12.75">
      <c r="A64" s="873" t="s">
        <v>1546</v>
      </c>
      <c r="B64" s="873"/>
      <c r="C64" s="873"/>
      <c r="D64" s="873"/>
      <c r="E64" s="873"/>
      <c r="F64" s="873"/>
      <c r="G64" s="873"/>
      <c r="H64" s="873"/>
      <c r="I64" s="873"/>
      <c r="J64" s="873"/>
      <c r="K64" s="873"/>
      <c r="L64" s="903"/>
    </row>
    <row r="65" spans="1:12" ht="12.75">
      <c r="A65" s="873" t="s">
        <v>1547</v>
      </c>
      <c r="L65" s="903"/>
    </row>
    <row r="66" ht="12.75">
      <c r="L66" s="903"/>
    </row>
    <row r="68" ht="12.75">
      <c r="L68" s="903"/>
    </row>
    <row r="69" ht="12.75">
      <c r="L69" s="905"/>
    </row>
    <row r="70" ht="12.75">
      <c r="L70" s="905"/>
    </row>
    <row r="71" ht="12.75">
      <c r="L71" s="903"/>
    </row>
    <row r="73" ht="12.75">
      <c r="L73" s="903"/>
    </row>
    <row r="74" ht="12.75">
      <c r="L74" s="903"/>
    </row>
    <row r="76" ht="12.75">
      <c r="L76" s="903"/>
    </row>
    <row r="77" ht="12.75">
      <c r="L77" s="903"/>
    </row>
    <row r="78" ht="12.75">
      <c r="L78" s="903"/>
    </row>
    <row r="80" ht="12.75">
      <c r="L80" s="903"/>
    </row>
  </sheetData>
  <mergeCells count="8">
    <mergeCell ref="A1:J1"/>
    <mergeCell ref="A2:J2"/>
    <mergeCell ref="A3:J3"/>
    <mergeCell ref="A4:J4"/>
    <mergeCell ref="A5:J5"/>
    <mergeCell ref="A6:A7"/>
    <mergeCell ref="I6:J6"/>
    <mergeCell ref="A62:J63"/>
  </mergeCells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1" sqref="A1:G1"/>
    </sheetView>
  </sheetViews>
  <sheetFormatPr defaultColWidth="12.421875" defaultRowHeight="12.75"/>
  <cols>
    <col min="1" max="7" width="13.28125" style="906" customWidth="1"/>
    <col min="8" max="8" width="5.7109375" style="906" bestFit="1" customWidth="1"/>
    <col min="9" max="16384" width="12.421875" style="906" customWidth="1"/>
  </cols>
  <sheetData>
    <row r="1" spans="1:7" ht="12.75">
      <c r="A1" s="1795" t="s">
        <v>1549</v>
      </c>
      <c r="B1" s="1795"/>
      <c r="C1" s="1795"/>
      <c r="D1" s="1795"/>
      <c r="E1" s="1795"/>
      <c r="F1" s="1795"/>
      <c r="G1" s="1795"/>
    </row>
    <row r="2" spans="1:7" ht="15.75">
      <c r="A2" s="1796" t="s">
        <v>27</v>
      </c>
      <c r="B2" s="1796"/>
      <c r="C2" s="1796"/>
      <c r="D2" s="1796"/>
      <c r="E2" s="1796"/>
      <c r="F2" s="1796"/>
      <c r="G2" s="1796"/>
    </row>
    <row r="3" spans="1:7" ht="12.75">
      <c r="A3" s="1797" t="s">
        <v>1240</v>
      </c>
      <c r="B3" s="1797"/>
      <c r="C3" s="1797"/>
      <c r="D3" s="1797"/>
      <c r="E3" s="1797"/>
      <c r="F3" s="1797"/>
      <c r="G3" s="1797"/>
    </row>
    <row r="4" spans="1:7" ht="13.5" thickBot="1">
      <c r="A4" s="1797" t="s">
        <v>1550</v>
      </c>
      <c r="B4" s="1797"/>
      <c r="C4" s="1797"/>
      <c r="D4" s="1797"/>
      <c r="E4" s="1797"/>
      <c r="F4" s="1797"/>
      <c r="G4" s="1797"/>
    </row>
    <row r="5" spans="1:7" ht="15.75" customHeight="1" thickTop="1">
      <c r="A5" s="1791" t="s">
        <v>1444</v>
      </c>
      <c r="B5" s="1793" t="s">
        <v>1551</v>
      </c>
      <c r="C5" s="1793"/>
      <c r="D5" s="1793" t="s">
        <v>1552</v>
      </c>
      <c r="E5" s="1793"/>
      <c r="F5" s="1793" t="s">
        <v>1553</v>
      </c>
      <c r="G5" s="1794"/>
    </row>
    <row r="6" spans="1:7" ht="15.75" customHeight="1">
      <c r="A6" s="1792"/>
      <c r="B6" s="907" t="s">
        <v>483</v>
      </c>
      <c r="C6" s="907" t="s">
        <v>1554</v>
      </c>
      <c r="D6" s="908" t="s">
        <v>483</v>
      </c>
      <c r="E6" s="907" t="s">
        <v>1554</v>
      </c>
      <c r="F6" s="908" t="s">
        <v>483</v>
      </c>
      <c r="G6" s="949" t="s">
        <v>1554</v>
      </c>
    </row>
    <row r="7" spans="1:10" ht="26.25" customHeight="1">
      <c r="A7" s="945" t="s">
        <v>1168</v>
      </c>
      <c r="B7" s="909">
        <v>194.7</v>
      </c>
      <c r="C7" s="910">
        <v>6.3</v>
      </c>
      <c r="D7" s="909">
        <v>220.2</v>
      </c>
      <c r="E7" s="911" t="s">
        <v>1555</v>
      </c>
      <c r="F7" s="909">
        <v>243.1</v>
      </c>
      <c r="G7" s="932">
        <v>10.4</v>
      </c>
      <c r="J7" s="912"/>
    </row>
    <row r="8" spans="1:10" ht="26.25" customHeight="1">
      <c r="A8" s="946" t="s">
        <v>1556</v>
      </c>
      <c r="B8" s="909">
        <v>197.8</v>
      </c>
      <c r="C8" s="910">
        <v>7</v>
      </c>
      <c r="D8" s="909">
        <v>224.5</v>
      </c>
      <c r="E8" s="911" t="s">
        <v>1557</v>
      </c>
      <c r="F8" s="909">
        <v>246.3</v>
      </c>
      <c r="G8" s="932">
        <v>9.7</v>
      </c>
      <c r="J8" s="912"/>
    </row>
    <row r="9" spans="1:10" ht="26.25" customHeight="1">
      <c r="A9" s="946" t="s">
        <v>12</v>
      </c>
      <c r="B9" s="909">
        <v>198.7</v>
      </c>
      <c r="C9" s="910">
        <v>6.3</v>
      </c>
      <c r="D9" s="909">
        <v>226.8</v>
      </c>
      <c r="E9" s="911" t="s">
        <v>1558</v>
      </c>
      <c r="F9" s="909">
        <v>248</v>
      </c>
      <c r="G9" s="932">
        <v>9.3</v>
      </c>
      <c r="J9" s="912"/>
    </row>
    <row r="10" spans="1:9" ht="26.25" customHeight="1">
      <c r="A10" s="946" t="s">
        <v>1559</v>
      </c>
      <c r="B10" s="909">
        <v>198.7</v>
      </c>
      <c r="C10" s="910">
        <v>6.3</v>
      </c>
      <c r="D10" s="909">
        <v>227.5</v>
      </c>
      <c r="E10" s="911" t="s">
        <v>1560</v>
      </c>
      <c r="F10" s="909">
        <v>250</v>
      </c>
      <c r="G10" s="932">
        <v>9.9</v>
      </c>
      <c r="H10" s="913"/>
      <c r="I10" s="914"/>
    </row>
    <row r="11" spans="1:10" ht="26.25" customHeight="1">
      <c r="A11" s="946" t="s">
        <v>13</v>
      </c>
      <c r="B11" s="909">
        <v>196.1</v>
      </c>
      <c r="C11" s="910">
        <v>5.7</v>
      </c>
      <c r="D11" s="909">
        <v>223.7</v>
      </c>
      <c r="E11" s="911" t="s">
        <v>1558</v>
      </c>
      <c r="F11" s="909">
        <v>249</v>
      </c>
      <c r="G11" s="932">
        <v>11.3</v>
      </c>
      <c r="J11" s="912"/>
    </row>
    <row r="12" spans="1:10" ht="26.25" customHeight="1">
      <c r="A12" s="946" t="s">
        <v>14</v>
      </c>
      <c r="B12" s="909">
        <v>194.2</v>
      </c>
      <c r="C12" s="910">
        <v>5.8</v>
      </c>
      <c r="D12" s="915">
        <v>222.1</v>
      </c>
      <c r="E12" s="911" t="s">
        <v>1561</v>
      </c>
      <c r="F12" s="915">
        <v>248.3</v>
      </c>
      <c r="G12" s="932">
        <v>11.8</v>
      </c>
      <c r="J12" s="916"/>
    </row>
    <row r="13" spans="1:7" ht="26.25" customHeight="1">
      <c r="A13" s="946" t="s">
        <v>15</v>
      </c>
      <c r="B13" s="909">
        <v>196.3</v>
      </c>
      <c r="C13" s="910">
        <v>6.4</v>
      </c>
      <c r="D13" s="909">
        <v>223.1</v>
      </c>
      <c r="E13" s="911" t="s">
        <v>1562</v>
      </c>
      <c r="F13" s="909">
        <v>249.9</v>
      </c>
      <c r="G13" s="932">
        <v>12</v>
      </c>
    </row>
    <row r="14" spans="1:7" ht="26.25" customHeight="1">
      <c r="A14" s="946" t="s">
        <v>1457</v>
      </c>
      <c r="B14" s="909">
        <v>198.4</v>
      </c>
      <c r="C14" s="910">
        <v>7.2</v>
      </c>
      <c r="D14" s="909">
        <v>224.4</v>
      </c>
      <c r="E14" s="911" t="s">
        <v>1555</v>
      </c>
      <c r="F14" s="909">
        <v>249.5</v>
      </c>
      <c r="G14" s="932">
        <v>11.2</v>
      </c>
    </row>
    <row r="15" spans="1:7" ht="26.25" customHeight="1">
      <c r="A15" s="946" t="s">
        <v>16</v>
      </c>
      <c r="B15" s="909">
        <v>202.4</v>
      </c>
      <c r="C15" s="910">
        <v>8.9</v>
      </c>
      <c r="D15" s="909">
        <v>226.5</v>
      </c>
      <c r="E15" s="911" t="s">
        <v>1563</v>
      </c>
      <c r="F15" s="909">
        <v>250.9</v>
      </c>
      <c r="G15" s="932">
        <v>10.8</v>
      </c>
    </row>
    <row r="16" spans="1:7" ht="26.25" customHeight="1">
      <c r="A16" s="946" t="s">
        <v>1459</v>
      </c>
      <c r="B16" s="909">
        <v>204.6</v>
      </c>
      <c r="C16" s="910">
        <v>9.2</v>
      </c>
      <c r="D16" s="909">
        <v>230.9</v>
      </c>
      <c r="E16" s="911" t="s">
        <v>1564</v>
      </c>
      <c r="F16" s="909"/>
      <c r="G16" s="932"/>
    </row>
    <row r="17" spans="1:7" ht="26.25" customHeight="1">
      <c r="A17" s="946" t="s">
        <v>1460</v>
      </c>
      <c r="B17" s="909">
        <v>208.3</v>
      </c>
      <c r="C17" s="910">
        <v>11</v>
      </c>
      <c r="D17" s="909">
        <v>234</v>
      </c>
      <c r="E17" s="911" t="s">
        <v>1565</v>
      </c>
      <c r="F17" s="909"/>
      <c r="G17" s="932"/>
    </row>
    <row r="18" spans="1:7" ht="26.25" customHeight="1">
      <c r="A18" s="946" t="s">
        <v>17</v>
      </c>
      <c r="B18" s="917">
        <v>212.7</v>
      </c>
      <c r="C18" s="918">
        <v>12.1</v>
      </c>
      <c r="D18" s="909">
        <v>237</v>
      </c>
      <c r="E18" s="911">
        <v>11.4</v>
      </c>
      <c r="F18" s="909"/>
      <c r="G18" s="932"/>
    </row>
    <row r="19" spans="1:7" ht="26.25" customHeight="1" thickBot="1">
      <c r="A19" s="950" t="s">
        <v>1566</v>
      </c>
      <c r="B19" s="951">
        <v>200.2</v>
      </c>
      <c r="C19" s="951">
        <v>7.7</v>
      </c>
      <c r="D19" s="951">
        <v>226.7</v>
      </c>
      <c r="E19" s="951">
        <v>13.2</v>
      </c>
      <c r="F19" s="951">
        <v>248.3</v>
      </c>
      <c r="G19" s="952">
        <v>10.7</v>
      </c>
    </row>
    <row r="20" spans="1:2" ht="19.5" customHeight="1" thickTop="1">
      <c r="A20" s="919" t="s">
        <v>1567</v>
      </c>
      <c r="B20" s="920"/>
    </row>
    <row r="21" ht="19.5" customHeight="1">
      <c r="A21" s="919"/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2" sqref="A2:L2"/>
    </sheetView>
  </sheetViews>
  <sheetFormatPr defaultColWidth="9.140625" defaultRowHeight="12.75"/>
  <cols>
    <col min="1" max="1" width="40.8515625" style="279" customWidth="1"/>
    <col min="2" max="12" width="10.7109375" style="279" customWidth="1"/>
    <col min="13" max="16384" width="9.140625" style="279" customWidth="1"/>
  </cols>
  <sheetData>
    <row r="1" spans="1:12" ht="12.75">
      <c r="A1" s="1760" t="s">
        <v>1591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</row>
    <row r="2" spans="1:12" ht="15.75" customHeight="1">
      <c r="A2" s="1737" t="s">
        <v>1344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1737"/>
    </row>
    <row r="3" spans="1:12" ht="12.75">
      <c r="A3" s="1760" t="s">
        <v>1345</v>
      </c>
      <c r="B3" s="1760"/>
      <c r="C3" s="1760"/>
      <c r="D3" s="1760"/>
      <c r="E3" s="1760"/>
      <c r="F3" s="1760"/>
      <c r="G3" s="1760"/>
      <c r="H3" s="1760"/>
      <c r="I3" s="1760"/>
      <c r="J3" s="1760"/>
      <c r="K3" s="1760"/>
      <c r="L3" s="1760"/>
    </row>
    <row r="4" spans="1:12" ht="12.75">
      <c r="A4" s="1760" t="s">
        <v>1182</v>
      </c>
      <c r="B4" s="1760"/>
      <c r="C4" s="1760"/>
      <c r="D4" s="1760"/>
      <c r="E4" s="1760"/>
      <c r="F4" s="1760"/>
      <c r="G4" s="1760"/>
      <c r="H4" s="1760"/>
      <c r="I4" s="1760"/>
      <c r="J4" s="1760"/>
      <c r="K4" s="1760"/>
      <c r="L4" s="1760"/>
    </row>
    <row r="5" spans="1:12" ht="13.5" thickBot="1">
      <c r="A5" s="1760" t="s">
        <v>1478</v>
      </c>
      <c r="B5" s="1760"/>
      <c r="C5" s="1760"/>
      <c r="D5" s="1760"/>
      <c r="E5" s="1760"/>
      <c r="F5" s="1760"/>
      <c r="G5" s="1760"/>
      <c r="H5" s="1760"/>
      <c r="I5" s="1760"/>
      <c r="J5" s="1760"/>
      <c r="K5" s="1760"/>
      <c r="L5" s="1760"/>
    </row>
    <row r="6" spans="1:12" ht="21.75" customHeight="1" thickTop="1">
      <c r="A6" s="1801" t="s">
        <v>1336</v>
      </c>
      <c r="B6" s="1803" t="s">
        <v>1337</v>
      </c>
      <c r="C6" s="688" t="s">
        <v>57</v>
      </c>
      <c r="D6" s="1780" t="s">
        <v>1091</v>
      </c>
      <c r="E6" s="1781"/>
      <c r="F6" s="1782" t="s">
        <v>96</v>
      </c>
      <c r="G6" s="1782"/>
      <c r="H6" s="1781"/>
      <c r="I6" s="1798" t="s">
        <v>69</v>
      </c>
      <c r="J6" s="1799"/>
      <c r="K6" s="1799"/>
      <c r="L6" s="1800"/>
    </row>
    <row r="7" spans="1:12" ht="19.5" customHeight="1">
      <c r="A7" s="1802"/>
      <c r="B7" s="1804"/>
      <c r="C7" s="693" t="s">
        <v>1477</v>
      </c>
      <c r="D7" s="693" t="s">
        <v>278</v>
      </c>
      <c r="E7" s="693" t="s">
        <v>1477</v>
      </c>
      <c r="F7" s="693" t="s">
        <v>1174</v>
      </c>
      <c r="G7" s="693" t="s">
        <v>278</v>
      </c>
      <c r="H7" s="693" t="s">
        <v>1477</v>
      </c>
      <c r="I7" s="700" t="s">
        <v>81</v>
      </c>
      <c r="J7" s="392" t="s">
        <v>81</v>
      </c>
      <c r="K7" s="701" t="s">
        <v>82</v>
      </c>
      <c r="L7" s="702" t="s">
        <v>82</v>
      </c>
    </row>
    <row r="8" spans="1:12" ht="16.5" customHeight="1">
      <c r="A8" s="393">
        <v>1</v>
      </c>
      <c r="B8" s="394">
        <v>2</v>
      </c>
      <c r="C8" s="395">
        <v>3</v>
      </c>
      <c r="D8" s="394">
        <v>4</v>
      </c>
      <c r="E8" s="394">
        <v>5</v>
      </c>
      <c r="F8" s="396">
        <v>6</v>
      </c>
      <c r="G8" s="392">
        <v>7</v>
      </c>
      <c r="H8" s="395">
        <v>8</v>
      </c>
      <c r="I8" s="397" t="s">
        <v>1246</v>
      </c>
      <c r="J8" s="398" t="s">
        <v>1247</v>
      </c>
      <c r="K8" s="399" t="s">
        <v>1248</v>
      </c>
      <c r="L8" s="400" t="s">
        <v>1249</v>
      </c>
    </row>
    <row r="9" spans="1:12" ht="24" customHeight="1">
      <c r="A9" s="401" t="s">
        <v>1347</v>
      </c>
      <c r="B9" s="234">
        <v>100</v>
      </c>
      <c r="C9" s="703">
        <v>156.6</v>
      </c>
      <c r="D9" s="703">
        <v>175.6</v>
      </c>
      <c r="E9" s="703">
        <v>178.1</v>
      </c>
      <c r="F9" s="704">
        <v>198.7</v>
      </c>
      <c r="G9" s="704">
        <v>197</v>
      </c>
      <c r="H9" s="705">
        <v>197.6</v>
      </c>
      <c r="I9" s="235">
        <v>13.729246487867172</v>
      </c>
      <c r="J9" s="235">
        <v>1.4236902050113827</v>
      </c>
      <c r="K9" s="235">
        <v>10.948905109489047</v>
      </c>
      <c r="L9" s="402">
        <v>0.3045685279187751</v>
      </c>
    </row>
    <row r="10" spans="1:12" ht="21" customHeight="1">
      <c r="A10" s="403" t="s">
        <v>1348</v>
      </c>
      <c r="B10" s="236">
        <v>49.593021995747016</v>
      </c>
      <c r="C10" s="706">
        <v>151.8</v>
      </c>
      <c r="D10" s="707">
        <v>175.3</v>
      </c>
      <c r="E10" s="707">
        <v>180.6</v>
      </c>
      <c r="F10" s="707">
        <v>214.5</v>
      </c>
      <c r="G10" s="707">
        <v>209</v>
      </c>
      <c r="H10" s="708">
        <v>208.5</v>
      </c>
      <c r="I10" s="237">
        <v>18.972332015810252</v>
      </c>
      <c r="J10" s="237">
        <v>3.0233884768967414</v>
      </c>
      <c r="K10" s="237">
        <v>15.448504983388702</v>
      </c>
      <c r="L10" s="404">
        <v>-0.23923444976075814</v>
      </c>
    </row>
    <row r="11" spans="1:12" ht="21" customHeight="1">
      <c r="A11" s="405" t="s">
        <v>1349</v>
      </c>
      <c r="B11" s="238">
        <v>16.575694084141823</v>
      </c>
      <c r="C11" s="709">
        <v>155.8</v>
      </c>
      <c r="D11" s="709">
        <v>163.4</v>
      </c>
      <c r="E11" s="709">
        <v>158.7</v>
      </c>
      <c r="F11" s="709">
        <v>198</v>
      </c>
      <c r="G11" s="709">
        <v>199.6</v>
      </c>
      <c r="H11" s="710">
        <v>189.8</v>
      </c>
      <c r="I11" s="239">
        <v>1.8613607188703298</v>
      </c>
      <c r="J11" s="239">
        <v>-2.8763769889840916</v>
      </c>
      <c r="K11" s="239">
        <v>19.596723377441734</v>
      </c>
      <c r="L11" s="406">
        <v>-4.909819639278538</v>
      </c>
    </row>
    <row r="12" spans="1:12" ht="21" customHeight="1">
      <c r="A12" s="405" t="s">
        <v>1350</v>
      </c>
      <c r="B12" s="238">
        <v>6.086031204033311</v>
      </c>
      <c r="C12" s="709">
        <v>156.2</v>
      </c>
      <c r="D12" s="709">
        <v>168.7</v>
      </c>
      <c r="E12" s="709">
        <v>209.8</v>
      </c>
      <c r="F12" s="709">
        <v>200.1</v>
      </c>
      <c r="G12" s="709">
        <v>180.8</v>
      </c>
      <c r="H12" s="710">
        <v>209.2</v>
      </c>
      <c r="I12" s="239">
        <v>34.31498079385403</v>
      </c>
      <c r="J12" s="239">
        <v>24.362774155305303</v>
      </c>
      <c r="K12" s="239">
        <v>-0.28598665395615797</v>
      </c>
      <c r="L12" s="406">
        <v>15.707964601769902</v>
      </c>
    </row>
    <row r="13" spans="1:12" ht="21" customHeight="1">
      <c r="A13" s="405" t="s">
        <v>1351</v>
      </c>
      <c r="B13" s="238">
        <v>3.770519507075808</v>
      </c>
      <c r="C13" s="709">
        <v>186.4</v>
      </c>
      <c r="D13" s="709">
        <v>211.5</v>
      </c>
      <c r="E13" s="709">
        <v>226.5</v>
      </c>
      <c r="F13" s="709">
        <v>288.8</v>
      </c>
      <c r="G13" s="709">
        <v>282.7</v>
      </c>
      <c r="H13" s="710">
        <v>285.2</v>
      </c>
      <c r="I13" s="239">
        <v>21.512875536480692</v>
      </c>
      <c r="J13" s="239">
        <v>7.092198581560297</v>
      </c>
      <c r="K13" s="239">
        <v>25.91611479028697</v>
      </c>
      <c r="L13" s="406">
        <v>0.8843296781039953</v>
      </c>
    </row>
    <row r="14" spans="1:12" ht="21" customHeight="1">
      <c r="A14" s="405" t="s">
        <v>1352</v>
      </c>
      <c r="B14" s="238">
        <v>11.183012678383857</v>
      </c>
      <c r="C14" s="709">
        <v>121.7</v>
      </c>
      <c r="D14" s="709">
        <v>165.4</v>
      </c>
      <c r="E14" s="709">
        <v>154.2</v>
      </c>
      <c r="F14" s="709">
        <v>173.1</v>
      </c>
      <c r="G14" s="709">
        <v>156.6</v>
      </c>
      <c r="H14" s="710">
        <v>145.5</v>
      </c>
      <c r="I14" s="239">
        <v>26.705012325390285</v>
      </c>
      <c r="J14" s="239">
        <v>-6.771463119709807</v>
      </c>
      <c r="K14" s="239">
        <v>-5.642023346303489</v>
      </c>
      <c r="L14" s="406">
        <v>-7.088122605363978</v>
      </c>
    </row>
    <row r="15" spans="1:12" ht="21" customHeight="1">
      <c r="A15" s="405" t="s">
        <v>1353</v>
      </c>
      <c r="B15" s="238">
        <v>1.9487350779721184</v>
      </c>
      <c r="C15" s="709">
        <v>125.8</v>
      </c>
      <c r="D15" s="709">
        <v>135.4</v>
      </c>
      <c r="E15" s="709">
        <v>141.8</v>
      </c>
      <c r="F15" s="709">
        <v>179.8</v>
      </c>
      <c r="G15" s="709">
        <v>184.7</v>
      </c>
      <c r="H15" s="710">
        <v>196.8</v>
      </c>
      <c r="I15" s="239">
        <v>12.718600953895077</v>
      </c>
      <c r="J15" s="239">
        <v>4.726735598227478</v>
      </c>
      <c r="K15" s="239">
        <v>38.78702397743302</v>
      </c>
      <c r="L15" s="406">
        <v>6.5511640498105095</v>
      </c>
    </row>
    <row r="16" spans="1:12" ht="21" customHeight="1">
      <c r="A16" s="405" t="s">
        <v>1354</v>
      </c>
      <c r="B16" s="238">
        <v>10.019129444140097</v>
      </c>
      <c r="C16" s="709">
        <v>168.1</v>
      </c>
      <c r="D16" s="709">
        <v>204.4</v>
      </c>
      <c r="E16" s="709">
        <v>219</v>
      </c>
      <c r="F16" s="709">
        <v>275.6</v>
      </c>
      <c r="G16" s="709">
        <v>277</v>
      </c>
      <c r="H16" s="710">
        <v>282.9</v>
      </c>
      <c r="I16" s="239">
        <v>30.279595478881618</v>
      </c>
      <c r="J16" s="239">
        <v>7.142857142857139</v>
      </c>
      <c r="K16" s="239">
        <v>29.178082191780817</v>
      </c>
      <c r="L16" s="406">
        <v>2.129963898916955</v>
      </c>
    </row>
    <row r="17" spans="1:12" ht="21" customHeight="1">
      <c r="A17" s="403" t="s">
        <v>1355</v>
      </c>
      <c r="B17" s="240">
        <v>20.37273710722672</v>
      </c>
      <c r="C17" s="706">
        <v>151.1</v>
      </c>
      <c r="D17" s="707">
        <v>163.3</v>
      </c>
      <c r="E17" s="707">
        <v>164.8</v>
      </c>
      <c r="F17" s="707">
        <v>180.8</v>
      </c>
      <c r="G17" s="707">
        <v>183</v>
      </c>
      <c r="H17" s="708">
        <v>183.9</v>
      </c>
      <c r="I17" s="237">
        <v>9.066843150231648</v>
      </c>
      <c r="J17" s="237">
        <v>0.9185548071035043</v>
      </c>
      <c r="K17" s="237">
        <v>11.58980582524272</v>
      </c>
      <c r="L17" s="404">
        <v>0.491803278688522</v>
      </c>
    </row>
    <row r="18" spans="1:12" ht="21" customHeight="1">
      <c r="A18" s="405" t="s">
        <v>1356</v>
      </c>
      <c r="B18" s="238">
        <v>6.117694570987977</v>
      </c>
      <c r="C18" s="709">
        <v>144.9</v>
      </c>
      <c r="D18" s="709">
        <v>153.8</v>
      </c>
      <c r="E18" s="709">
        <v>150.6</v>
      </c>
      <c r="F18" s="709">
        <v>180.2</v>
      </c>
      <c r="G18" s="709">
        <v>182.3</v>
      </c>
      <c r="H18" s="710">
        <v>180.3</v>
      </c>
      <c r="I18" s="239">
        <v>3.933747412008273</v>
      </c>
      <c r="J18" s="239">
        <v>-2.0806241872561912</v>
      </c>
      <c r="K18" s="239">
        <v>19.721115537848604</v>
      </c>
      <c r="L18" s="406">
        <v>-1.0970927043335195</v>
      </c>
    </row>
    <row r="19" spans="1:12" ht="21" customHeight="1">
      <c r="A19" s="405" t="s">
        <v>1357</v>
      </c>
      <c r="B19" s="238">
        <v>5.683628753648385</v>
      </c>
      <c r="C19" s="709">
        <v>142.5</v>
      </c>
      <c r="D19" s="709">
        <v>161.5</v>
      </c>
      <c r="E19" s="709">
        <v>163.6</v>
      </c>
      <c r="F19" s="709">
        <v>181.7</v>
      </c>
      <c r="G19" s="709">
        <v>182.8</v>
      </c>
      <c r="H19" s="710">
        <v>182.8</v>
      </c>
      <c r="I19" s="239">
        <v>14.807017543859644</v>
      </c>
      <c r="J19" s="239">
        <v>1.30030959752321</v>
      </c>
      <c r="K19" s="239">
        <v>11.735941320293406</v>
      </c>
      <c r="L19" s="406">
        <v>0</v>
      </c>
    </row>
    <row r="20" spans="1:12" ht="21" customHeight="1">
      <c r="A20" s="405" t="s">
        <v>1358</v>
      </c>
      <c r="B20" s="238">
        <v>4.4957766210627</v>
      </c>
      <c r="C20" s="709">
        <v>197.1</v>
      </c>
      <c r="D20" s="709">
        <v>205.9</v>
      </c>
      <c r="E20" s="709">
        <v>217.4</v>
      </c>
      <c r="F20" s="709">
        <v>224.4</v>
      </c>
      <c r="G20" s="709">
        <v>229.2</v>
      </c>
      <c r="H20" s="710">
        <v>236.3</v>
      </c>
      <c r="I20" s="239">
        <v>10.299340436326744</v>
      </c>
      <c r="J20" s="239">
        <v>5.585235551238469</v>
      </c>
      <c r="K20" s="239">
        <v>8.69365225390986</v>
      </c>
      <c r="L20" s="406">
        <v>3.0977312390925107</v>
      </c>
    </row>
    <row r="21" spans="1:12" ht="21" customHeight="1">
      <c r="A21" s="405" t="s">
        <v>1359</v>
      </c>
      <c r="B21" s="238">
        <v>4.065637161527658</v>
      </c>
      <c r="C21" s="709">
        <v>121.5</v>
      </c>
      <c r="D21" s="709">
        <v>133</v>
      </c>
      <c r="E21" s="709">
        <v>129.6</v>
      </c>
      <c r="F21" s="709">
        <v>132.2</v>
      </c>
      <c r="G21" s="709">
        <v>133.2</v>
      </c>
      <c r="H21" s="710">
        <v>133.2</v>
      </c>
      <c r="I21" s="239">
        <v>6.666666666666671</v>
      </c>
      <c r="J21" s="239">
        <v>-2.5563909774436127</v>
      </c>
      <c r="K21" s="239">
        <v>2.7777777777777715</v>
      </c>
      <c r="L21" s="406">
        <v>0</v>
      </c>
    </row>
    <row r="22" spans="1:12" s="331" customFormat="1" ht="21" customHeight="1">
      <c r="A22" s="403" t="s">
        <v>1360</v>
      </c>
      <c r="B22" s="240">
        <v>30.044340897026256</v>
      </c>
      <c r="C22" s="706">
        <v>168.2</v>
      </c>
      <c r="D22" s="707">
        <v>184.5</v>
      </c>
      <c r="E22" s="707">
        <v>182.9</v>
      </c>
      <c r="F22" s="707">
        <v>184.8</v>
      </c>
      <c r="G22" s="707">
        <v>186.7</v>
      </c>
      <c r="H22" s="708">
        <v>188.8</v>
      </c>
      <c r="I22" s="237">
        <v>8.739595719381697</v>
      </c>
      <c r="J22" s="237">
        <v>-0.8672086720867185</v>
      </c>
      <c r="K22" s="237">
        <v>3.225806451612897</v>
      </c>
      <c r="L22" s="404">
        <v>1.1247991430101791</v>
      </c>
    </row>
    <row r="23" spans="1:12" ht="21" customHeight="1">
      <c r="A23" s="405" t="s">
        <v>1361</v>
      </c>
      <c r="B23" s="238">
        <v>5.397977971447429</v>
      </c>
      <c r="C23" s="709">
        <v>295</v>
      </c>
      <c r="D23" s="709">
        <v>307.1</v>
      </c>
      <c r="E23" s="709">
        <v>299.3</v>
      </c>
      <c r="F23" s="709">
        <v>306.5</v>
      </c>
      <c r="G23" s="709">
        <v>315.9</v>
      </c>
      <c r="H23" s="710">
        <v>327.2</v>
      </c>
      <c r="I23" s="239">
        <v>1.4576271186440835</v>
      </c>
      <c r="J23" s="239">
        <v>-2.5398892868772407</v>
      </c>
      <c r="K23" s="239">
        <v>9.321750751754081</v>
      </c>
      <c r="L23" s="406">
        <v>3.5770813548591462</v>
      </c>
    </row>
    <row r="24" spans="1:12" ht="21" customHeight="1">
      <c r="A24" s="405" t="s">
        <v>1362</v>
      </c>
      <c r="B24" s="238">
        <v>2.4560330063653932</v>
      </c>
      <c r="C24" s="709">
        <v>197.7</v>
      </c>
      <c r="D24" s="709">
        <v>211.7</v>
      </c>
      <c r="E24" s="709">
        <v>213.3</v>
      </c>
      <c r="F24" s="709">
        <v>186.6</v>
      </c>
      <c r="G24" s="709">
        <v>186.6</v>
      </c>
      <c r="H24" s="710">
        <v>186.8</v>
      </c>
      <c r="I24" s="239">
        <v>7.890743550834614</v>
      </c>
      <c r="J24" s="239">
        <v>0.7557864903164955</v>
      </c>
      <c r="K24" s="239">
        <v>-12.423816221284582</v>
      </c>
      <c r="L24" s="406">
        <v>0.10718113612004743</v>
      </c>
    </row>
    <row r="25" spans="1:12" ht="21" customHeight="1">
      <c r="A25" s="405" t="s">
        <v>1363</v>
      </c>
      <c r="B25" s="238">
        <v>6.973714820123034</v>
      </c>
      <c r="C25" s="709">
        <v>141.2</v>
      </c>
      <c r="D25" s="709">
        <v>163</v>
      </c>
      <c r="E25" s="709">
        <v>164.1</v>
      </c>
      <c r="F25" s="709">
        <v>162.8</v>
      </c>
      <c r="G25" s="709">
        <v>163</v>
      </c>
      <c r="H25" s="710">
        <v>163.6</v>
      </c>
      <c r="I25" s="239">
        <v>16.218130311614743</v>
      </c>
      <c r="J25" s="239">
        <v>0.674846625766861</v>
      </c>
      <c r="K25" s="239">
        <v>-0.3046922608165801</v>
      </c>
      <c r="L25" s="406">
        <v>0.3680981595092021</v>
      </c>
    </row>
    <row r="26" spans="1:12" ht="21" customHeight="1">
      <c r="A26" s="405" t="s">
        <v>1364</v>
      </c>
      <c r="B26" s="238">
        <v>1.8659527269142209</v>
      </c>
      <c r="C26" s="709">
        <v>94.7</v>
      </c>
      <c r="D26" s="709">
        <v>101.8</v>
      </c>
      <c r="E26" s="709">
        <v>101.8</v>
      </c>
      <c r="F26" s="709">
        <v>95.1</v>
      </c>
      <c r="G26" s="709">
        <v>98.7</v>
      </c>
      <c r="H26" s="710">
        <v>99.4</v>
      </c>
      <c r="I26" s="239">
        <v>7.497360084477293</v>
      </c>
      <c r="J26" s="239">
        <v>0</v>
      </c>
      <c r="K26" s="239">
        <v>-2.3575638506876118</v>
      </c>
      <c r="L26" s="406">
        <v>0.7092198581560467</v>
      </c>
    </row>
    <row r="27" spans="1:12" ht="21" customHeight="1">
      <c r="A27" s="405" t="s">
        <v>1366</v>
      </c>
      <c r="B27" s="238">
        <v>2.731641690470963</v>
      </c>
      <c r="C27" s="709">
        <v>117.8</v>
      </c>
      <c r="D27" s="709">
        <v>122.1</v>
      </c>
      <c r="E27" s="709">
        <v>124.4</v>
      </c>
      <c r="F27" s="709">
        <v>130.1</v>
      </c>
      <c r="G27" s="709">
        <v>130.1</v>
      </c>
      <c r="H27" s="710">
        <v>130.1</v>
      </c>
      <c r="I27" s="239">
        <v>5.6027164685908275</v>
      </c>
      <c r="J27" s="239">
        <v>1.8837018837018888</v>
      </c>
      <c r="K27" s="239">
        <v>4.581993569131825</v>
      </c>
      <c r="L27" s="406">
        <v>0</v>
      </c>
    </row>
    <row r="28" spans="1:12" ht="21" customHeight="1">
      <c r="A28" s="405" t="s">
        <v>1367</v>
      </c>
      <c r="B28" s="238">
        <v>3.1001290737979397</v>
      </c>
      <c r="C28" s="709">
        <v>107.6</v>
      </c>
      <c r="D28" s="709">
        <v>129.4</v>
      </c>
      <c r="E28" s="709">
        <v>130</v>
      </c>
      <c r="F28" s="709">
        <v>127</v>
      </c>
      <c r="G28" s="709">
        <v>127.7</v>
      </c>
      <c r="H28" s="710">
        <v>126.4</v>
      </c>
      <c r="I28" s="239">
        <v>20.817843866171003</v>
      </c>
      <c r="J28" s="239">
        <v>0.4636785162287538</v>
      </c>
      <c r="K28" s="239">
        <v>-2.7692307692307736</v>
      </c>
      <c r="L28" s="406">
        <v>-1.0180109631949819</v>
      </c>
    </row>
    <row r="29" spans="1:12" ht="21" customHeight="1" thickBot="1">
      <c r="A29" s="407" t="s">
        <v>1368</v>
      </c>
      <c r="B29" s="408">
        <v>7.508891607907275</v>
      </c>
      <c r="C29" s="711">
        <v>154</v>
      </c>
      <c r="D29" s="711">
        <v>173.6</v>
      </c>
      <c r="E29" s="711">
        <v>170.2</v>
      </c>
      <c r="F29" s="711">
        <v>183.2</v>
      </c>
      <c r="G29" s="711">
        <v>182.9</v>
      </c>
      <c r="H29" s="712">
        <v>182.8</v>
      </c>
      <c r="I29" s="409">
        <v>10.51948051948051</v>
      </c>
      <c r="J29" s="409">
        <v>-1.958525345622121</v>
      </c>
      <c r="K29" s="409">
        <v>7.403055229142197</v>
      </c>
      <c r="L29" s="410">
        <v>-0.05467468562055444</v>
      </c>
    </row>
    <row r="30" ht="13.5" thickTop="1">
      <c r="A30" s="279" t="s">
        <v>1369</v>
      </c>
    </row>
    <row r="31" spans="1:5" ht="12.75">
      <c r="A31" s="279" t="s">
        <v>1370</v>
      </c>
      <c r="E31" s="279" t="s">
        <v>1439</v>
      </c>
    </row>
  </sheetData>
  <mergeCells count="10">
    <mergeCell ref="A1:L1"/>
    <mergeCell ref="A2:L2"/>
    <mergeCell ref="A3:L3"/>
    <mergeCell ref="F6:H6"/>
    <mergeCell ref="I6:L6"/>
    <mergeCell ref="A4:L4"/>
    <mergeCell ref="A5:L5"/>
    <mergeCell ref="A6:A7"/>
    <mergeCell ref="B6:B7"/>
    <mergeCell ref="D6:E6"/>
  </mergeCells>
  <printOptions horizontalCentered="1"/>
  <pageMargins left="0.75" right="0.75" top="1" bottom="1" header="0.5" footer="0.5"/>
  <pageSetup fitToHeight="1" fitToWidth="1" horizontalDpi="600" verticalDpi="600" orientation="portrait" scale="5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2" sqref="A2:I2"/>
    </sheetView>
  </sheetViews>
  <sheetFormatPr defaultColWidth="10.7109375" defaultRowHeight="24.75" customHeight="1"/>
  <cols>
    <col min="1" max="1" width="16.00390625" style="279" customWidth="1"/>
    <col min="2" max="2" width="14.57421875" style="279" hidden="1" customWidth="1"/>
    <col min="3" max="3" width="13.140625" style="279" hidden="1" customWidth="1"/>
    <col min="4" max="4" width="13.57421875" style="279" customWidth="1"/>
    <col min="5" max="5" width="12.421875" style="279" customWidth="1"/>
    <col min="6" max="6" width="13.28125" style="279" customWidth="1"/>
    <col min="7" max="7" width="12.421875" style="279" customWidth="1"/>
    <col min="8" max="8" width="11.28125" style="279" customWidth="1"/>
    <col min="9" max="9" width="12.421875" style="279" customWidth="1"/>
    <col min="10" max="10" width="3.421875" style="279" customWidth="1"/>
    <col min="11" max="11" width="10.7109375" style="279" customWidth="1"/>
    <col min="12" max="12" width="11.8515625" style="279" bestFit="1" customWidth="1"/>
    <col min="13" max="13" width="10.7109375" style="279" customWidth="1"/>
    <col min="14" max="14" width="11.8515625" style="279" bestFit="1" customWidth="1"/>
    <col min="15" max="15" width="10.7109375" style="279" customWidth="1"/>
    <col min="16" max="16" width="11.8515625" style="279" bestFit="1" customWidth="1"/>
    <col min="17" max="16384" width="10.7109375" style="279" customWidth="1"/>
  </cols>
  <sheetData>
    <row r="1" spans="1:9" ht="12.75">
      <c r="A1" s="1811" t="s">
        <v>1568</v>
      </c>
      <c r="B1" s="1811"/>
      <c r="C1" s="1811"/>
      <c r="D1" s="1811"/>
      <c r="E1" s="1811"/>
      <c r="F1" s="1811"/>
      <c r="G1" s="1811"/>
      <c r="H1" s="1811"/>
      <c r="I1" s="1811"/>
    </row>
    <row r="2" spans="1:9" ht="15.75">
      <c r="A2" s="1812" t="s">
        <v>1344</v>
      </c>
      <c r="B2" s="1812"/>
      <c r="C2" s="1812"/>
      <c r="D2" s="1812"/>
      <c r="E2" s="1812"/>
      <c r="F2" s="1812"/>
      <c r="G2" s="1812"/>
      <c r="H2" s="1812"/>
      <c r="I2" s="1812"/>
    </row>
    <row r="3" spans="1:9" ht="12.75">
      <c r="A3" s="1813" t="s">
        <v>1345</v>
      </c>
      <c r="B3" s="1813"/>
      <c r="C3" s="1813"/>
      <c r="D3" s="1813"/>
      <c r="E3" s="1813"/>
      <c r="F3" s="1813"/>
      <c r="G3" s="1813"/>
      <c r="H3" s="1813"/>
      <c r="I3" s="1813"/>
    </row>
    <row r="4" spans="1:9" ht="13.5" thickBot="1">
      <c r="A4" s="1814" t="s">
        <v>1550</v>
      </c>
      <c r="B4" s="1815"/>
      <c r="C4" s="1815"/>
      <c r="D4" s="1815"/>
      <c r="E4" s="1815"/>
      <c r="F4" s="1815"/>
      <c r="G4" s="1815"/>
      <c r="H4" s="1815"/>
      <c r="I4" s="1815"/>
    </row>
    <row r="5" spans="1:9" ht="24.75" customHeight="1" thickBot="1" thickTop="1">
      <c r="A5" s="1807" t="s">
        <v>1444</v>
      </c>
      <c r="B5" s="1809" t="s">
        <v>1569</v>
      </c>
      <c r="C5" s="1810"/>
      <c r="D5" s="1805" t="s">
        <v>1551</v>
      </c>
      <c r="E5" s="1810"/>
      <c r="F5" s="1805" t="s">
        <v>1552</v>
      </c>
      <c r="G5" s="1810"/>
      <c r="H5" s="1805" t="s">
        <v>1553</v>
      </c>
      <c r="I5" s="1806"/>
    </row>
    <row r="6" spans="1:9" ht="24.75" customHeight="1">
      <c r="A6" s="1808"/>
      <c r="B6" s="921" t="s">
        <v>483</v>
      </c>
      <c r="C6" s="922" t="s">
        <v>1554</v>
      </c>
      <c r="D6" s="922" t="s">
        <v>483</v>
      </c>
      <c r="E6" s="922" t="s">
        <v>1554</v>
      </c>
      <c r="F6" s="922" t="s">
        <v>483</v>
      </c>
      <c r="G6" s="922" t="s">
        <v>1554</v>
      </c>
      <c r="H6" s="922" t="s">
        <v>483</v>
      </c>
      <c r="I6" s="923" t="s">
        <v>1554</v>
      </c>
    </row>
    <row r="7" spans="1:12" ht="24.75" customHeight="1">
      <c r="A7" s="945" t="s">
        <v>1168</v>
      </c>
      <c r="B7" s="924">
        <v>142.4</v>
      </c>
      <c r="C7" s="925">
        <v>6.7</v>
      </c>
      <c r="D7" s="924">
        <v>160</v>
      </c>
      <c r="E7" s="926">
        <v>12.4</v>
      </c>
      <c r="F7" s="927">
        <v>177.9</v>
      </c>
      <c r="G7" s="928" t="s">
        <v>1570</v>
      </c>
      <c r="H7" s="927">
        <v>201.4</v>
      </c>
      <c r="I7" s="929">
        <v>13.2</v>
      </c>
      <c r="L7" s="930"/>
    </row>
    <row r="8" spans="1:12" ht="24.75" customHeight="1">
      <c r="A8" s="946" t="s">
        <v>1556</v>
      </c>
      <c r="B8" s="924">
        <v>147.1</v>
      </c>
      <c r="C8" s="925">
        <v>9.1</v>
      </c>
      <c r="D8" s="924">
        <v>163.5</v>
      </c>
      <c r="E8" s="926">
        <v>11.1</v>
      </c>
      <c r="F8" s="915">
        <v>180.3</v>
      </c>
      <c r="G8" s="931" t="s">
        <v>1571</v>
      </c>
      <c r="H8" s="915">
        <v>203</v>
      </c>
      <c r="I8" s="932">
        <v>12.6</v>
      </c>
      <c r="K8" s="933"/>
      <c r="L8" s="930"/>
    </row>
    <row r="9" spans="1:12" ht="24.75" customHeight="1">
      <c r="A9" s="946" t="s">
        <v>12</v>
      </c>
      <c r="B9" s="924">
        <v>149</v>
      </c>
      <c r="C9" s="925">
        <v>10.4</v>
      </c>
      <c r="D9" s="924">
        <v>164.3</v>
      </c>
      <c r="E9" s="926">
        <v>10.3</v>
      </c>
      <c r="F9" s="915">
        <v>179.6</v>
      </c>
      <c r="G9" s="934" t="s">
        <v>1572</v>
      </c>
      <c r="H9" s="935">
        <v>206.1</v>
      </c>
      <c r="I9" s="936">
        <v>14.8</v>
      </c>
      <c r="L9" s="930"/>
    </row>
    <row r="10" spans="1:12" ht="24.75" customHeight="1">
      <c r="A10" s="946" t="s">
        <v>1559</v>
      </c>
      <c r="B10" s="924">
        <v>150.5</v>
      </c>
      <c r="C10" s="925">
        <v>10.3</v>
      </c>
      <c r="D10" s="924">
        <v>161.3</v>
      </c>
      <c r="E10" s="926">
        <v>7.2</v>
      </c>
      <c r="F10" s="915">
        <v>176.1</v>
      </c>
      <c r="G10" s="934" t="s">
        <v>1573</v>
      </c>
      <c r="H10" s="915">
        <v>208.7</v>
      </c>
      <c r="I10" s="936">
        <v>18.5</v>
      </c>
      <c r="L10" s="930"/>
    </row>
    <row r="11" spans="1:13" ht="24.75" customHeight="1">
      <c r="A11" s="946" t="s">
        <v>13</v>
      </c>
      <c r="B11" s="924">
        <v>146.3</v>
      </c>
      <c r="C11" s="925">
        <v>8.9</v>
      </c>
      <c r="D11" s="924">
        <v>155.2</v>
      </c>
      <c r="E11" s="926">
        <v>6.1</v>
      </c>
      <c r="F11" s="915">
        <v>170.9</v>
      </c>
      <c r="G11" s="934" t="s">
        <v>1574</v>
      </c>
      <c r="H11" s="915">
        <v>203.2</v>
      </c>
      <c r="I11" s="936">
        <v>18.9</v>
      </c>
      <c r="L11" s="937"/>
      <c r="M11" s="933"/>
    </row>
    <row r="12" spans="1:12" ht="24.75" customHeight="1">
      <c r="A12" s="946" t="s">
        <v>14</v>
      </c>
      <c r="B12" s="924">
        <v>143</v>
      </c>
      <c r="C12" s="925">
        <v>10.4</v>
      </c>
      <c r="D12" s="924">
        <v>150.8</v>
      </c>
      <c r="E12" s="926">
        <v>5.5</v>
      </c>
      <c r="F12" s="915">
        <v>172.9</v>
      </c>
      <c r="G12" s="934" t="s">
        <v>1575</v>
      </c>
      <c r="H12" s="915">
        <v>200.6</v>
      </c>
      <c r="I12" s="936">
        <v>16</v>
      </c>
      <c r="L12" s="930"/>
    </row>
    <row r="13" spans="1:9" ht="24.75" customHeight="1">
      <c r="A13" s="946" t="s">
        <v>15</v>
      </c>
      <c r="B13" s="924">
        <v>145.1</v>
      </c>
      <c r="C13" s="925">
        <v>12.6</v>
      </c>
      <c r="D13" s="924">
        <v>151.3</v>
      </c>
      <c r="E13" s="926">
        <v>4.3</v>
      </c>
      <c r="F13" s="915">
        <v>174</v>
      </c>
      <c r="G13" s="938" t="s">
        <v>1576</v>
      </c>
      <c r="H13" s="915">
        <v>198.7</v>
      </c>
      <c r="I13" s="939">
        <v>14.2</v>
      </c>
    </row>
    <row r="14" spans="1:9" ht="24.75" customHeight="1">
      <c r="A14" s="946" t="s">
        <v>1457</v>
      </c>
      <c r="B14" s="924">
        <v>146.7</v>
      </c>
      <c r="C14" s="925">
        <v>12.2</v>
      </c>
      <c r="D14" s="924">
        <v>156.4</v>
      </c>
      <c r="E14" s="926">
        <v>6.6</v>
      </c>
      <c r="F14" s="915">
        <v>175.6</v>
      </c>
      <c r="G14" s="938" t="s">
        <v>1565</v>
      </c>
      <c r="H14" s="915">
        <v>197</v>
      </c>
      <c r="I14" s="939" t="str">
        <f>FIXED((H14/F14*100-100),1)</f>
        <v>12.2</v>
      </c>
    </row>
    <row r="15" spans="1:9" ht="24.75" customHeight="1">
      <c r="A15" s="946" t="s">
        <v>16</v>
      </c>
      <c r="B15" s="924">
        <v>143.2</v>
      </c>
      <c r="C15" s="925">
        <v>7.6</v>
      </c>
      <c r="D15" s="924">
        <v>156.6</v>
      </c>
      <c r="E15" s="926">
        <v>9.4</v>
      </c>
      <c r="F15" s="915">
        <v>178.1</v>
      </c>
      <c r="G15" s="938" t="s">
        <v>1562</v>
      </c>
      <c r="H15" s="915">
        <v>197.6</v>
      </c>
      <c r="I15" s="939">
        <v>10.9</v>
      </c>
    </row>
    <row r="16" spans="1:9" ht="24.75" customHeight="1">
      <c r="A16" s="946" t="s">
        <v>1459</v>
      </c>
      <c r="B16" s="892">
        <v>145.4</v>
      </c>
      <c r="C16" s="938">
        <v>6.2</v>
      </c>
      <c r="D16" s="892">
        <v>160.1</v>
      </c>
      <c r="E16" s="940">
        <v>10.1</v>
      </c>
      <c r="F16" s="915">
        <v>184.9</v>
      </c>
      <c r="G16" s="938">
        <v>15.5</v>
      </c>
      <c r="H16" s="915"/>
      <c r="I16" s="939"/>
    </row>
    <row r="17" spans="1:9" ht="24.75" customHeight="1">
      <c r="A17" s="946" t="s">
        <v>1460</v>
      </c>
      <c r="B17" s="892">
        <v>146</v>
      </c>
      <c r="C17" s="938">
        <v>5.6</v>
      </c>
      <c r="D17" s="892">
        <v>164.9</v>
      </c>
      <c r="E17" s="940">
        <v>12.9</v>
      </c>
      <c r="F17" s="915">
        <v>193</v>
      </c>
      <c r="G17" s="938">
        <v>17</v>
      </c>
      <c r="H17" s="915"/>
      <c r="I17" s="939"/>
    </row>
    <row r="18" spans="1:9" ht="24.75" customHeight="1">
      <c r="A18" s="946" t="s">
        <v>17</v>
      </c>
      <c r="B18" s="924">
        <v>151.8</v>
      </c>
      <c r="C18" s="925">
        <v>8.5</v>
      </c>
      <c r="D18" s="941">
        <v>171.8</v>
      </c>
      <c r="E18" s="940">
        <v>13.2</v>
      </c>
      <c r="F18" s="915">
        <v>198</v>
      </c>
      <c r="G18" s="938">
        <v>15.3</v>
      </c>
      <c r="H18" s="915"/>
      <c r="I18" s="939"/>
    </row>
    <row r="19" spans="1:9" ht="24.75" customHeight="1" thickBot="1">
      <c r="A19" s="947" t="s">
        <v>1566</v>
      </c>
      <c r="B19" s="948">
        <v>146.4</v>
      </c>
      <c r="C19" s="942">
        <v>9</v>
      </c>
      <c r="D19" s="942">
        <v>159.7</v>
      </c>
      <c r="E19" s="943">
        <v>9.1</v>
      </c>
      <c r="F19" s="942">
        <v>180.1</v>
      </c>
      <c r="G19" s="942">
        <v>12.8</v>
      </c>
      <c r="H19" s="942">
        <v>201.8</v>
      </c>
      <c r="I19" s="944">
        <v>14.6</v>
      </c>
    </row>
    <row r="20" ht="17.25" customHeight="1" thickTop="1">
      <c r="H20" s="933"/>
    </row>
  </sheetData>
  <mergeCells count="9">
    <mergeCell ref="A1:I1"/>
    <mergeCell ref="A2:I2"/>
    <mergeCell ref="A3:I3"/>
    <mergeCell ref="A4:I4"/>
    <mergeCell ref="H5:I5"/>
    <mergeCell ref="A5:A6"/>
    <mergeCell ref="B5:C5"/>
    <mergeCell ref="D5:E5"/>
    <mergeCell ref="F5:G5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2" sqref="A2:M2"/>
    </sheetView>
  </sheetViews>
  <sheetFormatPr defaultColWidth="9.140625" defaultRowHeight="24.75" customHeight="1"/>
  <cols>
    <col min="1" max="1" width="6.28125" style="331" customWidth="1"/>
    <col min="2" max="2" width="34.28125" style="279" bestFit="1" customWidth="1"/>
    <col min="3" max="3" width="8.7109375" style="279" bestFit="1" customWidth="1"/>
    <col min="4" max="6" width="9.7109375" style="279" bestFit="1" customWidth="1"/>
    <col min="7" max="7" width="9.28125" style="279" customWidth="1"/>
    <col min="8" max="8" width="8.57421875" style="279" bestFit="1" customWidth="1"/>
    <col min="9" max="9" width="9.28125" style="279" bestFit="1" customWidth="1"/>
    <col min="10" max="13" width="9.57421875" style="279" bestFit="1" customWidth="1"/>
    <col min="14" max="14" width="5.57421875" style="279" customWidth="1"/>
    <col min="15" max="16384" width="9.140625" style="279" customWidth="1"/>
  </cols>
  <sheetData>
    <row r="1" spans="1:13" ht="12.75">
      <c r="A1" s="1636" t="s">
        <v>1590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</row>
    <row r="2" spans="1:13" s="729" customFormat="1" ht="24.75" customHeight="1">
      <c r="A2" s="1816" t="s">
        <v>1371</v>
      </c>
      <c r="B2" s="1816"/>
      <c r="C2" s="1816"/>
      <c r="D2" s="1816"/>
      <c r="E2" s="1816"/>
      <c r="F2" s="1816"/>
      <c r="G2" s="1816"/>
      <c r="H2" s="1816"/>
      <c r="I2" s="1816"/>
      <c r="J2" s="1816"/>
      <c r="K2" s="1816"/>
      <c r="L2" s="1816"/>
      <c r="M2" s="1816"/>
    </row>
    <row r="3" spans="1:13" ht="12.75">
      <c r="A3" s="1636" t="s">
        <v>1372</v>
      </c>
      <c r="B3" s="1636"/>
      <c r="C3" s="1636"/>
      <c r="D3" s="1636"/>
      <c r="E3" s="1636"/>
      <c r="F3" s="1636"/>
      <c r="G3" s="1636"/>
      <c r="H3" s="1636"/>
      <c r="I3" s="1636"/>
      <c r="J3" s="1636"/>
      <c r="K3" s="1636"/>
      <c r="L3" s="1636"/>
      <c r="M3" s="1636"/>
    </row>
    <row r="4" spans="1:13" ht="12.75">
      <c r="A4" s="1636" t="s">
        <v>1182</v>
      </c>
      <c r="B4" s="1636"/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</row>
    <row r="5" spans="1:13" ht="24.75" customHeight="1" thickBot="1">
      <c r="A5" s="1817" t="s">
        <v>1479</v>
      </c>
      <c r="B5" s="1817"/>
      <c r="C5" s="1817"/>
      <c r="D5" s="1817"/>
      <c r="E5" s="1817"/>
      <c r="F5" s="1817"/>
      <c r="G5" s="1817"/>
      <c r="H5" s="1817"/>
      <c r="I5" s="1817"/>
      <c r="J5" s="1817"/>
      <c r="K5" s="1817"/>
      <c r="L5" s="1817"/>
      <c r="M5" s="1817"/>
    </row>
    <row r="6" spans="1:13" ht="24.75" customHeight="1" thickTop="1">
      <c r="A6" s="1818" t="s">
        <v>1373</v>
      </c>
      <c r="B6" s="1821" t="s">
        <v>1374</v>
      </c>
      <c r="C6" s="713" t="s">
        <v>1241</v>
      </c>
      <c r="D6" s="688" t="s">
        <v>57</v>
      </c>
      <c r="E6" s="1780" t="s">
        <v>1091</v>
      </c>
      <c r="F6" s="1781"/>
      <c r="G6" s="1782" t="s">
        <v>96</v>
      </c>
      <c r="H6" s="1782"/>
      <c r="I6" s="1781"/>
      <c r="J6" s="1823" t="s">
        <v>69</v>
      </c>
      <c r="K6" s="1824"/>
      <c r="L6" s="1824"/>
      <c r="M6" s="1825"/>
    </row>
    <row r="7" spans="1:13" ht="24.75" customHeight="1">
      <c r="A7" s="1819"/>
      <c r="B7" s="1822"/>
      <c r="C7" s="714" t="s">
        <v>1242</v>
      </c>
      <c r="D7" s="693" t="s">
        <v>1477</v>
      </c>
      <c r="E7" s="693" t="s">
        <v>278</v>
      </c>
      <c r="F7" s="693" t="s">
        <v>1477</v>
      </c>
      <c r="G7" s="693" t="s">
        <v>1174</v>
      </c>
      <c r="H7" s="693" t="s">
        <v>278</v>
      </c>
      <c r="I7" s="693" t="s">
        <v>1477</v>
      </c>
      <c r="J7" s="1826" t="s">
        <v>1376</v>
      </c>
      <c r="K7" s="1826" t="s">
        <v>1377</v>
      </c>
      <c r="L7" s="1826" t="s">
        <v>1378</v>
      </c>
      <c r="M7" s="1827" t="s">
        <v>1379</v>
      </c>
    </row>
    <row r="8" spans="1:13" ht="24.75" customHeight="1">
      <c r="A8" s="1819"/>
      <c r="B8" s="394">
        <v>1</v>
      </c>
      <c r="C8" s="397">
        <v>2</v>
      </c>
      <c r="D8" s="394">
        <v>3</v>
      </c>
      <c r="E8" s="394">
        <v>4</v>
      </c>
      <c r="F8" s="394">
        <v>5</v>
      </c>
      <c r="G8" s="396">
        <v>6</v>
      </c>
      <c r="H8" s="715">
        <v>7</v>
      </c>
      <c r="I8" s="715">
        <v>8</v>
      </c>
      <c r="J8" s="1822"/>
      <c r="K8" s="1822"/>
      <c r="L8" s="1822"/>
      <c r="M8" s="1828"/>
    </row>
    <row r="9" spans="1:13" ht="24.75" customHeight="1">
      <c r="A9" s="1820"/>
      <c r="B9" s="716" t="s">
        <v>1380</v>
      </c>
      <c r="C9" s="348">
        <v>100</v>
      </c>
      <c r="D9" s="730">
        <v>125.4</v>
      </c>
      <c r="E9" s="730">
        <v>149.2</v>
      </c>
      <c r="F9" s="730">
        <v>150.8</v>
      </c>
      <c r="G9" s="731">
        <v>169.5</v>
      </c>
      <c r="H9" s="731">
        <v>169.6</v>
      </c>
      <c r="I9" s="732">
        <v>171.7</v>
      </c>
      <c r="J9" s="717">
        <v>20.255183413078143</v>
      </c>
      <c r="K9" s="718">
        <v>1.0723860589812517</v>
      </c>
      <c r="L9" s="718">
        <v>13.859416445623324</v>
      </c>
      <c r="M9" s="719">
        <v>1.2382075471698073</v>
      </c>
    </row>
    <row r="10" spans="1:13" ht="14.25" customHeight="1">
      <c r="A10" s="411"/>
      <c r="B10" s="720"/>
      <c r="C10" s="241"/>
      <c r="D10" s="733"/>
      <c r="E10" s="733"/>
      <c r="F10" s="733"/>
      <c r="G10" s="734"/>
      <c r="H10" s="734"/>
      <c r="I10" s="735"/>
      <c r="J10" s="721"/>
      <c r="K10" s="721"/>
      <c r="L10" s="721"/>
      <c r="M10" s="722"/>
    </row>
    <row r="11" spans="1:13" ht="24.75" customHeight="1">
      <c r="A11" s="412">
        <v>1</v>
      </c>
      <c r="B11" s="720" t="s">
        <v>1381</v>
      </c>
      <c r="C11" s="241">
        <v>26.97</v>
      </c>
      <c r="D11" s="736">
        <v>118.2</v>
      </c>
      <c r="E11" s="736">
        <v>138</v>
      </c>
      <c r="F11" s="736">
        <v>138</v>
      </c>
      <c r="G11" s="737">
        <v>157</v>
      </c>
      <c r="H11" s="737">
        <v>157</v>
      </c>
      <c r="I11" s="738">
        <v>157</v>
      </c>
      <c r="J11" s="721">
        <v>16.751269035532985</v>
      </c>
      <c r="K11" s="721">
        <v>0</v>
      </c>
      <c r="L11" s="721">
        <v>13.768115942028984</v>
      </c>
      <c r="M11" s="722">
        <v>0</v>
      </c>
    </row>
    <row r="12" spans="1:13" ht="7.5" customHeight="1">
      <c r="A12" s="412"/>
      <c r="B12" s="720"/>
      <c r="C12" s="241"/>
      <c r="D12" s="739"/>
      <c r="E12" s="739"/>
      <c r="F12" s="739"/>
      <c r="G12" s="740"/>
      <c r="H12" s="740"/>
      <c r="I12" s="741"/>
      <c r="J12" s="721"/>
      <c r="K12" s="721"/>
      <c r="L12" s="721"/>
      <c r="M12" s="722"/>
    </row>
    <row r="13" spans="1:13" ht="24.75" customHeight="1">
      <c r="A13" s="411"/>
      <c r="B13" s="723" t="s">
        <v>1382</v>
      </c>
      <c r="C13" s="242">
        <v>9.8</v>
      </c>
      <c r="D13" s="739">
        <v>121</v>
      </c>
      <c r="E13" s="739">
        <v>134.5</v>
      </c>
      <c r="F13" s="739">
        <v>134.5</v>
      </c>
      <c r="G13" s="740">
        <v>150.2</v>
      </c>
      <c r="H13" s="740">
        <v>150.2</v>
      </c>
      <c r="I13" s="741">
        <v>150.2</v>
      </c>
      <c r="J13" s="724">
        <v>11.15702479338843</v>
      </c>
      <c r="K13" s="724">
        <v>0</v>
      </c>
      <c r="L13" s="724">
        <v>11.672862453531579</v>
      </c>
      <c r="M13" s="725">
        <v>0</v>
      </c>
    </row>
    <row r="14" spans="1:13" ht="27.75" customHeight="1">
      <c r="A14" s="411"/>
      <c r="B14" s="723" t="s">
        <v>1383</v>
      </c>
      <c r="C14" s="242">
        <v>17.17</v>
      </c>
      <c r="D14" s="739">
        <v>116.6</v>
      </c>
      <c r="E14" s="739">
        <v>140.1</v>
      </c>
      <c r="F14" s="739">
        <v>140.1</v>
      </c>
      <c r="G14" s="740">
        <v>160.9</v>
      </c>
      <c r="H14" s="740">
        <v>160.9</v>
      </c>
      <c r="I14" s="741">
        <v>160.9</v>
      </c>
      <c r="J14" s="724">
        <v>20.15437392795883</v>
      </c>
      <c r="K14" s="724">
        <v>0</v>
      </c>
      <c r="L14" s="724">
        <v>14.846538187009301</v>
      </c>
      <c r="M14" s="725">
        <v>0</v>
      </c>
    </row>
    <row r="15" spans="1:13" ht="9" customHeight="1">
      <c r="A15" s="411"/>
      <c r="B15" s="723"/>
      <c r="C15" s="242"/>
      <c r="D15" s="739"/>
      <c r="E15" s="739"/>
      <c r="F15" s="739"/>
      <c r="G15" s="740"/>
      <c r="H15" s="740"/>
      <c r="I15" s="741"/>
      <c r="J15" s="724"/>
      <c r="K15" s="724"/>
      <c r="L15" s="724"/>
      <c r="M15" s="725"/>
    </row>
    <row r="16" spans="1:13" ht="18.75" customHeight="1">
      <c r="A16" s="412">
        <v>1.1</v>
      </c>
      <c r="B16" s="720" t="s">
        <v>1384</v>
      </c>
      <c r="C16" s="243">
        <v>2.82</v>
      </c>
      <c r="D16" s="736">
        <v>135.8</v>
      </c>
      <c r="E16" s="736">
        <v>173.9</v>
      </c>
      <c r="F16" s="736">
        <v>173.9</v>
      </c>
      <c r="G16" s="737">
        <v>199.3</v>
      </c>
      <c r="H16" s="737">
        <v>199.3</v>
      </c>
      <c r="I16" s="738">
        <v>199.3</v>
      </c>
      <c r="J16" s="721">
        <v>28.055964653902777</v>
      </c>
      <c r="K16" s="721">
        <v>0</v>
      </c>
      <c r="L16" s="721">
        <v>14.606095457159299</v>
      </c>
      <c r="M16" s="722">
        <v>0</v>
      </c>
    </row>
    <row r="17" spans="1:13" ht="24.75" customHeight="1">
      <c r="A17" s="412"/>
      <c r="B17" s="723" t="s">
        <v>1382</v>
      </c>
      <c r="C17" s="244">
        <v>0.31</v>
      </c>
      <c r="D17" s="739">
        <v>137.3</v>
      </c>
      <c r="E17" s="739">
        <v>153.5</v>
      </c>
      <c r="F17" s="739">
        <v>153.5</v>
      </c>
      <c r="G17" s="740">
        <v>171.5</v>
      </c>
      <c r="H17" s="740">
        <v>171.5</v>
      </c>
      <c r="I17" s="741">
        <v>171.5</v>
      </c>
      <c r="J17" s="724">
        <v>11.798980335032766</v>
      </c>
      <c r="K17" s="724">
        <v>0</v>
      </c>
      <c r="L17" s="724">
        <v>11.72638436482086</v>
      </c>
      <c r="M17" s="725">
        <v>0</v>
      </c>
    </row>
    <row r="18" spans="1:13" ht="24.75" customHeight="1">
      <c r="A18" s="412"/>
      <c r="B18" s="723" t="s">
        <v>1383</v>
      </c>
      <c r="C18" s="244">
        <v>2.51</v>
      </c>
      <c r="D18" s="739">
        <v>135.6</v>
      </c>
      <c r="E18" s="739">
        <v>176.3</v>
      </c>
      <c r="F18" s="739">
        <v>176.3</v>
      </c>
      <c r="G18" s="740">
        <v>202.7</v>
      </c>
      <c r="H18" s="740">
        <v>202.7</v>
      </c>
      <c r="I18" s="741">
        <v>202.7</v>
      </c>
      <c r="J18" s="724">
        <v>30.014749262536895</v>
      </c>
      <c r="K18" s="724">
        <v>0</v>
      </c>
      <c r="L18" s="724">
        <v>14.974475326148593</v>
      </c>
      <c r="M18" s="725">
        <v>0</v>
      </c>
    </row>
    <row r="19" spans="1:13" ht="24.75" customHeight="1">
      <c r="A19" s="412">
        <v>1.2</v>
      </c>
      <c r="B19" s="720" t="s">
        <v>1385</v>
      </c>
      <c r="C19" s="243">
        <v>1.14</v>
      </c>
      <c r="D19" s="736">
        <v>121.2</v>
      </c>
      <c r="E19" s="736">
        <v>147.7</v>
      </c>
      <c r="F19" s="736">
        <v>147.7</v>
      </c>
      <c r="G19" s="737">
        <v>164.1</v>
      </c>
      <c r="H19" s="737">
        <v>164.1</v>
      </c>
      <c r="I19" s="738">
        <v>164.1</v>
      </c>
      <c r="J19" s="721">
        <v>21.864686468646852</v>
      </c>
      <c r="K19" s="721">
        <v>0</v>
      </c>
      <c r="L19" s="721">
        <v>11.10358835477318</v>
      </c>
      <c r="M19" s="722">
        <v>0</v>
      </c>
    </row>
    <row r="20" spans="1:13" ht="24.75" customHeight="1">
      <c r="A20" s="412"/>
      <c r="B20" s="723" t="s">
        <v>1382</v>
      </c>
      <c r="C20" s="244">
        <v>0.19</v>
      </c>
      <c r="D20" s="739">
        <v>132.1</v>
      </c>
      <c r="E20" s="739">
        <v>144.5</v>
      </c>
      <c r="F20" s="739">
        <v>144.5</v>
      </c>
      <c r="G20" s="740">
        <v>161</v>
      </c>
      <c r="H20" s="740">
        <v>161</v>
      </c>
      <c r="I20" s="741">
        <v>161</v>
      </c>
      <c r="J20" s="724">
        <v>9.386828160484484</v>
      </c>
      <c r="K20" s="724">
        <v>0</v>
      </c>
      <c r="L20" s="724">
        <v>11.41868512110726</v>
      </c>
      <c r="M20" s="725">
        <v>0</v>
      </c>
    </row>
    <row r="21" spans="1:13" ht="24.75" customHeight="1">
      <c r="A21" s="412"/>
      <c r="B21" s="723" t="s">
        <v>1383</v>
      </c>
      <c r="C21" s="244">
        <v>0.95</v>
      </c>
      <c r="D21" s="739">
        <v>119</v>
      </c>
      <c r="E21" s="739">
        <v>148.4</v>
      </c>
      <c r="F21" s="739">
        <v>148.4</v>
      </c>
      <c r="G21" s="740">
        <v>164.7</v>
      </c>
      <c r="H21" s="740">
        <v>164.7</v>
      </c>
      <c r="I21" s="741">
        <v>164.7</v>
      </c>
      <c r="J21" s="724">
        <v>24.705882352941174</v>
      </c>
      <c r="K21" s="724">
        <v>0</v>
      </c>
      <c r="L21" s="724">
        <v>10.98382749326143</v>
      </c>
      <c r="M21" s="725">
        <v>0</v>
      </c>
    </row>
    <row r="22" spans="1:13" ht="24.75" customHeight="1">
      <c r="A22" s="412">
        <v>1.3</v>
      </c>
      <c r="B22" s="720" t="s">
        <v>1386</v>
      </c>
      <c r="C22" s="243">
        <v>0.55</v>
      </c>
      <c r="D22" s="736">
        <v>170.5</v>
      </c>
      <c r="E22" s="736">
        <v>201.5</v>
      </c>
      <c r="F22" s="736">
        <v>201.5</v>
      </c>
      <c r="G22" s="737">
        <v>204.1</v>
      </c>
      <c r="H22" s="737">
        <v>204.1</v>
      </c>
      <c r="I22" s="738">
        <v>204.1</v>
      </c>
      <c r="J22" s="721">
        <v>18.181818181818187</v>
      </c>
      <c r="K22" s="721">
        <v>0</v>
      </c>
      <c r="L22" s="721">
        <v>1.2903225806451672</v>
      </c>
      <c r="M22" s="722">
        <v>0</v>
      </c>
    </row>
    <row r="23" spans="1:13" ht="24.75" customHeight="1">
      <c r="A23" s="412"/>
      <c r="B23" s="723" t="s">
        <v>1382</v>
      </c>
      <c r="C23" s="244">
        <v>0.1</v>
      </c>
      <c r="D23" s="739">
        <v>167.7</v>
      </c>
      <c r="E23" s="739">
        <v>179.9</v>
      </c>
      <c r="F23" s="739">
        <v>179.9</v>
      </c>
      <c r="G23" s="740">
        <v>182.3</v>
      </c>
      <c r="H23" s="740">
        <v>182.3</v>
      </c>
      <c r="I23" s="741">
        <v>182.3</v>
      </c>
      <c r="J23" s="724">
        <v>7.274895646988682</v>
      </c>
      <c r="K23" s="724">
        <v>0</v>
      </c>
      <c r="L23" s="724">
        <v>1.3340744858254538</v>
      </c>
      <c r="M23" s="725">
        <v>0</v>
      </c>
    </row>
    <row r="24" spans="1:13" ht="24.75" customHeight="1">
      <c r="A24" s="412"/>
      <c r="B24" s="723" t="s">
        <v>1383</v>
      </c>
      <c r="C24" s="244">
        <v>0.45</v>
      </c>
      <c r="D24" s="739">
        <v>171.2</v>
      </c>
      <c r="E24" s="739">
        <v>206.4</v>
      </c>
      <c r="F24" s="739">
        <v>206.4</v>
      </c>
      <c r="G24" s="740">
        <v>209</v>
      </c>
      <c r="H24" s="740">
        <v>209</v>
      </c>
      <c r="I24" s="741">
        <v>209</v>
      </c>
      <c r="J24" s="724">
        <v>20.56074766355141</v>
      </c>
      <c r="K24" s="724">
        <v>0</v>
      </c>
      <c r="L24" s="724">
        <v>1.259689922480618</v>
      </c>
      <c r="M24" s="725">
        <v>0</v>
      </c>
    </row>
    <row r="25" spans="1:13" ht="24.75" customHeight="1">
      <c r="A25" s="412">
        <v>1.4</v>
      </c>
      <c r="B25" s="720" t="s">
        <v>1338</v>
      </c>
      <c r="C25" s="243">
        <v>4.01</v>
      </c>
      <c r="D25" s="736">
        <v>121.8</v>
      </c>
      <c r="E25" s="736">
        <v>159.4</v>
      </c>
      <c r="F25" s="736">
        <v>159.4</v>
      </c>
      <c r="G25" s="737">
        <v>180.2</v>
      </c>
      <c r="H25" s="737">
        <v>180.2</v>
      </c>
      <c r="I25" s="738">
        <v>180.2</v>
      </c>
      <c r="J25" s="721">
        <v>30.87027914614123</v>
      </c>
      <c r="K25" s="721">
        <v>0</v>
      </c>
      <c r="L25" s="721">
        <v>13.048933500627342</v>
      </c>
      <c r="M25" s="722">
        <v>0</v>
      </c>
    </row>
    <row r="26" spans="1:13" ht="24.75" customHeight="1">
      <c r="A26" s="412"/>
      <c r="B26" s="723" t="s">
        <v>1382</v>
      </c>
      <c r="C26" s="244">
        <v>0.17</v>
      </c>
      <c r="D26" s="739">
        <v>127.5</v>
      </c>
      <c r="E26" s="739">
        <v>142.5</v>
      </c>
      <c r="F26" s="739">
        <v>142.5</v>
      </c>
      <c r="G26" s="740">
        <v>152.2</v>
      </c>
      <c r="H26" s="740">
        <v>152.2</v>
      </c>
      <c r="I26" s="741">
        <v>152.2</v>
      </c>
      <c r="J26" s="724">
        <v>11.764705882352942</v>
      </c>
      <c r="K26" s="724">
        <v>0</v>
      </c>
      <c r="L26" s="724">
        <v>6.807017543859644</v>
      </c>
      <c r="M26" s="725">
        <v>0</v>
      </c>
    </row>
    <row r="27" spans="1:13" ht="24.75" customHeight="1">
      <c r="A27" s="412"/>
      <c r="B27" s="723" t="s">
        <v>1383</v>
      </c>
      <c r="C27" s="244">
        <v>3.84</v>
      </c>
      <c r="D27" s="739">
        <v>121.5</v>
      </c>
      <c r="E27" s="739">
        <v>160.2</v>
      </c>
      <c r="F27" s="739">
        <v>160.2</v>
      </c>
      <c r="G27" s="740">
        <v>181.5</v>
      </c>
      <c r="H27" s="740">
        <v>181.5</v>
      </c>
      <c r="I27" s="741">
        <v>181.5</v>
      </c>
      <c r="J27" s="724">
        <v>31.851851851851848</v>
      </c>
      <c r="K27" s="724">
        <v>0</v>
      </c>
      <c r="L27" s="724">
        <v>13.295880149812731</v>
      </c>
      <c r="M27" s="725">
        <v>0</v>
      </c>
    </row>
    <row r="28" spans="1:13" s="331" customFormat="1" ht="24.75" customHeight="1">
      <c r="A28" s="412">
        <v>1.5</v>
      </c>
      <c r="B28" s="720" t="s">
        <v>1387</v>
      </c>
      <c r="C28" s="243">
        <v>10.55</v>
      </c>
      <c r="D28" s="736">
        <v>122.8</v>
      </c>
      <c r="E28" s="736">
        <v>142.6</v>
      </c>
      <c r="F28" s="736">
        <v>142.6</v>
      </c>
      <c r="G28" s="737">
        <v>174.5</v>
      </c>
      <c r="H28" s="737">
        <v>174.5</v>
      </c>
      <c r="I28" s="738">
        <v>174.5</v>
      </c>
      <c r="J28" s="721">
        <v>16.123778501628678</v>
      </c>
      <c r="K28" s="721">
        <v>0</v>
      </c>
      <c r="L28" s="721">
        <v>22.3702664796634</v>
      </c>
      <c r="M28" s="722">
        <v>0</v>
      </c>
    </row>
    <row r="29" spans="1:13" ht="24.75" customHeight="1">
      <c r="A29" s="412"/>
      <c r="B29" s="723" t="s">
        <v>1382</v>
      </c>
      <c r="C29" s="244">
        <v>6.8</v>
      </c>
      <c r="D29" s="739">
        <v>125.7</v>
      </c>
      <c r="E29" s="739">
        <v>143.3</v>
      </c>
      <c r="F29" s="739">
        <v>143.3</v>
      </c>
      <c r="G29" s="740">
        <v>164.5</v>
      </c>
      <c r="H29" s="740">
        <v>164.5</v>
      </c>
      <c r="I29" s="741">
        <v>164.5</v>
      </c>
      <c r="J29" s="724">
        <v>14.001591089896579</v>
      </c>
      <c r="K29" s="724">
        <v>0</v>
      </c>
      <c r="L29" s="724">
        <v>14.79413817166781</v>
      </c>
      <c r="M29" s="725">
        <v>0</v>
      </c>
    </row>
    <row r="30" spans="1:15" ht="24.75" customHeight="1">
      <c r="A30" s="412"/>
      <c r="B30" s="723" t="s">
        <v>1383</v>
      </c>
      <c r="C30" s="244">
        <v>3.75</v>
      </c>
      <c r="D30" s="739">
        <v>117.6</v>
      </c>
      <c r="E30" s="739">
        <v>141.4</v>
      </c>
      <c r="F30" s="739">
        <v>141.4</v>
      </c>
      <c r="G30" s="740">
        <v>192.8</v>
      </c>
      <c r="H30" s="740">
        <v>192.8</v>
      </c>
      <c r="I30" s="741">
        <v>192.8</v>
      </c>
      <c r="J30" s="724">
        <v>20.238095238095255</v>
      </c>
      <c r="K30" s="724">
        <v>0</v>
      </c>
      <c r="L30" s="724">
        <v>36.35077793493636</v>
      </c>
      <c r="M30" s="725">
        <v>0</v>
      </c>
      <c r="O30" s="332"/>
    </row>
    <row r="31" spans="1:13" s="331" customFormat="1" ht="24.75" customHeight="1">
      <c r="A31" s="412">
        <v>1.6</v>
      </c>
      <c r="B31" s="720" t="s">
        <v>1339</v>
      </c>
      <c r="C31" s="243">
        <v>7.9</v>
      </c>
      <c r="D31" s="736">
        <v>99.8</v>
      </c>
      <c r="E31" s="736">
        <v>102.5</v>
      </c>
      <c r="F31" s="736">
        <v>102.5</v>
      </c>
      <c r="G31" s="737">
        <v>102.5</v>
      </c>
      <c r="H31" s="737">
        <v>102.5</v>
      </c>
      <c r="I31" s="738">
        <v>102.5</v>
      </c>
      <c r="J31" s="721">
        <v>2.7054108216432837</v>
      </c>
      <c r="K31" s="721">
        <v>0</v>
      </c>
      <c r="L31" s="721">
        <v>0</v>
      </c>
      <c r="M31" s="722">
        <v>0</v>
      </c>
    </row>
    <row r="32" spans="1:13" ht="24.75" customHeight="1">
      <c r="A32" s="412"/>
      <c r="B32" s="723" t="s">
        <v>1382</v>
      </c>
      <c r="C32" s="244">
        <v>2.24</v>
      </c>
      <c r="D32" s="739">
        <v>100.6</v>
      </c>
      <c r="E32" s="739">
        <v>101.4</v>
      </c>
      <c r="F32" s="739">
        <v>101.4</v>
      </c>
      <c r="G32" s="740">
        <v>101.4</v>
      </c>
      <c r="H32" s="740">
        <v>101.4</v>
      </c>
      <c r="I32" s="741">
        <v>101.4</v>
      </c>
      <c r="J32" s="724">
        <v>0.7952286282306318</v>
      </c>
      <c r="K32" s="724">
        <v>0</v>
      </c>
      <c r="L32" s="724">
        <v>0</v>
      </c>
      <c r="M32" s="725">
        <v>0</v>
      </c>
    </row>
    <row r="33" spans="1:13" ht="24.75" customHeight="1">
      <c r="A33" s="412"/>
      <c r="B33" s="723" t="s">
        <v>1383</v>
      </c>
      <c r="C33" s="244">
        <v>5.66</v>
      </c>
      <c r="D33" s="739">
        <v>99.5</v>
      </c>
      <c r="E33" s="739">
        <v>102.9</v>
      </c>
      <c r="F33" s="739">
        <v>102.9</v>
      </c>
      <c r="G33" s="740">
        <v>102.9</v>
      </c>
      <c r="H33" s="740">
        <v>102.9</v>
      </c>
      <c r="I33" s="741">
        <v>102.9</v>
      </c>
      <c r="J33" s="724">
        <v>3.4170854271356745</v>
      </c>
      <c r="K33" s="724">
        <v>0</v>
      </c>
      <c r="L33" s="724">
        <v>0</v>
      </c>
      <c r="M33" s="725">
        <v>0</v>
      </c>
    </row>
    <row r="34" spans="1:13" ht="13.5" customHeight="1">
      <c r="A34" s="412"/>
      <c r="B34" s="723"/>
      <c r="C34" s="244"/>
      <c r="D34" s="739"/>
      <c r="E34" s="739"/>
      <c r="F34" s="739"/>
      <c r="G34" s="740"/>
      <c r="H34" s="740"/>
      <c r="I34" s="741"/>
      <c r="J34" s="724"/>
      <c r="K34" s="724"/>
      <c r="L34" s="724"/>
      <c r="M34" s="725"/>
    </row>
    <row r="35" spans="1:13" s="331" customFormat="1" ht="18.75" customHeight="1">
      <c r="A35" s="412">
        <v>2</v>
      </c>
      <c r="B35" s="720" t="s">
        <v>1388</v>
      </c>
      <c r="C35" s="243">
        <v>73.03</v>
      </c>
      <c r="D35" s="736">
        <v>128</v>
      </c>
      <c r="E35" s="736">
        <v>153.4</v>
      </c>
      <c r="F35" s="736">
        <v>155.5</v>
      </c>
      <c r="G35" s="737">
        <v>174.1</v>
      </c>
      <c r="H35" s="737">
        <v>174.2</v>
      </c>
      <c r="I35" s="738">
        <v>177.2</v>
      </c>
      <c r="J35" s="721">
        <v>21.484375</v>
      </c>
      <c r="K35" s="721">
        <v>1.3689700130377958</v>
      </c>
      <c r="L35" s="721">
        <v>13.95498392282957</v>
      </c>
      <c r="M35" s="722">
        <v>1.7221584385763435</v>
      </c>
    </row>
    <row r="36" spans="1:13" s="331" customFormat="1" ht="10.5" customHeight="1">
      <c r="A36" s="412"/>
      <c r="B36" s="720"/>
      <c r="C36" s="243"/>
      <c r="D36" s="739"/>
      <c r="E36" s="739"/>
      <c r="F36" s="739"/>
      <c r="G36" s="740"/>
      <c r="H36" s="740"/>
      <c r="I36" s="741"/>
      <c r="J36" s="721"/>
      <c r="K36" s="721"/>
      <c r="L36" s="721"/>
      <c r="M36" s="722"/>
    </row>
    <row r="37" spans="1:13" ht="18" customHeight="1">
      <c r="A37" s="412">
        <v>2.1</v>
      </c>
      <c r="B37" s="720" t="s">
        <v>1389</v>
      </c>
      <c r="C37" s="243">
        <v>39.49</v>
      </c>
      <c r="D37" s="736">
        <v>126.3</v>
      </c>
      <c r="E37" s="736">
        <v>160</v>
      </c>
      <c r="F37" s="736">
        <v>160.4</v>
      </c>
      <c r="G37" s="737">
        <v>187.2</v>
      </c>
      <c r="H37" s="737">
        <v>187.2</v>
      </c>
      <c r="I37" s="738">
        <v>191.9</v>
      </c>
      <c r="J37" s="721">
        <v>26.99920823436264</v>
      </c>
      <c r="K37" s="721">
        <v>0.25</v>
      </c>
      <c r="L37" s="721">
        <v>19.63840399002494</v>
      </c>
      <c r="M37" s="722">
        <v>2.5106837606837757</v>
      </c>
    </row>
    <row r="38" spans="1:13" ht="24.75" customHeight="1">
      <c r="A38" s="412"/>
      <c r="B38" s="723" t="s">
        <v>1390</v>
      </c>
      <c r="C38" s="242">
        <v>20.49</v>
      </c>
      <c r="D38" s="739">
        <v>124.8</v>
      </c>
      <c r="E38" s="739">
        <v>159.8</v>
      </c>
      <c r="F38" s="739">
        <v>159.9</v>
      </c>
      <c r="G38" s="740">
        <v>189.1</v>
      </c>
      <c r="H38" s="740">
        <v>189.1</v>
      </c>
      <c r="I38" s="741">
        <v>194.3</v>
      </c>
      <c r="J38" s="724">
        <v>28.125</v>
      </c>
      <c r="K38" s="724">
        <v>0.0625782227784697</v>
      </c>
      <c r="L38" s="724">
        <v>21.5134459036898</v>
      </c>
      <c r="M38" s="725">
        <v>2.749867794817561</v>
      </c>
    </row>
    <row r="39" spans="1:13" ht="24.75" customHeight="1">
      <c r="A39" s="412"/>
      <c r="B39" s="723" t="s">
        <v>1391</v>
      </c>
      <c r="C39" s="242">
        <v>19</v>
      </c>
      <c r="D39" s="739">
        <v>128</v>
      </c>
      <c r="E39" s="739">
        <v>160.2</v>
      </c>
      <c r="F39" s="739">
        <v>160.9</v>
      </c>
      <c r="G39" s="740">
        <v>185.1</v>
      </c>
      <c r="H39" s="740">
        <v>185.1</v>
      </c>
      <c r="I39" s="741">
        <v>189.2</v>
      </c>
      <c r="J39" s="724">
        <v>25.703125</v>
      </c>
      <c r="K39" s="724">
        <v>0.43695380774033765</v>
      </c>
      <c r="L39" s="724">
        <v>17.588564325668116</v>
      </c>
      <c r="M39" s="725">
        <v>2.2150189086979992</v>
      </c>
    </row>
    <row r="40" spans="1:13" ht="24.75" customHeight="1">
      <c r="A40" s="412">
        <v>2.2</v>
      </c>
      <c r="B40" s="720" t="s">
        <v>1392</v>
      </c>
      <c r="C40" s="243">
        <v>25.25</v>
      </c>
      <c r="D40" s="736">
        <v>133.4</v>
      </c>
      <c r="E40" s="736">
        <v>147</v>
      </c>
      <c r="F40" s="736">
        <v>152.1</v>
      </c>
      <c r="G40" s="737">
        <v>159.6</v>
      </c>
      <c r="H40" s="737">
        <v>159.9</v>
      </c>
      <c r="I40" s="738">
        <v>159.9</v>
      </c>
      <c r="J40" s="721">
        <v>14.017991004497745</v>
      </c>
      <c r="K40" s="721">
        <v>3.4693877551020336</v>
      </c>
      <c r="L40" s="721">
        <v>5.128205128205138</v>
      </c>
      <c r="M40" s="722">
        <v>0</v>
      </c>
    </row>
    <row r="41" spans="1:13" ht="24.75" customHeight="1">
      <c r="A41" s="412"/>
      <c r="B41" s="723" t="s">
        <v>1393</v>
      </c>
      <c r="C41" s="242">
        <v>6.31</v>
      </c>
      <c r="D41" s="739">
        <v>123.7</v>
      </c>
      <c r="E41" s="739">
        <v>134.7</v>
      </c>
      <c r="F41" s="739">
        <v>139.5</v>
      </c>
      <c r="G41" s="740">
        <v>147.2</v>
      </c>
      <c r="H41" s="740">
        <v>147.2</v>
      </c>
      <c r="I41" s="741">
        <v>147.2</v>
      </c>
      <c r="J41" s="724">
        <v>12.772837510105091</v>
      </c>
      <c r="K41" s="724">
        <v>3.5634743875278474</v>
      </c>
      <c r="L41" s="724">
        <v>5.519713261648732</v>
      </c>
      <c r="M41" s="725">
        <v>0</v>
      </c>
    </row>
    <row r="42" spans="1:13" ht="24.75" customHeight="1">
      <c r="A42" s="412"/>
      <c r="B42" s="723" t="s">
        <v>1394</v>
      </c>
      <c r="C42" s="242">
        <v>6.31</v>
      </c>
      <c r="D42" s="739">
        <v>131</v>
      </c>
      <c r="E42" s="739">
        <v>144.6</v>
      </c>
      <c r="F42" s="739">
        <v>150</v>
      </c>
      <c r="G42" s="740">
        <v>156.4</v>
      </c>
      <c r="H42" s="740">
        <v>157.4</v>
      </c>
      <c r="I42" s="741">
        <v>157.4</v>
      </c>
      <c r="J42" s="724">
        <v>14.503816793893122</v>
      </c>
      <c r="K42" s="724">
        <v>3.7344398340249114</v>
      </c>
      <c r="L42" s="724">
        <v>4.933333333333351</v>
      </c>
      <c r="M42" s="725">
        <v>0</v>
      </c>
    </row>
    <row r="43" spans="1:13" ht="24.75" customHeight="1">
      <c r="A43" s="412"/>
      <c r="B43" s="723" t="s">
        <v>1395</v>
      </c>
      <c r="C43" s="242">
        <v>6.31</v>
      </c>
      <c r="D43" s="739">
        <v>135.4</v>
      </c>
      <c r="E43" s="739">
        <v>151.3</v>
      </c>
      <c r="F43" s="739">
        <v>154.7</v>
      </c>
      <c r="G43" s="740">
        <v>162.8</v>
      </c>
      <c r="H43" s="740">
        <v>162.8</v>
      </c>
      <c r="I43" s="741">
        <v>162.8</v>
      </c>
      <c r="J43" s="724">
        <v>14.254062038404712</v>
      </c>
      <c r="K43" s="724">
        <v>2.247191011235941</v>
      </c>
      <c r="L43" s="724">
        <v>5.235940530058201</v>
      </c>
      <c r="M43" s="725">
        <v>0</v>
      </c>
    </row>
    <row r="44" spans="1:13" ht="24.75" customHeight="1">
      <c r="A44" s="412"/>
      <c r="B44" s="723" t="s">
        <v>1396</v>
      </c>
      <c r="C44" s="242">
        <v>6.32</v>
      </c>
      <c r="D44" s="739">
        <v>143.5</v>
      </c>
      <c r="E44" s="739">
        <v>157.6</v>
      </c>
      <c r="F44" s="739">
        <v>164.2</v>
      </c>
      <c r="G44" s="740">
        <v>172.2</v>
      </c>
      <c r="H44" s="740">
        <v>172.2</v>
      </c>
      <c r="I44" s="741">
        <v>172.2</v>
      </c>
      <c r="J44" s="724">
        <v>14.42508710801394</v>
      </c>
      <c r="K44" s="724">
        <v>4.187817258883243</v>
      </c>
      <c r="L44" s="724">
        <v>4.872107186358107</v>
      </c>
      <c r="M44" s="725">
        <v>0</v>
      </c>
    </row>
    <row r="45" spans="1:13" ht="24.75" customHeight="1">
      <c r="A45" s="412">
        <v>2.3</v>
      </c>
      <c r="B45" s="720" t="s">
        <v>1397</v>
      </c>
      <c r="C45" s="243">
        <v>8.29</v>
      </c>
      <c r="D45" s="736">
        <v>119.8</v>
      </c>
      <c r="E45" s="736">
        <v>141.2</v>
      </c>
      <c r="F45" s="736">
        <v>142.3</v>
      </c>
      <c r="G45" s="737">
        <v>155.8</v>
      </c>
      <c r="H45" s="737">
        <v>156.1</v>
      </c>
      <c r="I45" s="738">
        <v>160</v>
      </c>
      <c r="J45" s="721">
        <v>18.781302170283823</v>
      </c>
      <c r="K45" s="721">
        <v>0.7790368271954833</v>
      </c>
      <c r="L45" s="721">
        <v>12.438510189739986</v>
      </c>
      <c r="M45" s="722">
        <v>2.4983984625240225</v>
      </c>
    </row>
    <row r="46" spans="1:13" s="331" customFormat="1" ht="24.75" customHeight="1">
      <c r="A46" s="412"/>
      <c r="B46" s="720" t="s">
        <v>1398</v>
      </c>
      <c r="C46" s="243">
        <v>2.76</v>
      </c>
      <c r="D46" s="736">
        <v>119</v>
      </c>
      <c r="E46" s="736">
        <v>136.7</v>
      </c>
      <c r="F46" s="736">
        <v>137.3</v>
      </c>
      <c r="G46" s="737">
        <v>151.4</v>
      </c>
      <c r="H46" s="737">
        <v>151.4</v>
      </c>
      <c r="I46" s="738">
        <v>154.8</v>
      </c>
      <c r="J46" s="721">
        <v>15.378151260504211</v>
      </c>
      <c r="K46" s="721">
        <v>0.43891733723484094</v>
      </c>
      <c r="L46" s="721">
        <v>12.74581209031318</v>
      </c>
      <c r="M46" s="722">
        <v>2.2457067371202157</v>
      </c>
    </row>
    <row r="47" spans="1:13" ht="24.75" customHeight="1">
      <c r="A47" s="412"/>
      <c r="B47" s="723" t="s">
        <v>1394</v>
      </c>
      <c r="C47" s="242">
        <v>1.38</v>
      </c>
      <c r="D47" s="739">
        <v>117.8</v>
      </c>
      <c r="E47" s="739">
        <v>134.1</v>
      </c>
      <c r="F47" s="739">
        <v>135</v>
      </c>
      <c r="G47" s="740">
        <v>149.5</v>
      </c>
      <c r="H47" s="740">
        <v>149.5</v>
      </c>
      <c r="I47" s="741">
        <v>152.4</v>
      </c>
      <c r="J47" s="724">
        <v>14.601018675721562</v>
      </c>
      <c r="K47" s="724">
        <v>0.671140939597322</v>
      </c>
      <c r="L47" s="724">
        <v>12.888888888888886</v>
      </c>
      <c r="M47" s="725">
        <v>1.9397993311036856</v>
      </c>
    </row>
    <row r="48" spans="1:13" ht="24.75" customHeight="1">
      <c r="A48" s="413"/>
      <c r="B48" s="723" t="s">
        <v>1396</v>
      </c>
      <c r="C48" s="242">
        <v>1.38</v>
      </c>
      <c r="D48" s="739">
        <v>120.2</v>
      </c>
      <c r="E48" s="739">
        <v>139.4</v>
      </c>
      <c r="F48" s="739">
        <v>139.6</v>
      </c>
      <c r="G48" s="740">
        <v>153.4</v>
      </c>
      <c r="H48" s="740">
        <v>153.4</v>
      </c>
      <c r="I48" s="741">
        <v>157.2</v>
      </c>
      <c r="J48" s="724">
        <v>16.139767054908475</v>
      </c>
      <c r="K48" s="724">
        <v>0.14347202295552108</v>
      </c>
      <c r="L48" s="724">
        <v>12.607449856733524</v>
      </c>
      <c r="M48" s="725">
        <v>2.4771838331160154</v>
      </c>
    </row>
    <row r="49" spans="1:13" ht="24.75" customHeight="1">
      <c r="A49" s="412"/>
      <c r="B49" s="720" t="s">
        <v>1399</v>
      </c>
      <c r="C49" s="243">
        <v>2.76</v>
      </c>
      <c r="D49" s="736">
        <v>114.2</v>
      </c>
      <c r="E49" s="736">
        <v>133</v>
      </c>
      <c r="F49" s="736">
        <v>133.5</v>
      </c>
      <c r="G49" s="737">
        <v>143.3</v>
      </c>
      <c r="H49" s="737">
        <v>144.3</v>
      </c>
      <c r="I49" s="738">
        <v>147.3</v>
      </c>
      <c r="J49" s="721">
        <v>16.90017513134852</v>
      </c>
      <c r="K49" s="721">
        <v>0.3759398496240465</v>
      </c>
      <c r="L49" s="721">
        <v>10.337078651685403</v>
      </c>
      <c r="M49" s="722">
        <v>2.0790020790020662</v>
      </c>
    </row>
    <row r="50" spans="1:13" ht="24.75" customHeight="1">
      <c r="A50" s="412"/>
      <c r="B50" s="723" t="s">
        <v>1394</v>
      </c>
      <c r="C50" s="242">
        <v>1.38</v>
      </c>
      <c r="D50" s="739">
        <v>113.9</v>
      </c>
      <c r="E50" s="739">
        <v>128.8</v>
      </c>
      <c r="F50" s="739">
        <v>129.5</v>
      </c>
      <c r="G50" s="740">
        <v>140.1</v>
      </c>
      <c r="H50" s="740">
        <v>141.8</v>
      </c>
      <c r="I50" s="741">
        <v>144.4</v>
      </c>
      <c r="J50" s="724">
        <v>13.696224758560135</v>
      </c>
      <c r="K50" s="724">
        <v>0.5434782608695627</v>
      </c>
      <c r="L50" s="724">
        <v>11.505791505791521</v>
      </c>
      <c r="M50" s="725">
        <v>1.8335684062059272</v>
      </c>
    </row>
    <row r="51" spans="1:13" ht="24.75" customHeight="1">
      <c r="A51" s="412"/>
      <c r="B51" s="723" t="s">
        <v>1396</v>
      </c>
      <c r="C51" s="242">
        <v>1.38</v>
      </c>
      <c r="D51" s="739">
        <v>114.4</v>
      </c>
      <c r="E51" s="739">
        <v>137.3</v>
      </c>
      <c r="F51" s="739">
        <v>137.5</v>
      </c>
      <c r="G51" s="740">
        <v>146.5</v>
      </c>
      <c r="H51" s="740">
        <v>146.9</v>
      </c>
      <c r="I51" s="741">
        <v>150.3</v>
      </c>
      <c r="J51" s="724">
        <v>20.192307692307693</v>
      </c>
      <c r="K51" s="724">
        <v>0.14566642388929552</v>
      </c>
      <c r="L51" s="724">
        <v>9.309090909090912</v>
      </c>
      <c r="M51" s="725">
        <v>2.3144996596323892</v>
      </c>
    </row>
    <row r="52" spans="1:13" ht="24.75" customHeight="1">
      <c r="A52" s="412"/>
      <c r="B52" s="720" t="s">
        <v>1340</v>
      </c>
      <c r="C52" s="243">
        <v>2.77</v>
      </c>
      <c r="D52" s="736">
        <v>126.4</v>
      </c>
      <c r="E52" s="736">
        <v>153.8</v>
      </c>
      <c r="F52" s="736">
        <v>156.1</v>
      </c>
      <c r="G52" s="737">
        <v>172.5</v>
      </c>
      <c r="H52" s="737">
        <v>172.5</v>
      </c>
      <c r="I52" s="738">
        <v>177.7</v>
      </c>
      <c r="J52" s="721">
        <v>23.496835443037952</v>
      </c>
      <c r="K52" s="721">
        <v>1.4954486345903746</v>
      </c>
      <c r="L52" s="721">
        <v>13.83728379244073</v>
      </c>
      <c r="M52" s="722">
        <v>3.0144927536231734</v>
      </c>
    </row>
    <row r="53" spans="1:13" ht="24.75" customHeight="1">
      <c r="A53" s="412"/>
      <c r="B53" s="723" t="s">
        <v>1390</v>
      </c>
      <c r="C53" s="242">
        <v>1.38</v>
      </c>
      <c r="D53" s="739">
        <v>125.4</v>
      </c>
      <c r="E53" s="739">
        <v>152.4</v>
      </c>
      <c r="F53" s="739">
        <v>153.2</v>
      </c>
      <c r="G53" s="740">
        <v>170.3</v>
      </c>
      <c r="H53" s="740">
        <v>170.3</v>
      </c>
      <c r="I53" s="741">
        <v>175</v>
      </c>
      <c r="J53" s="724">
        <v>22.169059011164265</v>
      </c>
      <c r="K53" s="724">
        <v>0.5249343832020941</v>
      </c>
      <c r="L53" s="724">
        <v>14.229765013054845</v>
      </c>
      <c r="M53" s="725">
        <v>2.759835584263044</v>
      </c>
    </row>
    <row r="54" spans="1:13" ht="24.75" customHeight="1" thickBot="1">
      <c r="A54" s="414"/>
      <c r="B54" s="726" t="s">
        <v>1391</v>
      </c>
      <c r="C54" s="415">
        <v>1.39</v>
      </c>
      <c r="D54" s="742">
        <v>127.4</v>
      </c>
      <c r="E54" s="742">
        <v>155.1</v>
      </c>
      <c r="F54" s="742">
        <v>159</v>
      </c>
      <c r="G54" s="743">
        <v>174.7</v>
      </c>
      <c r="H54" s="743">
        <v>174.7</v>
      </c>
      <c r="I54" s="744">
        <v>180.4</v>
      </c>
      <c r="J54" s="727">
        <v>24.80376766091051</v>
      </c>
      <c r="K54" s="727">
        <v>2.514506769825914</v>
      </c>
      <c r="L54" s="727">
        <v>13.459119496855337</v>
      </c>
      <c r="M54" s="728">
        <v>3.2627361190612447</v>
      </c>
    </row>
    <row r="55" spans="2:13" ht="24.75" customHeight="1" thickTop="1">
      <c r="B55" s="333" t="s">
        <v>1402</v>
      </c>
      <c r="D55" s="334"/>
      <c r="E55" s="334"/>
      <c r="F55" s="334"/>
      <c r="G55" s="334"/>
      <c r="H55" s="334"/>
      <c r="I55" s="334"/>
      <c r="J55" s="334"/>
      <c r="K55" s="334"/>
      <c r="L55" s="334"/>
      <c r="M55" s="334"/>
    </row>
    <row r="56" spans="4:13" ht="24.75" customHeight="1">
      <c r="D56" s="334"/>
      <c r="E56" s="334"/>
      <c r="F56" s="334"/>
      <c r="G56" s="334"/>
      <c r="H56" s="334"/>
      <c r="I56" s="334"/>
      <c r="J56" s="334"/>
      <c r="K56" s="334"/>
      <c r="L56" s="334"/>
      <c r="M56" s="334"/>
    </row>
    <row r="57" spans="4:13" ht="24.75" customHeight="1">
      <c r="D57" s="334"/>
      <c r="E57" s="334"/>
      <c r="F57" s="334"/>
      <c r="G57" s="334"/>
      <c r="H57" s="334"/>
      <c r="I57" s="334"/>
      <c r="J57" s="334"/>
      <c r="K57" s="334"/>
      <c r="L57" s="334"/>
      <c r="M57" s="334"/>
    </row>
    <row r="58" spans="4:13" ht="24.75" customHeight="1">
      <c r="D58" s="334"/>
      <c r="E58" s="334"/>
      <c r="F58" s="334"/>
      <c r="G58" s="334"/>
      <c r="H58" s="334"/>
      <c r="I58" s="334"/>
      <c r="J58" s="334"/>
      <c r="K58" s="334"/>
      <c r="L58" s="334"/>
      <c r="M58" s="334"/>
    </row>
    <row r="59" spans="4:13" ht="24.75" customHeight="1">
      <c r="D59" s="334"/>
      <c r="E59" s="334"/>
      <c r="F59" s="334"/>
      <c r="G59" s="334"/>
      <c r="H59" s="334"/>
      <c r="I59" s="334"/>
      <c r="J59" s="334"/>
      <c r="K59" s="334"/>
      <c r="L59" s="334"/>
      <c r="M59" s="334"/>
    </row>
    <row r="60" spans="4:13" ht="24.75" customHeight="1">
      <c r="D60" s="334"/>
      <c r="E60" s="334"/>
      <c r="F60" s="334"/>
      <c r="G60" s="334"/>
      <c r="H60" s="334"/>
      <c r="I60" s="334"/>
      <c r="J60" s="334"/>
      <c r="K60" s="334"/>
      <c r="L60" s="334"/>
      <c r="M60" s="334"/>
    </row>
    <row r="61" spans="4:13" ht="24.75" customHeight="1">
      <c r="D61" s="334"/>
      <c r="E61" s="334"/>
      <c r="F61" s="334"/>
      <c r="G61" s="334"/>
      <c r="H61" s="334"/>
      <c r="I61" s="334"/>
      <c r="J61" s="334"/>
      <c r="K61" s="334"/>
      <c r="L61" s="334"/>
      <c r="M61" s="334"/>
    </row>
    <row r="62" spans="4:13" ht="24.75" customHeight="1">
      <c r="D62" s="334"/>
      <c r="E62" s="334"/>
      <c r="F62" s="334"/>
      <c r="G62" s="334"/>
      <c r="H62" s="334"/>
      <c r="I62" s="334"/>
      <c r="J62" s="334"/>
      <c r="K62" s="334"/>
      <c r="L62" s="334"/>
      <c r="M62" s="334"/>
    </row>
    <row r="63" spans="4:13" ht="24.75" customHeight="1">
      <c r="D63" s="334"/>
      <c r="E63" s="334"/>
      <c r="F63" s="334"/>
      <c r="G63" s="334"/>
      <c r="H63" s="334"/>
      <c r="I63" s="334"/>
      <c r="J63" s="334"/>
      <c r="K63" s="334"/>
      <c r="L63" s="334"/>
      <c r="M63" s="334"/>
    </row>
    <row r="64" spans="4:13" ht="24.75" customHeight="1">
      <c r="D64" s="334"/>
      <c r="E64" s="334"/>
      <c r="F64" s="334"/>
      <c r="G64" s="334"/>
      <c r="H64" s="334"/>
      <c r="I64" s="334"/>
      <c r="J64" s="334"/>
      <c r="K64" s="334"/>
      <c r="L64" s="334"/>
      <c r="M64" s="334"/>
    </row>
    <row r="65" spans="4:13" ht="24.75" customHeight="1">
      <c r="D65" s="334"/>
      <c r="E65" s="334"/>
      <c r="F65" s="334"/>
      <c r="G65" s="334"/>
      <c r="H65" s="334"/>
      <c r="I65" s="334"/>
      <c r="J65" s="334"/>
      <c r="K65" s="334"/>
      <c r="L65" s="334"/>
      <c r="M65" s="334"/>
    </row>
    <row r="66" spans="4:13" ht="24.75" customHeight="1">
      <c r="D66" s="334"/>
      <c r="E66" s="334"/>
      <c r="F66" s="334"/>
      <c r="G66" s="334"/>
      <c r="H66" s="334"/>
      <c r="I66" s="334"/>
      <c r="J66" s="334"/>
      <c r="K66" s="334"/>
      <c r="L66" s="334"/>
      <c r="M66" s="334"/>
    </row>
    <row r="67" spans="4:13" ht="24.75" customHeight="1"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  <row r="68" spans="4:13" ht="24.75" customHeight="1">
      <c r="D68" s="334"/>
      <c r="E68" s="334"/>
      <c r="F68" s="334"/>
      <c r="G68" s="334"/>
      <c r="H68" s="334"/>
      <c r="I68" s="334"/>
      <c r="J68" s="334"/>
      <c r="K68" s="334"/>
      <c r="L68" s="334"/>
      <c r="M68" s="334"/>
    </row>
    <row r="69" spans="4:13" ht="24.75" customHeight="1">
      <c r="D69" s="334"/>
      <c r="E69" s="334"/>
      <c r="F69" s="334"/>
      <c r="G69" s="334"/>
      <c r="H69" s="334"/>
      <c r="I69" s="334"/>
      <c r="J69" s="334"/>
      <c r="K69" s="334"/>
      <c r="L69" s="334"/>
      <c r="M69" s="334"/>
    </row>
    <row r="70" spans="4:13" ht="24.75" customHeight="1">
      <c r="D70" s="334"/>
      <c r="E70" s="334"/>
      <c r="F70" s="334"/>
      <c r="G70" s="334"/>
      <c r="H70" s="334"/>
      <c r="I70" s="334"/>
      <c r="J70" s="334"/>
      <c r="K70" s="334"/>
      <c r="L70" s="334"/>
      <c r="M70" s="334"/>
    </row>
    <row r="71" spans="4:13" ht="24.75" customHeight="1">
      <c r="D71" s="334"/>
      <c r="E71" s="334"/>
      <c r="F71" s="334"/>
      <c r="G71" s="334"/>
      <c r="H71" s="334"/>
      <c r="I71" s="334"/>
      <c r="J71" s="334"/>
      <c r="K71" s="334"/>
      <c r="L71" s="334"/>
      <c r="M71" s="334"/>
    </row>
    <row r="72" spans="4:13" ht="24.75" customHeight="1">
      <c r="D72" s="334"/>
      <c r="E72" s="334"/>
      <c r="F72" s="334"/>
      <c r="G72" s="334"/>
      <c r="H72" s="334"/>
      <c r="I72" s="334"/>
      <c r="J72" s="334"/>
      <c r="K72" s="334"/>
      <c r="L72" s="334"/>
      <c r="M72" s="334"/>
    </row>
    <row r="73" spans="4:13" ht="24.75" customHeight="1">
      <c r="D73" s="334"/>
      <c r="E73" s="334"/>
      <c r="F73" s="334"/>
      <c r="G73" s="334"/>
      <c r="H73" s="334"/>
      <c r="I73" s="334"/>
      <c r="J73" s="334"/>
      <c r="K73" s="334"/>
      <c r="L73" s="334"/>
      <c r="M73" s="334"/>
    </row>
    <row r="74" spans="4:13" ht="24.75" customHeight="1">
      <c r="D74" s="334"/>
      <c r="E74" s="334"/>
      <c r="F74" s="334"/>
      <c r="G74" s="334"/>
      <c r="H74" s="334"/>
      <c r="I74" s="334"/>
      <c r="J74" s="334"/>
      <c r="K74" s="334"/>
      <c r="L74" s="334"/>
      <c r="M74" s="334"/>
    </row>
    <row r="75" spans="4:13" ht="24.75" customHeight="1">
      <c r="D75" s="334"/>
      <c r="E75" s="334"/>
      <c r="F75" s="334"/>
      <c r="G75" s="334"/>
      <c r="H75" s="334"/>
      <c r="I75" s="334"/>
      <c r="J75" s="334"/>
      <c r="K75" s="334"/>
      <c r="L75" s="334"/>
      <c r="M75" s="334"/>
    </row>
    <row r="76" spans="4:13" ht="24.75" customHeight="1">
      <c r="D76" s="334"/>
      <c r="E76" s="334"/>
      <c r="F76" s="334"/>
      <c r="G76" s="334"/>
      <c r="H76" s="334"/>
      <c r="I76" s="334"/>
      <c r="J76" s="334"/>
      <c r="K76" s="334"/>
      <c r="L76" s="334"/>
      <c r="M76" s="334"/>
    </row>
    <row r="77" spans="4:13" ht="24.75" customHeight="1">
      <c r="D77" s="334"/>
      <c r="E77" s="334"/>
      <c r="F77" s="334"/>
      <c r="G77" s="334"/>
      <c r="H77" s="334"/>
      <c r="I77" s="334"/>
      <c r="J77" s="334"/>
      <c r="K77" s="334"/>
      <c r="L77" s="334"/>
      <c r="M77" s="334"/>
    </row>
    <row r="78" spans="4:13" ht="24.75" customHeight="1">
      <c r="D78" s="334"/>
      <c r="E78" s="334"/>
      <c r="F78" s="334"/>
      <c r="G78" s="334"/>
      <c r="H78" s="334"/>
      <c r="I78" s="334"/>
      <c r="J78" s="334"/>
      <c r="K78" s="334"/>
      <c r="L78" s="334"/>
      <c r="M78" s="334"/>
    </row>
    <row r="79" spans="4:13" ht="24.75" customHeight="1">
      <c r="D79" s="334"/>
      <c r="E79" s="334"/>
      <c r="F79" s="334"/>
      <c r="G79" s="334"/>
      <c r="H79" s="334"/>
      <c r="I79" s="334"/>
      <c r="J79" s="334"/>
      <c r="K79" s="334"/>
      <c r="L79" s="334"/>
      <c r="M79" s="334"/>
    </row>
    <row r="80" spans="4:13" ht="24.75" customHeight="1">
      <c r="D80" s="334"/>
      <c r="E80" s="334"/>
      <c r="F80" s="334"/>
      <c r="G80" s="334"/>
      <c r="H80" s="334"/>
      <c r="I80" s="334"/>
      <c r="J80" s="334"/>
      <c r="K80" s="334"/>
      <c r="L80" s="334"/>
      <c r="M80" s="334"/>
    </row>
    <row r="81" spans="4:13" ht="24.75" customHeight="1">
      <c r="D81" s="334"/>
      <c r="E81" s="334"/>
      <c r="F81" s="334"/>
      <c r="G81" s="334"/>
      <c r="H81" s="334"/>
      <c r="I81" s="334"/>
      <c r="J81" s="334"/>
      <c r="K81" s="334"/>
      <c r="L81" s="334"/>
      <c r="M81" s="334"/>
    </row>
    <row r="82" spans="4:13" ht="24.75" customHeight="1">
      <c r="D82" s="334"/>
      <c r="E82" s="334"/>
      <c r="F82" s="334"/>
      <c r="G82" s="334"/>
      <c r="H82" s="334"/>
      <c r="I82" s="334"/>
      <c r="J82" s="334"/>
      <c r="K82" s="334"/>
      <c r="L82" s="334"/>
      <c r="M82" s="334"/>
    </row>
    <row r="83" spans="4:13" ht="24.75" customHeight="1">
      <c r="D83" s="334"/>
      <c r="E83" s="334"/>
      <c r="F83" s="334"/>
      <c r="G83" s="334"/>
      <c r="H83" s="334"/>
      <c r="I83" s="334"/>
      <c r="J83" s="334"/>
      <c r="K83" s="334"/>
      <c r="L83" s="334"/>
      <c r="M83" s="334"/>
    </row>
    <row r="84" spans="4:13" ht="24.75" customHeight="1">
      <c r="D84" s="334"/>
      <c r="E84" s="334"/>
      <c r="F84" s="334"/>
      <c r="G84" s="334"/>
      <c r="H84" s="334"/>
      <c r="I84" s="334"/>
      <c r="J84" s="334"/>
      <c r="K84" s="334"/>
      <c r="L84" s="334"/>
      <c r="M84" s="334"/>
    </row>
    <row r="85" spans="4:13" ht="24.75" customHeight="1">
      <c r="D85" s="334"/>
      <c r="E85" s="334"/>
      <c r="F85" s="334"/>
      <c r="G85" s="334"/>
      <c r="H85" s="334"/>
      <c r="I85" s="334"/>
      <c r="J85" s="334"/>
      <c r="K85" s="334"/>
      <c r="L85" s="334"/>
      <c r="M85" s="334"/>
    </row>
    <row r="86" spans="4:13" ht="24.75" customHeight="1">
      <c r="D86" s="334"/>
      <c r="E86" s="334"/>
      <c r="F86" s="334"/>
      <c r="G86" s="334"/>
      <c r="H86" s="334"/>
      <c r="I86" s="334"/>
      <c r="J86" s="334"/>
      <c r="K86" s="334"/>
      <c r="L86" s="334"/>
      <c r="M86" s="334"/>
    </row>
    <row r="87" spans="4:13" ht="24.75" customHeight="1">
      <c r="D87" s="334"/>
      <c r="E87" s="334"/>
      <c r="F87" s="334"/>
      <c r="G87" s="334"/>
      <c r="H87" s="334"/>
      <c r="I87" s="334"/>
      <c r="J87" s="334"/>
      <c r="K87" s="334"/>
      <c r="L87" s="334"/>
      <c r="M87" s="334"/>
    </row>
    <row r="88" spans="4:13" ht="24.75" customHeight="1">
      <c r="D88" s="334"/>
      <c r="E88" s="334"/>
      <c r="F88" s="334"/>
      <c r="G88" s="334"/>
      <c r="H88" s="334"/>
      <c r="I88" s="334"/>
      <c r="J88" s="334"/>
      <c r="K88" s="334"/>
      <c r="L88" s="334"/>
      <c r="M88" s="334"/>
    </row>
    <row r="89" spans="4:13" ht="24.75" customHeight="1">
      <c r="D89" s="334"/>
      <c r="E89" s="334"/>
      <c r="F89" s="334"/>
      <c r="G89" s="334"/>
      <c r="H89" s="334"/>
      <c r="I89" s="334"/>
      <c r="J89" s="334"/>
      <c r="K89" s="334"/>
      <c r="L89" s="334"/>
      <c r="M89" s="334"/>
    </row>
    <row r="90" spans="4:13" ht="24.75" customHeight="1">
      <c r="D90" s="334"/>
      <c r="E90" s="334"/>
      <c r="F90" s="334"/>
      <c r="G90" s="334"/>
      <c r="H90" s="334"/>
      <c r="I90" s="334"/>
      <c r="J90" s="334"/>
      <c r="K90" s="334"/>
      <c r="L90" s="334"/>
      <c r="M90" s="334"/>
    </row>
    <row r="91" spans="4:13" ht="24.75" customHeight="1">
      <c r="D91" s="334"/>
      <c r="E91" s="334"/>
      <c r="F91" s="334"/>
      <c r="G91" s="334"/>
      <c r="H91" s="334"/>
      <c r="I91" s="334"/>
      <c r="J91" s="334"/>
      <c r="K91" s="334"/>
      <c r="L91" s="334"/>
      <c r="M91" s="334"/>
    </row>
    <row r="92" spans="4:13" ht="24.75" customHeight="1">
      <c r="D92" s="334"/>
      <c r="E92" s="334"/>
      <c r="F92" s="334"/>
      <c r="G92" s="334"/>
      <c r="H92" s="334"/>
      <c r="I92" s="334"/>
      <c r="J92" s="334"/>
      <c r="K92" s="334"/>
      <c r="L92" s="334"/>
      <c r="M92" s="334"/>
    </row>
    <row r="93" spans="4:13" ht="24.75" customHeight="1">
      <c r="D93" s="334"/>
      <c r="E93" s="334"/>
      <c r="F93" s="334"/>
      <c r="G93" s="334"/>
      <c r="H93" s="334"/>
      <c r="I93" s="334"/>
      <c r="J93" s="334"/>
      <c r="K93" s="334"/>
      <c r="L93" s="334"/>
      <c r="M93" s="334"/>
    </row>
    <row r="94" spans="4:13" ht="24.75" customHeight="1">
      <c r="D94" s="334"/>
      <c r="E94" s="334"/>
      <c r="F94" s="334"/>
      <c r="G94" s="334"/>
      <c r="H94" s="334"/>
      <c r="I94" s="334"/>
      <c r="J94" s="334"/>
      <c r="K94" s="334"/>
      <c r="L94" s="334"/>
      <c r="M94" s="334"/>
    </row>
    <row r="95" spans="4:13" ht="24.75" customHeight="1">
      <c r="D95" s="334"/>
      <c r="E95" s="334"/>
      <c r="F95" s="334"/>
      <c r="G95" s="334"/>
      <c r="H95" s="334"/>
      <c r="I95" s="334"/>
      <c r="J95" s="334"/>
      <c r="K95" s="334"/>
      <c r="L95" s="334"/>
      <c r="M95" s="334"/>
    </row>
    <row r="96" spans="4:13" ht="24.75" customHeight="1">
      <c r="D96" s="334"/>
      <c r="E96" s="334"/>
      <c r="F96" s="334"/>
      <c r="G96" s="334"/>
      <c r="H96" s="334"/>
      <c r="I96" s="334"/>
      <c r="J96" s="334"/>
      <c r="K96" s="334"/>
      <c r="L96" s="334"/>
      <c r="M96" s="334"/>
    </row>
    <row r="97" spans="4:13" ht="24.75" customHeight="1">
      <c r="D97" s="334"/>
      <c r="E97" s="334"/>
      <c r="F97" s="334"/>
      <c r="G97" s="334"/>
      <c r="H97" s="334"/>
      <c r="I97" s="334"/>
      <c r="J97" s="334"/>
      <c r="K97" s="334"/>
      <c r="L97" s="334"/>
      <c r="M97" s="334"/>
    </row>
    <row r="98" spans="4:13" ht="24.75" customHeight="1">
      <c r="D98" s="334"/>
      <c r="E98" s="334"/>
      <c r="F98" s="334"/>
      <c r="G98" s="334"/>
      <c r="H98" s="334"/>
      <c r="I98" s="334"/>
      <c r="J98" s="334"/>
      <c r="K98" s="334"/>
      <c r="L98" s="334"/>
      <c r="M98" s="334"/>
    </row>
    <row r="99" spans="4:13" ht="24.75" customHeight="1">
      <c r="D99" s="334"/>
      <c r="E99" s="334"/>
      <c r="F99" s="334"/>
      <c r="G99" s="334"/>
      <c r="H99" s="334"/>
      <c r="I99" s="334"/>
      <c r="J99" s="334"/>
      <c r="K99" s="334"/>
      <c r="L99" s="334"/>
      <c r="M99" s="334"/>
    </row>
    <row r="100" spans="4:13" ht="24.75" customHeight="1"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</row>
    <row r="101" spans="4:13" ht="24.75" customHeight="1"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</row>
    <row r="102" spans="4:13" ht="24.75" customHeight="1"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</row>
    <row r="103" spans="4:13" ht="24.75" customHeight="1"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</row>
    <row r="104" spans="4:13" ht="24.75" customHeight="1"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</row>
    <row r="105" spans="4:13" ht="24.75" customHeight="1"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</row>
    <row r="106" spans="4:13" ht="24.75" customHeight="1"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</row>
    <row r="107" spans="4:13" ht="24.75" customHeight="1"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</row>
    <row r="108" spans="4:13" ht="24.75" customHeight="1"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</row>
    <row r="109" spans="4:13" ht="24.75" customHeight="1"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</row>
    <row r="110" spans="4:13" ht="24.75" customHeight="1"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</row>
    <row r="111" spans="4:13" ht="24.75" customHeight="1"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</row>
    <row r="112" spans="4:13" ht="24.75" customHeight="1"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</row>
    <row r="113" spans="4:13" ht="24.75" customHeight="1"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</row>
    <row r="114" spans="4:13" ht="24.75" customHeight="1"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</row>
    <row r="115" spans="4:13" ht="24.75" customHeight="1"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</row>
    <row r="116" spans="4:13" ht="24.75" customHeight="1"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</row>
    <row r="117" spans="4:13" ht="24.75" customHeight="1"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</row>
    <row r="118" spans="4:13" ht="24.75" customHeight="1"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</row>
    <row r="119" spans="4:13" ht="24.75" customHeight="1"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</row>
    <row r="120" spans="4:13" ht="24.75" customHeight="1"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</row>
    <row r="121" spans="4:13" ht="24.75" customHeight="1"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</row>
    <row r="122" spans="4:13" ht="24.75" customHeight="1"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</row>
    <row r="123" spans="4:13" ht="24.75" customHeight="1"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</row>
    <row r="124" spans="4:13" ht="24.75" customHeight="1"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</row>
    <row r="125" spans="4:13" ht="24.75" customHeight="1"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</row>
    <row r="126" spans="4:13" ht="24.75" customHeight="1"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</row>
    <row r="127" spans="4:13" ht="24.75" customHeight="1"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</row>
    <row r="128" spans="4:13" ht="24.75" customHeight="1"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</row>
    <row r="129" spans="4:13" ht="24.75" customHeight="1"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</row>
    <row r="130" spans="4:13" ht="24.75" customHeight="1"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</row>
    <row r="131" spans="4:13" ht="24.75" customHeight="1"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</row>
    <row r="132" spans="4:13" ht="24.75" customHeight="1"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</row>
    <row r="133" spans="4:13" ht="24.75" customHeight="1"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</row>
    <row r="134" spans="4:13" ht="24.75" customHeight="1"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</row>
    <row r="135" spans="4:13" ht="24.75" customHeight="1"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</row>
    <row r="136" spans="4:13" ht="24.75" customHeight="1"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</row>
  </sheetData>
  <mergeCells count="14">
    <mergeCell ref="A5:M5"/>
    <mergeCell ref="A6:A9"/>
    <mergeCell ref="B6:B7"/>
    <mergeCell ref="E6:F6"/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</mergeCells>
  <printOptions horizontalCentered="1"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0">
      <selection activeCell="A47" sqref="A47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00390625" style="1" bestFit="1" customWidth="1"/>
    <col min="9" max="9" width="10.140625" style="1" customWidth="1"/>
    <col min="10" max="10" width="3.28125" style="1" customWidth="1"/>
    <col min="11" max="11" width="12.140625" style="53" customWidth="1"/>
    <col min="12" max="16384" width="22.421875" style="1" customWidth="1"/>
  </cols>
  <sheetData>
    <row r="1" spans="1:11" ht="12.75">
      <c r="A1" s="1657" t="s">
        <v>1239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</row>
    <row r="2" spans="1:12" ht="15.75">
      <c r="A2" s="1655" t="s">
        <v>24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54"/>
    </row>
    <row r="3" spans="1:11" ht="13.5" thickBot="1">
      <c r="A3" s="15"/>
      <c r="B3" s="14"/>
      <c r="C3" s="14"/>
      <c r="D3" s="14"/>
      <c r="E3" s="14"/>
      <c r="F3" s="14"/>
      <c r="G3" s="14"/>
      <c r="H3" s="14"/>
      <c r="J3" s="14"/>
      <c r="K3" s="349" t="s">
        <v>1171</v>
      </c>
    </row>
    <row r="4" spans="1:11" ht="13.5" thickTop="1">
      <c r="A4" s="677"/>
      <c r="B4" s="770"/>
      <c r="C4" s="770"/>
      <c r="D4" s="770"/>
      <c r="E4" s="770"/>
      <c r="F4" s="1656" t="s">
        <v>1506</v>
      </c>
      <c r="G4" s="1654"/>
      <c r="H4" s="1654"/>
      <c r="I4" s="1654"/>
      <c r="J4" s="1654"/>
      <c r="K4" s="1644"/>
    </row>
    <row r="5" spans="1:11" ht="12.75">
      <c r="A5" s="678"/>
      <c r="B5" s="768">
        <v>2008</v>
      </c>
      <c r="C5" s="768">
        <v>2009</v>
      </c>
      <c r="D5" s="768">
        <v>2009</v>
      </c>
      <c r="E5" s="768">
        <v>2010</v>
      </c>
      <c r="F5" s="1650" t="s">
        <v>1091</v>
      </c>
      <c r="G5" s="1650">
        <v>0</v>
      </c>
      <c r="H5" s="1650">
        <v>0</v>
      </c>
      <c r="I5" s="1650" t="s">
        <v>97</v>
      </c>
      <c r="J5" s="1650">
        <v>0</v>
      </c>
      <c r="K5" s="1651">
        <v>0</v>
      </c>
    </row>
    <row r="6" spans="1:11" ht="12.75">
      <c r="A6" s="679"/>
      <c r="B6" s="769" t="s">
        <v>1167</v>
      </c>
      <c r="C6" s="769" t="s">
        <v>16</v>
      </c>
      <c r="D6" s="769" t="s">
        <v>1169</v>
      </c>
      <c r="E6" s="769" t="s">
        <v>1487</v>
      </c>
      <c r="F6" s="114" t="s">
        <v>1170</v>
      </c>
      <c r="G6" s="112" t="s">
        <v>1166</v>
      </c>
      <c r="H6" s="113" t="s">
        <v>1242</v>
      </c>
      <c r="I6" s="114" t="s">
        <v>1170</v>
      </c>
      <c r="J6" s="112" t="s">
        <v>1166</v>
      </c>
      <c r="K6" s="443" t="s">
        <v>1242</v>
      </c>
    </row>
    <row r="7" spans="1:11" ht="15" customHeight="1">
      <c r="A7" s="444" t="s">
        <v>1172</v>
      </c>
      <c r="B7" s="115">
        <v>170314.216566394</v>
      </c>
      <c r="C7" s="115">
        <v>219690.21682457995</v>
      </c>
      <c r="D7" s="115">
        <v>224745.60136872003</v>
      </c>
      <c r="E7" s="115">
        <v>188976.48269816002</v>
      </c>
      <c r="F7" s="121">
        <v>49376.00025818596</v>
      </c>
      <c r="G7" s="17"/>
      <c r="H7" s="3">
        <v>28.991120796388476</v>
      </c>
      <c r="I7" s="121">
        <v>-35769.11867056001</v>
      </c>
      <c r="J7" s="17"/>
      <c r="K7" s="445">
        <v>-15.915380969737786</v>
      </c>
    </row>
    <row r="8" spans="1:11" ht="15" customHeight="1">
      <c r="A8" s="446" t="s">
        <v>1173</v>
      </c>
      <c r="B8" s="116">
        <v>0</v>
      </c>
      <c r="C8" s="116">
        <v>0</v>
      </c>
      <c r="D8" s="116">
        <v>0</v>
      </c>
      <c r="E8" s="116">
        <v>0</v>
      </c>
      <c r="F8" s="33">
        <v>0</v>
      </c>
      <c r="G8" s="36"/>
      <c r="H8" s="4">
        <v>0</v>
      </c>
      <c r="I8" s="33">
        <v>0</v>
      </c>
      <c r="J8" s="14"/>
      <c r="K8" s="442" t="s">
        <v>95</v>
      </c>
    </row>
    <row r="9" spans="1:11" ht="15" customHeight="1">
      <c r="A9" s="446" t="s">
        <v>1175</v>
      </c>
      <c r="B9" s="116">
        <v>630.644378364</v>
      </c>
      <c r="C9" s="116">
        <v>646.5829217099999</v>
      </c>
      <c r="D9" s="116">
        <v>555.33498775</v>
      </c>
      <c r="E9" s="116">
        <v>6135.220386</v>
      </c>
      <c r="F9" s="33">
        <v>15.93854334599996</v>
      </c>
      <c r="G9" s="14"/>
      <c r="H9" s="4">
        <v>2.527342491714155</v>
      </c>
      <c r="I9" s="33">
        <v>5579.88539825</v>
      </c>
      <c r="J9" s="14"/>
      <c r="K9" s="431">
        <v>1004.7782908218176</v>
      </c>
    </row>
    <row r="10" spans="1:11" ht="15" customHeight="1">
      <c r="A10" s="446" t="s">
        <v>1176</v>
      </c>
      <c r="B10" s="116">
        <v>0</v>
      </c>
      <c r="C10" s="116">
        <v>0</v>
      </c>
      <c r="D10" s="116">
        <v>0</v>
      </c>
      <c r="E10" s="116">
        <v>0</v>
      </c>
      <c r="F10" s="33">
        <v>0</v>
      </c>
      <c r="G10" s="14"/>
      <c r="H10" s="4">
        <v>0</v>
      </c>
      <c r="I10" s="33">
        <v>0</v>
      </c>
      <c r="J10" s="14"/>
      <c r="K10" s="442" t="s">
        <v>95</v>
      </c>
    </row>
    <row r="11" spans="1:11" ht="15" customHeight="1">
      <c r="A11" s="447" t="s">
        <v>1177</v>
      </c>
      <c r="B11" s="117">
        <v>169683.57218803</v>
      </c>
      <c r="C11" s="117">
        <v>219043.63390286994</v>
      </c>
      <c r="D11" s="117">
        <v>224190.26638097005</v>
      </c>
      <c r="E11" s="117">
        <v>182841.26231216002</v>
      </c>
      <c r="F11" s="68">
        <v>49360.06171483995</v>
      </c>
      <c r="G11" s="2"/>
      <c r="H11" s="5">
        <v>29.08947582747905</v>
      </c>
      <c r="I11" s="68">
        <v>-41349.00406881003</v>
      </c>
      <c r="J11" s="2"/>
      <c r="K11" s="433">
        <v>-18.44371066429129</v>
      </c>
    </row>
    <row r="12" spans="1:11" ht="15" customHeight="1">
      <c r="A12" s="446" t="s">
        <v>1178</v>
      </c>
      <c r="B12" s="116">
        <v>18925.778102520002</v>
      </c>
      <c r="C12" s="116">
        <v>23564.7301993</v>
      </c>
      <c r="D12" s="116">
        <v>32918.61281465</v>
      </c>
      <c r="E12" s="116">
        <v>28865.8121903</v>
      </c>
      <c r="F12" s="33">
        <v>4638.952096779998</v>
      </c>
      <c r="G12" s="14"/>
      <c r="H12" s="4">
        <v>24.511288633159623</v>
      </c>
      <c r="I12" s="33">
        <v>-4052.8006243499985</v>
      </c>
      <c r="J12" s="14"/>
      <c r="K12" s="431">
        <v>-12.311577790867155</v>
      </c>
    </row>
    <row r="13" spans="1:11" ht="15" customHeight="1">
      <c r="A13" s="446" t="s">
        <v>1179</v>
      </c>
      <c r="B13" s="116">
        <v>17555.93225663</v>
      </c>
      <c r="C13" s="116">
        <v>21812.2271993</v>
      </c>
      <c r="D13" s="116">
        <v>22173.5490793</v>
      </c>
      <c r="E13" s="116">
        <v>26285.5071903</v>
      </c>
      <c r="F13" s="33">
        <v>4256.29494267</v>
      </c>
      <c r="G13" s="14"/>
      <c r="H13" s="4">
        <v>24.244197804207232</v>
      </c>
      <c r="I13" s="33">
        <v>4111.958111</v>
      </c>
      <c r="J13" s="14"/>
      <c r="K13" s="431">
        <v>18.544429203887333</v>
      </c>
    </row>
    <row r="14" spans="1:11" ht="15" customHeight="1">
      <c r="A14" s="446" t="s">
        <v>1180</v>
      </c>
      <c r="B14" s="116">
        <v>6.932845889999999</v>
      </c>
      <c r="C14" s="116">
        <v>0</v>
      </c>
      <c r="D14" s="116">
        <v>0</v>
      </c>
      <c r="E14" s="116">
        <v>0</v>
      </c>
      <c r="F14" s="33">
        <v>-6.932845889999999</v>
      </c>
      <c r="G14" s="14"/>
      <c r="H14" s="4">
        <v>-100</v>
      </c>
      <c r="I14" s="33">
        <v>0</v>
      </c>
      <c r="J14" s="14"/>
      <c r="K14" s="442" t="s">
        <v>95</v>
      </c>
    </row>
    <row r="15" spans="1:11" ht="15" customHeight="1">
      <c r="A15" s="446" t="s">
        <v>1181</v>
      </c>
      <c r="B15" s="116">
        <v>1362.913</v>
      </c>
      <c r="C15" s="116">
        <v>1752.503</v>
      </c>
      <c r="D15" s="116">
        <v>0</v>
      </c>
      <c r="E15" s="116">
        <v>2580.305</v>
      </c>
      <c r="F15" s="33">
        <v>389.59</v>
      </c>
      <c r="G15" s="14"/>
      <c r="H15" s="4">
        <v>28.585096774335554</v>
      </c>
      <c r="I15" s="33">
        <v>2580.305</v>
      </c>
      <c r="J15" s="14"/>
      <c r="K15" s="442" t="s">
        <v>95</v>
      </c>
    </row>
    <row r="16" spans="1:11" ht="15" customHeight="1">
      <c r="A16" s="446" t="s">
        <v>1183</v>
      </c>
      <c r="B16" s="116">
        <v>0</v>
      </c>
      <c r="C16" s="116">
        <v>0</v>
      </c>
      <c r="D16" s="116">
        <v>8835.807735349998</v>
      </c>
      <c r="E16" s="116">
        <v>0</v>
      </c>
      <c r="F16" s="33">
        <v>0</v>
      </c>
      <c r="G16" s="14"/>
      <c r="H16" s="4">
        <v>0</v>
      </c>
      <c r="I16" s="33">
        <v>-8835.807735349998</v>
      </c>
      <c r="J16" s="14"/>
      <c r="K16" s="431">
        <v>-100</v>
      </c>
    </row>
    <row r="17" spans="1:11" ht="15" customHeight="1">
      <c r="A17" s="448" t="s">
        <v>1184</v>
      </c>
      <c r="B17" s="119">
        <v>11</v>
      </c>
      <c r="C17" s="119">
        <v>11</v>
      </c>
      <c r="D17" s="119">
        <v>11.449995</v>
      </c>
      <c r="E17" s="119">
        <v>16.449995</v>
      </c>
      <c r="F17" s="118">
        <v>0</v>
      </c>
      <c r="G17" s="6"/>
      <c r="H17" s="7">
        <v>0</v>
      </c>
      <c r="I17" s="118">
        <v>5</v>
      </c>
      <c r="J17" s="6"/>
      <c r="K17" s="435">
        <v>43.668141339799725</v>
      </c>
    </row>
    <row r="18" spans="1:11" ht="15" customHeight="1">
      <c r="A18" s="444" t="s">
        <v>1185</v>
      </c>
      <c r="B18" s="115">
        <v>464.0990100000001</v>
      </c>
      <c r="C18" s="115">
        <v>345.65987871</v>
      </c>
      <c r="D18" s="115">
        <v>230.42287871000002</v>
      </c>
      <c r="E18" s="115">
        <v>151.83336871</v>
      </c>
      <c r="F18" s="121">
        <v>-118.43913129000009</v>
      </c>
      <c r="G18" s="17"/>
      <c r="H18" s="3">
        <v>-25.52022924806499</v>
      </c>
      <c r="I18" s="121">
        <v>-78.58951000000002</v>
      </c>
      <c r="J18" s="17"/>
      <c r="K18" s="445">
        <v>-34.106643593715916</v>
      </c>
    </row>
    <row r="19" spans="1:11" ht="15" customHeight="1">
      <c r="A19" s="446" t="s">
        <v>1186</v>
      </c>
      <c r="B19" s="116">
        <v>432.0990100000001</v>
      </c>
      <c r="C19" s="116">
        <v>313.65987871</v>
      </c>
      <c r="D19" s="116">
        <v>198.42287871000002</v>
      </c>
      <c r="E19" s="116">
        <v>119.83336871</v>
      </c>
      <c r="F19" s="33">
        <v>-118.43913129000009</v>
      </c>
      <c r="G19" s="14"/>
      <c r="H19" s="4">
        <v>-27.4101834415219</v>
      </c>
      <c r="I19" s="33">
        <v>-78.58951000000002</v>
      </c>
      <c r="J19" s="14"/>
      <c r="K19" s="431">
        <v>-39.607080852234056</v>
      </c>
    </row>
    <row r="20" spans="1:11" ht="15" customHeight="1" hidden="1">
      <c r="A20" s="446"/>
      <c r="B20" s="116">
        <v>32</v>
      </c>
      <c r="C20" s="116">
        <v>32</v>
      </c>
      <c r="D20" s="116">
        <v>32</v>
      </c>
      <c r="E20" s="116">
        <v>32</v>
      </c>
      <c r="F20" s="33"/>
      <c r="G20" s="14"/>
      <c r="H20" s="4"/>
      <c r="I20" s="33"/>
      <c r="J20" s="14"/>
      <c r="K20" s="431"/>
    </row>
    <row r="21" spans="1:11" ht="15" customHeight="1">
      <c r="A21" s="447" t="s">
        <v>1187</v>
      </c>
      <c r="B21" s="117">
        <v>32</v>
      </c>
      <c r="C21" s="117">
        <v>32</v>
      </c>
      <c r="D21" s="117">
        <v>32</v>
      </c>
      <c r="E21" s="117">
        <v>32</v>
      </c>
      <c r="F21" s="68">
        <v>0</v>
      </c>
      <c r="G21" s="2"/>
      <c r="H21" s="5">
        <v>0</v>
      </c>
      <c r="I21" s="68">
        <v>0</v>
      </c>
      <c r="J21" s="2"/>
      <c r="K21" s="433">
        <v>0</v>
      </c>
    </row>
    <row r="22" spans="1:11" ht="15" customHeight="1">
      <c r="A22" s="446" t="s">
        <v>1188</v>
      </c>
      <c r="B22" s="116">
        <v>660.655</v>
      </c>
      <c r="C22" s="116">
        <v>600</v>
      </c>
      <c r="D22" s="116">
        <v>0</v>
      </c>
      <c r="E22" s="116">
        <v>17929</v>
      </c>
      <c r="F22" s="33">
        <v>-60.655</v>
      </c>
      <c r="G22" s="14"/>
      <c r="H22" s="4">
        <v>-9.181040028456604</v>
      </c>
      <c r="I22" s="33">
        <v>17929</v>
      </c>
      <c r="J22" s="14"/>
      <c r="K22" s="442" t="s">
        <v>95</v>
      </c>
    </row>
    <row r="23" spans="1:11" ht="15" customHeight="1">
      <c r="A23" s="446" t="s">
        <v>1189</v>
      </c>
      <c r="B23" s="116">
        <v>60.655</v>
      </c>
      <c r="C23" s="116">
        <v>0</v>
      </c>
      <c r="D23" s="116">
        <v>0</v>
      </c>
      <c r="E23" s="116">
        <v>0</v>
      </c>
      <c r="F23" s="33">
        <v>-60.655</v>
      </c>
      <c r="G23" s="14"/>
      <c r="H23" s="4">
        <v>-100</v>
      </c>
      <c r="I23" s="33">
        <v>0</v>
      </c>
      <c r="J23" s="14"/>
      <c r="K23" s="442" t="s">
        <v>95</v>
      </c>
    </row>
    <row r="24" spans="1:11" ht="15" customHeight="1">
      <c r="A24" s="446" t="s">
        <v>1190</v>
      </c>
      <c r="B24" s="116">
        <v>600</v>
      </c>
      <c r="C24" s="116">
        <v>600</v>
      </c>
      <c r="D24" s="116">
        <v>0</v>
      </c>
      <c r="E24" s="116">
        <v>17929</v>
      </c>
      <c r="F24" s="33">
        <v>0</v>
      </c>
      <c r="G24" s="2"/>
      <c r="H24" s="5">
        <v>0</v>
      </c>
      <c r="I24" s="68">
        <v>17929</v>
      </c>
      <c r="J24" s="2"/>
      <c r="K24" s="771" t="s">
        <v>95</v>
      </c>
    </row>
    <row r="25" spans="1:11" ht="15" customHeight="1">
      <c r="A25" s="448" t="s">
        <v>1191</v>
      </c>
      <c r="B25" s="119">
        <v>3053.1750364600002</v>
      </c>
      <c r="C25" s="119">
        <v>2836.7205972</v>
      </c>
      <c r="D25" s="119">
        <v>3441.6908481500004</v>
      </c>
      <c r="E25" s="119">
        <v>3271.23929159</v>
      </c>
      <c r="F25" s="118">
        <v>-216.45443926000007</v>
      </c>
      <c r="G25" s="6"/>
      <c r="H25" s="3">
        <v>-7.089486736763311</v>
      </c>
      <c r="I25" s="121">
        <v>-170.45155656000043</v>
      </c>
      <c r="J25" s="6"/>
      <c r="K25" s="445">
        <v>-4.952552802690649</v>
      </c>
    </row>
    <row r="26" spans="1:11" ht="15" customHeight="1">
      <c r="A26" s="448" t="s">
        <v>1192</v>
      </c>
      <c r="B26" s="119">
        <v>19020.835538746</v>
      </c>
      <c r="C26" s="119">
        <v>19932.40679394</v>
      </c>
      <c r="D26" s="119">
        <v>20980.67132724</v>
      </c>
      <c r="E26" s="119">
        <v>26839.75249874</v>
      </c>
      <c r="F26" s="118">
        <v>911.5712551940014</v>
      </c>
      <c r="G26" s="6"/>
      <c r="H26" s="3">
        <v>4.792487971083626</v>
      </c>
      <c r="I26" s="121">
        <v>5859.081171499998</v>
      </c>
      <c r="J26" s="6"/>
      <c r="K26" s="445">
        <v>27.926090066970026</v>
      </c>
    </row>
    <row r="27" spans="1:11" ht="15" customHeight="1">
      <c r="A27" s="446" t="s">
        <v>1193</v>
      </c>
      <c r="B27" s="119">
        <v>212449.75925412</v>
      </c>
      <c r="C27" s="119">
        <v>266980.73429373</v>
      </c>
      <c r="D27" s="119">
        <v>282328.44923247</v>
      </c>
      <c r="E27" s="119">
        <v>266050.57004250004</v>
      </c>
      <c r="F27" s="118">
        <v>54530.97503961</v>
      </c>
      <c r="G27" s="2"/>
      <c r="H27" s="7">
        <v>25.66770385198847</v>
      </c>
      <c r="I27" s="121">
        <v>-16277.879189969972</v>
      </c>
      <c r="J27" s="14"/>
      <c r="K27" s="445">
        <v>-5.76558233299639</v>
      </c>
    </row>
    <row r="28" spans="1:11" ht="15" customHeight="1">
      <c r="A28" s="444" t="s">
        <v>1194</v>
      </c>
      <c r="B28" s="116">
        <v>144591.61460822</v>
      </c>
      <c r="C28" s="116">
        <v>168795.24686747</v>
      </c>
      <c r="D28" s="116">
        <v>195574.80385723</v>
      </c>
      <c r="E28" s="116">
        <v>197332.23608771</v>
      </c>
      <c r="F28" s="33">
        <v>24203.632259250007</v>
      </c>
      <c r="G28" s="17"/>
      <c r="H28" s="3">
        <v>16.739305612452878</v>
      </c>
      <c r="I28" s="121">
        <v>1757.4322304800153</v>
      </c>
      <c r="J28" s="17"/>
      <c r="K28" s="445">
        <v>0.8985984880562345</v>
      </c>
    </row>
    <row r="29" spans="1:11" ht="15" customHeight="1">
      <c r="A29" s="446" t="s">
        <v>1195</v>
      </c>
      <c r="B29" s="116">
        <v>100175.227928</v>
      </c>
      <c r="C29" s="116">
        <v>125253.080202</v>
      </c>
      <c r="D29" s="116">
        <v>125759.98538</v>
      </c>
      <c r="E29" s="116">
        <v>135732.676828</v>
      </c>
      <c r="F29" s="33">
        <v>25077.852274000004</v>
      </c>
      <c r="G29" s="14"/>
      <c r="H29" s="4">
        <v>25.033985739492877</v>
      </c>
      <c r="I29" s="33">
        <v>9972.691447999998</v>
      </c>
      <c r="J29" s="14"/>
      <c r="K29" s="431">
        <v>7.929940050379479</v>
      </c>
    </row>
    <row r="30" spans="1:11" ht="15" customHeight="1">
      <c r="A30" s="446" t="s">
        <v>1196</v>
      </c>
      <c r="B30" s="116">
        <v>12651.857</v>
      </c>
      <c r="C30" s="116">
        <v>12345.126</v>
      </c>
      <c r="D30" s="116">
        <v>15014.552</v>
      </c>
      <c r="E30" s="116">
        <v>15016.770999999999</v>
      </c>
      <c r="F30" s="33">
        <v>-306.73099999999977</v>
      </c>
      <c r="G30" s="14"/>
      <c r="H30" s="4">
        <v>-2.4243950907760006</v>
      </c>
      <c r="I30" s="33">
        <v>2.2189999999991414</v>
      </c>
      <c r="J30" s="14"/>
      <c r="K30" s="431">
        <v>0.014778995736930024</v>
      </c>
    </row>
    <row r="31" spans="1:11" ht="15" customHeight="1">
      <c r="A31" s="446" t="s">
        <v>1197</v>
      </c>
      <c r="B31" s="116">
        <v>23857.26192658</v>
      </c>
      <c r="C31" s="116">
        <v>25510.08838491</v>
      </c>
      <c r="D31" s="116">
        <v>45848.69630186</v>
      </c>
      <c r="E31" s="116">
        <v>36915.523220480005</v>
      </c>
      <c r="F31" s="33">
        <v>1652.8264583300006</v>
      </c>
      <c r="G31" s="14"/>
      <c r="H31" s="4">
        <v>6.927980517699492</v>
      </c>
      <c r="I31" s="33">
        <v>-8933.173081379995</v>
      </c>
      <c r="J31" s="14"/>
      <c r="K31" s="431">
        <v>-19.484028558992183</v>
      </c>
    </row>
    <row r="32" spans="1:11" ht="15" customHeight="1">
      <c r="A32" s="446" t="s">
        <v>1198</v>
      </c>
      <c r="B32" s="116">
        <v>7907.2677536400015</v>
      </c>
      <c r="C32" s="116">
        <v>5686.95228056</v>
      </c>
      <c r="D32" s="116">
        <v>8951.570175370001</v>
      </c>
      <c r="E32" s="116">
        <v>9667.265039229998</v>
      </c>
      <c r="F32" s="33">
        <v>-2220.3154730800015</v>
      </c>
      <c r="G32" s="14"/>
      <c r="H32" s="4">
        <v>-28.079426955763704</v>
      </c>
      <c r="I32" s="33">
        <v>715.694863859997</v>
      </c>
      <c r="J32" s="14"/>
      <c r="K32" s="431">
        <v>7.995187993154672</v>
      </c>
    </row>
    <row r="33" spans="1:11" ht="15" customHeight="1">
      <c r="A33" s="448" t="s">
        <v>1199</v>
      </c>
      <c r="B33" s="119">
        <v>3946.383837849993</v>
      </c>
      <c r="C33" s="119">
        <v>27995.833096239996</v>
      </c>
      <c r="D33" s="119">
        <v>0</v>
      </c>
      <c r="E33" s="119">
        <v>6984.393624369979</v>
      </c>
      <c r="F33" s="118">
        <v>24049.449258390003</v>
      </c>
      <c r="G33" s="6"/>
      <c r="H33" s="7">
        <v>609.4047169900292</v>
      </c>
      <c r="I33" s="118">
        <v>6984.393624369979</v>
      </c>
      <c r="J33" s="6"/>
      <c r="K33" s="452" t="s">
        <v>95</v>
      </c>
    </row>
    <row r="34" spans="1:11" ht="15" customHeight="1">
      <c r="A34" s="444" t="s">
        <v>1200</v>
      </c>
      <c r="B34" s="116">
        <v>5657.570094</v>
      </c>
      <c r="C34" s="116">
        <v>5976.324656829999</v>
      </c>
      <c r="D34" s="116">
        <v>5991.7748791799995</v>
      </c>
      <c r="E34" s="116">
        <v>5260.17352013</v>
      </c>
      <c r="F34" s="33">
        <v>318.7545628299995</v>
      </c>
      <c r="G34" s="14"/>
      <c r="H34" s="4">
        <v>5.6341248545563225</v>
      </c>
      <c r="I34" s="33">
        <v>-731.6013590499997</v>
      </c>
      <c r="J34" s="14"/>
      <c r="K34" s="431">
        <v>-12.210094234216665</v>
      </c>
    </row>
    <row r="35" spans="1:11" ht="15" customHeight="1">
      <c r="A35" s="446" t="s">
        <v>1201</v>
      </c>
      <c r="B35" s="116">
        <v>6.744394000000284</v>
      </c>
      <c r="C35" s="116">
        <v>3.1948568299999236</v>
      </c>
      <c r="D35" s="116">
        <v>3.2576291799993515</v>
      </c>
      <c r="E35" s="116">
        <v>3.1682201300001145</v>
      </c>
      <c r="F35" s="33">
        <v>-3.5495371700003604</v>
      </c>
      <c r="G35" s="14"/>
      <c r="H35" s="4">
        <v>-52.62944558102939</v>
      </c>
      <c r="I35" s="33">
        <v>-0.08940904999923704</v>
      </c>
      <c r="J35" s="14"/>
      <c r="K35" s="431">
        <v>-2.744604896965432</v>
      </c>
    </row>
    <row r="36" spans="1:11" ht="15" customHeight="1" hidden="1">
      <c r="A36" s="446" t="s">
        <v>1070</v>
      </c>
      <c r="B36" s="116">
        <v>0</v>
      </c>
      <c r="C36" s="116">
        <v>0</v>
      </c>
      <c r="D36" s="116">
        <v>0</v>
      </c>
      <c r="E36" s="116">
        <v>0</v>
      </c>
      <c r="F36" s="33">
        <v>0</v>
      </c>
      <c r="G36" s="14"/>
      <c r="H36" s="4" t="e">
        <v>#DIV/0!</v>
      </c>
      <c r="I36" s="33">
        <v>0</v>
      </c>
      <c r="J36" s="14"/>
      <c r="K36" s="431" t="e">
        <v>#DIV/0!</v>
      </c>
    </row>
    <row r="37" spans="1:11" ht="15" customHeight="1" hidden="1">
      <c r="A37" s="446" t="s">
        <v>1071</v>
      </c>
      <c r="B37" s="116">
        <v>0</v>
      </c>
      <c r="C37" s="116">
        <v>0</v>
      </c>
      <c r="D37" s="116">
        <v>0</v>
      </c>
      <c r="E37" s="116">
        <v>0</v>
      </c>
      <c r="F37" s="33">
        <v>0</v>
      </c>
      <c r="G37" s="14"/>
      <c r="H37" s="4" t="e">
        <v>#DIV/0!</v>
      </c>
      <c r="I37" s="33">
        <v>0</v>
      </c>
      <c r="J37" s="14"/>
      <c r="K37" s="431" t="e">
        <v>#DIV/0!</v>
      </c>
    </row>
    <row r="38" spans="1:11" ht="15" customHeight="1" hidden="1">
      <c r="A38" s="446" t="s">
        <v>1072</v>
      </c>
      <c r="B38" s="116">
        <v>0</v>
      </c>
      <c r="C38" s="116">
        <v>0</v>
      </c>
      <c r="D38" s="116">
        <v>0</v>
      </c>
      <c r="E38" s="116">
        <v>0</v>
      </c>
      <c r="F38" s="33">
        <v>0</v>
      </c>
      <c r="G38" s="14"/>
      <c r="H38" s="4" t="e">
        <v>#DIV/0!</v>
      </c>
      <c r="I38" s="33">
        <v>0</v>
      </c>
      <c r="J38" s="14"/>
      <c r="K38" s="431" t="e">
        <v>#DIV/0!</v>
      </c>
    </row>
    <row r="39" spans="1:11" ht="15" customHeight="1" hidden="1">
      <c r="A39" s="446" t="s">
        <v>1073</v>
      </c>
      <c r="B39" s="116">
        <v>0</v>
      </c>
      <c r="C39" s="116">
        <v>0</v>
      </c>
      <c r="D39" s="116">
        <v>0</v>
      </c>
      <c r="E39" s="116">
        <v>0</v>
      </c>
      <c r="F39" s="33">
        <v>0</v>
      </c>
      <c r="G39" s="14"/>
      <c r="H39" s="4" t="e">
        <v>#DIV/0!</v>
      </c>
      <c r="I39" s="33">
        <v>0</v>
      </c>
      <c r="J39" s="14"/>
      <c r="K39" s="431" t="e">
        <v>#DIV/0!</v>
      </c>
    </row>
    <row r="40" spans="1:11" ht="15" customHeight="1">
      <c r="A40" s="446" t="s">
        <v>58</v>
      </c>
      <c r="B40" s="116">
        <v>5650.825699999999</v>
      </c>
      <c r="C40" s="116">
        <v>5973.1298</v>
      </c>
      <c r="D40" s="116">
        <v>5988.51725</v>
      </c>
      <c r="E40" s="116">
        <v>5257.0053</v>
      </c>
      <c r="F40" s="33">
        <v>322.3041000000003</v>
      </c>
      <c r="G40" s="14"/>
      <c r="H40" s="4">
        <v>5.703663802619152</v>
      </c>
      <c r="I40" s="33">
        <v>-731.5119500000001</v>
      </c>
      <c r="J40" s="14"/>
      <c r="K40" s="431">
        <v>-12.215243264098472</v>
      </c>
    </row>
    <row r="41" spans="1:11" ht="15" customHeight="1" hidden="1">
      <c r="A41" s="446" t="s">
        <v>1074</v>
      </c>
      <c r="B41" s="116">
        <v>0</v>
      </c>
      <c r="C41" s="116">
        <v>0</v>
      </c>
      <c r="D41" s="116">
        <v>0</v>
      </c>
      <c r="E41" s="116">
        <v>0</v>
      </c>
      <c r="F41" s="33">
        <v>0</v>
      </c>
      <c r="G41" s="14"/>
      <c r="H41" s="4" t="e">
        <v>#DIV/0!</v>
      </c>
      <c r="I41" s="33">
        <v>0</v>
      </c>
      <c r="J41" s="14"/>
      <c r="K41" s="431" t="e">
        <v>#DIV/0!</v>
      </c>
    </row>
    <row r="42" spans="1:11" ht="15" customHeight="1">
      <c r="A42" s="448" t="s">
        <v>1202</v>
      </c>
      <c r="B42" s="119">
        <v>35730.63879408</v>
      </c>
      <c r="C42" s="119">
        <v>45845.83583049999</v>
      </c>
      <c r="D42" s="119">
        <v>46708.21402597</v>
      </c>
      <c r="E42" s="119">
        <v>40649.753093449996</v>
      </c>
      <c r="F42" s="118">
        <v>10115.197036419995</v>
      </c>
      <c r="G42" s="6"/>
      <c r="H42" s="7">
        <v>28.309589130815997</v>
      </c>
      <c r="I42" s="118">
        <v>-6058.460932520007</v>
      </c>
      <c r="J42" s="6"/>
      <c r="K42" s="435">
        <v>-12.970868312694364</v>
      </c>
    </row>
    <row r="43" spans="1:11" ht="15" customHeight="1">
      <c r="A43" s="448" t="s">
        <v>1203</v>
      </c>
      <c r="B43" s="119">
        <v>22523.55191997</v>
      </c>
      <c r="C43" s="119">
        <v>18367.44384269</v>
      </c>
      <c r="D43" s="119">
        <v>34053.612470089996</v>
      </c>
      <c r="E43" s="119">
        <v>15824.313716839999</v>
      </c>
      <c r="F43" s="118">
        <v>-4156.108077279998</v>
      </c>
      <c r="G43" s="6"/>
      <c r="H43" s="7">
        <v>-18.452276497274298</v>
      </c>
      <c r="I43" s="118">
        <v>-18229.298753249997</v>
      </c>
      <c r="J43" s="6"/>
      <c r="K43" s="435">
        <v>-53.53117461256475</v>
      </c>
    </row>
    <row r="44" spans="1:11" ht="15" customHeight="1">
      <c r="A44" s="449" t="s">
        <v>1204</v>
      </c>
      <c r="B44" s="116">
        <v>164656.646472394</v>
      </c>
      <c r="C44" s="116">
        <v>213713.89216774996</v>
      </c>
      <c r="D44" s="116">
        <v>218753.82648954002</v>
      </c>
      <c r="E44" s="116">
        <v>183716.30917803003</v>
      </c>
      <c r="F44" s="33">
        <v>41548.95569535596</v>
      </c>
      <c r="G44" s="14" t="s">
        <v>1157</v>
      </c>
      <c r="H44" s="4">
        <v>25.233694834372795</v>
      </c>
      <c r="I44" s="33">
        <v>-22103.507311509988</v>
      </c>
      <c r="J44" s="14" t="s">
        <v>1158</v>
      </c>
      <c r="K44" s="431">
        <v>-10.104283735839882</v>
      </c>
    </row>
    <row r="45" spans="1:11" ht="15" customHeight="1">
      <c r="A45" s="449" t="s">
        <v>1205</v>
      </c>
      <c r="B45" s="116">
        <v>-20065.031864174</v>
      </c>
      <c r="C45" s="116">
        <v>-44918.64530027995</v>
      </c>
      <c r="D45" s="116">
        <v>-23179.02263231002</v>
      </c>
      <c r="E45" s="116">
        <v>13615.926909679984</v>
      </c>
      <c r="F45" s="33">
        <v>-17345.273436106007</v>
      </c>
      <c r="G45" s="14" t="s">
        <v>1157</v>
      </c>
      <c r="H45" s="4">
        <v>86.44528228771912</v>
      </c>
      <c r="I45" s="33">
        <v>23860.595541990006</v>
      </c>
      <c r="J45" s="14" t="s">
        <v>1158</v>
      </c>
      <c r="K45" s="431">
        <v>-102.94047303241301</v>
      </c>
    </row>
    <row r="46" spans="1:11" ht="15" customHeight="1" thickBot="1">
      <c r="A46" s="450" t="s">
        <v>1206</v>
      </c>
      <c r="B46" s="451">
        <v>39233.355175303994</v>
      </c>
      <c r="C46" s="451">
        <v>44280.87287924999</v>
      </c>
      <c r="D46" s="451">
        <v>59781.155168820005</v>
      </c>
      <c r="E46" s="451">
        <v>29634.314311549995</v>
      </c>
      <c r="F46" s="440">
        <v>-2460.772296054004</v>
      </c>
      <c r="G46" s="438" t="s">
        <v>1157</v>
      </c>
      <c r="H46" s="439">
        <v>-6.272143397011767</v>
      </c>
      <c r="I46" s="440">
        <v>-17212.83085727001</v>
      </c>
      <c r="J46" s="438" t="s">
        <v>1158</v>
      </c>
      <c r="K46" s="441">
        <v>-28.793071677289518</v>
      </c>
    </row>
    <row r="47" spans="1:3" ht="15" customHeight="1" thickTop="1">
      <c r="A47" s="1600" t="s">
        <v>1490</v>
      </c>
      <c r="B47" s="296"/>
      <c r="C47" s="296"/>
    </row>
    <row r="48" spans="1:9" ht="15" customHeight="1">
      <c r="A48" s="83" t="s">
        <v>1491</v>
      </c>
      <c r="B48" s="32"/>
      <c r="C48" s="32"/>
      <c r="I48" s="1" t="s">
        <v>1166</v>
      </c>
    </row>
    <row r="49" spans="1:3" ht="15" customHeight="1">
      <c r="A49" s="35" t="s">
        <v>8</v>
      </c>
      <c r="B49" s="54"/>
      <c r="C49" s="54"/>
    </row>
    <row r="50" ht="12.75">
      <c r="A50" s="83"/>
    </row>
    <row r="51" ht="12.75">
      <c r="A51" s="84"/>
    </row>
  </sheetData>
  <mergeCells count="5"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E35" sqref="E35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636" t="s">
        <v>1589</v>
      </c>
      <c r="C1" s="1636"/>
      <c r="D1" s="1636"/>
      <c r="E1" s="1636"/>
      <c r="F1" s="1636"/>
      <c r="G1" s="1636"/>
      <c r="H1" s="85"/>
    </row>
    <row r="2" spans="2:8" ht="15.75">
      <c r="B2" s="1816" t="s">
        <v>136</v>
      </c>
      <c r="C2" s="1816"/>
      <c r="D2" s="1816"/>
      <c r="E2" s="1816"/>
      <c r="F2" s="1816"/>
      <c r="G2" s="1816"/>
      <c r="H2" s="85"/>
    </row>
    <row r="3" spans="2:7" ht="12.75">
      <c r="B3" s="1636" t="s">
        <v>1403</v>
      </c>
      <c r="C3" s="1636"/>
      <c r="D3" s="1636"/>
      <c r="E3" s="1636"/>
      <c r="F3" s="1636"/>
      <c r="G3" s="1636"/>
    </row>
    <row r="4" spans="2:7" ht="12.75">
      <c r="B4" s="1636" t="s">
        <v>286</v>
      </c>
      <c r="C4" s="1636"/>
      <c r="D4" s="1636"/>
      <c r="E4" s="1636"/>
      <c r="F4" s="1636"/>
      <c r="G4" s="1636"/>
    </row>
    <row r="5" spans="5:7" ht="13.5" thickBot="1">
      <c r="E5" s="85"/>
      <c r="F5" s="1830" t="s">
        <v>1171</v>
      </c>
      <c r="G5" s="1830"/>
    </row>
    <row r="6" spans="2:7" ht="13.5" thickTop="1">
      <c r="B6" s="647"/>
      <c r="C6" s="1831" t="s">
        <v>1170</v>
      </c>
      <c r="D6" s="1832"/>
      <c r="E6" s="1833"/>
      <c r="F6" s="1831" t="s">
        <v>98</v>
      </c>
      <c r="G6" s="1834"/>
    </row>
    <row r="7" spans="2:7" ht="12.75">
      <c r="B7" s="648" t="s">
        <v>1404</v>
      </c>
      <c r="C7" s="662" t="s">
        <v>57</v>
      </c>
      <c r="D7" s="662" t="s">
        <v>1091</v>
      </c>
      <c r="E7" s="663" t="s">
        <v>96</v>
      </c>
      <c r="F7" s="664" t="s">
        <v>1091</v>
      </c>
      <c r="G7" s="665" t="s">
        <v>96</v>
      </c>
    </row>
    <row r="8" spans="2:7" ht="12.75">
      <c r="B8" s="649" t="s">
        <v>1405</v>
      </c>
      <c r="C8" s="666">
        <v>100642.5</v>
      </c>
      <c r="D8" s="667">
        <v>120286.4</v>
      </c>
      <c r="E8" s="667">
        <v>158583.1</v>
      </c>
      <c r="F8" s="157">
        <v>19.51849367811812</v>
      </c>
      <c r="G8" s="650">
        <v>31.83793014006571</v>
      </c>
    </row>
    <row r="9" spans="2:12" ht="12.75">
      <c r="B9" s="651" t="s">
        <v>1406</v>
      </c>
      <c r="C9" s="155">
        <v>64246.7</v>
      </c>
      <c r="D9" s="155">
        <v>78454.8</v>
      </c>
      <c r="E9" s="155">
        <v>102673.4</v>
      </c>
      <c r="F9" s="158">
        <v>22.114910182157228</v>
      </c>
      <c r="G9" s="652">
        <v>30.869494282057936</v>
      </c>
      <c r="J9" s="8"/>
      <c r="K9" s="8"/>
      <c r="L9" s="8"/>
    </row>
    <row r="10" spans="2:12" ht="12.75">
      <c r="B10" s="651" t="s">
        <v>1407</v>
      </c>
      <c r="C10" s="155">
        <v>23494.7</v>
      </c>
      <c r="D10" s="155">
        <v>24483.2</v>
      </c>
      <c r="E10" s="155">
        <v>33962.3</v>
      </c>
      <c r="F10" s="158">
        <v>4.207331866335797</v>
      </c>
      <c r="G10" s="652">
        <v>38.716752712063816</v>
      </c>
      <c r="J10" s="8"/>
      <c r="K10" s="8"/>
      <c r="L10" s="8"/>
    </row>
    <row r="11" spans="2:12" ht="12.75">
      <c r="B11" s="653" t="s">
        <v>1408</v>
      </c>
      <c r="C11" s="155">
        <v>21414.2</v>
      </c>
      <c r="D11" s="155">
        <v>21241.6</v>
      </c>
      <c r="E11" s="155">
        <v>29197.2</v>
      </c>
      <c r="F11" s="158">
        <v>-0.8060072288481577</v>
      </c>
      <c r="G11" s="652">
        <v>37.45292256703828</v>
      </c>
      <c r="J11" s="8"/>
      <c r="K11" s="8"/>
      <c r="L11" s="8"/>
    </row>
    <row r="12" spans="2:12" ht="12.75">
      <c r="B12" s="653" t="s">
        <v>128</v>
      </c>
      <c r="C12" s="155">
        <v>2080.5</v>
      </c>
      <c r="D12" s="155">
        <v>3241.6</v>
      </c>
      <c r="E12" s="155">
        <v>4765.1</v>
      </c>
      <c r="F12" s="158">
        <v>55.8086998317712</v>
      </c>
      <c r="G12" s="652">
        <v>46.998395853899325</v>
      </c>
      <c r="J12" s="8"/>
      <c r="K12" s="8"/>
      <c r="L12" s="8"/>
    </row>
    <row r="13" spans="2:12" ht="12.75">
      <c r="B13" s="651" t="s">
        <v>1409</v>
      </c>
      <c r="C13" s="155">
        <v>10523.2</v>
      </c>
      <c r="D13" s="155">
        <v>11758.6</v>
      </c>
      <c r="E13" s="155">
        <v>11768.1</v>
      </c>
      <c r="F13" s="158">
        <v>11.73977497339212</v>
      </c>
      <c r="G13" s="652">
        <v>0.08079193101219533</v>
      </c>
      <c r="J13" s="8"/>
      <c r="K13" s="8"/>
      <c r="L13" s="8"/>
    </row>
    <row r="14" spans="2:12" ht="12.75">
      <c r="B14" s="654" t="s">
        <v>89</v>
      </c>
      <c r="C14" s="159">
        <v>2377.9</v>
      </c>
      <c r="D14" s="159">
        <v>5589.8</v>
      </c>
      <c r="E14" s="159">
        <v>10179.3</v>
      </c>
      <c r="F14" s="160">
        <v>135.07296353925733</v>
      </c>
      <c r="G14" s="655">
        <v>82.10490536334035</v>
      </c>
      <c r="J14" s="8"/>
      <c r="K14" s="8"/>
      <c r="L14" s="8"/>
    </row>
    <row r="15" spans="2:12" ht="12.75">
      <c r="B15" s="649" t="s">
        <v>1410</v>
      </c>
      <c r="C15" s="156">
        <v>10325.3</v>
      </c>
      <c r="D15" s="156">
        <v>13230.9</v>
      </c>
      <c r="E15" s="156">
        <v>18485.3</v>
      </c>
      <c r="F15" s="161">
        <v>28.14058671418749</v>
      </c>
      <c r="G15" s="656">
        <v>39.71309585893625</v>
      </c>
      <c r="J15" s="8"/>
      <c r="K15" s="8"/>
      <c r="L15" s="8"/>
    </row>
    <row r="16" spans="2:12" ht="12.75">
      <c r="B16" s="651" t="s">
        <v>1406</v>
      </c>
      <c r="C16" s="155">
        <v>6278.9</v>
      </c>
      <c r="D16" s="155">
        <v>7706</v>
      </c>
      <c r="E16" s="155">
        <v>11729.3</v>
      </c>
      <c r="F16" s="158">
        <v>22.728503400277127</v>
      </c>
      <c r="G16" s="652">
        <v>52.20996626005709</v>
      </c>
      <c r="J16" s="8"/>
      <c r="K16" s="8"/>
      <c r="L16" s="8"/>
    </row>
    <row r="17" spans="2:12" ht="12.75">
      <c r="B17" s="651" t="s">
        <v>1407</v>
      </c>
      <c r="C17" s="155">
        <v>3776.6</v>
      </c>
      <c r="D17" s="155">
        <v>5264.5</v>
      </c>
      <c r="E17" s="155">
        <v>5612.4</v>
      </c>
      <c r="F17" s="158">
        <v>39.397871100990315</v>
      </c>
      <c r="G17" s="652">
        <v>6.608414854212169</v>
      </c>
      <c r="J17" s="8"/>
      <c r="K17" s="8"/>
      <c r="L17" s="8"/>
    </row>
    <row r="18" spans="2:12" ht="12.75">
      <c r="B18" s="654" t="s">
        <v>1409</v>
      </c>
      <c r="C18" s="159">
        <v>269.8</v>
      </c>
      <c r="D18" s="159">
        <v>260.4</v>
      </c>
      <c r="E18" s="159">
        <v>1143.6</v>
      </c>
      <c r="F18" s="160">
        <v>-3.484062268346936</v>
      </c>
      <c r="G18" s="655">
        <v>339.1705069124424</v>
      </c>
      <c r="J18" s="8"/>
      <c r="K18" s="8"/>
      <c r="L18" s="8"/>
    </row>
    <row r="19" spans="2:12" ht="12.75">
      <c r="B19" s="649" t="s">
        <v>129</v>
      </c>
      <c r="C19" s="162">
        <v>90317.2</v>
      </c>
      <c r="D19" s="162">
        <v>107055.5</v>
      </c>
      <c r="E19" s="162">
        <v>140097.8</v>
      </c>
      <c r="F19" s="161">
        <v>18.532793310687246</v>
      </c>
      <c r="G19" s="656">
        <v>30.864644973868682</v>
      </c>
      <c r="J19" s="8"/>
      <c r="K19" s="8"/>
      <c r="L19" s="8"/>
    </row>
    <row r="20" spans="2:12" ht="12.75">
      <c r="B20" s="651" t="s">
        <v>1406</v>
      </c>
      <c r="C20" s="163">
        <v>57967.8</v>
      </c>
      <c r="D20" s="163">
        <v>70748.8</v>
      </c>
      <c r="E20" s="163">
        <v>90944.1</v>
      </c>
      <c r="F20" s="158">
        <v>22.048447586418682</v>
      </c>
      <c r="G20" s="652">
        <v>28.545077796372496</v>
      </c>
      <c r="J20" s="8"/>
      <c r="K20" s="8"/>
      <c r="L20" s="8"/>
    </row>
    <row r="21" spans="2:12" ht="12.75">
      <c r="B21" s="651" t="s">
        <v>1407</v>
      </c>
      <c r="C21" s="163">
        <v>19718.1</v>
      </c>
      <c r="D21" s="163">
        <v>19218.7</v>
      </c>
      <c r="E21" s="163">
        <v>28349.9</v>
      </c>
      <c r="F21" s="158">
        <v>-2.532698383718538</v>
      </c>
      <c r="G21" s="652">
        <v>47.512058567957276</v>
      </c>
      <c r="J21" s="8"/>
      <c r="K21" s="8"/>
      <c r="L21" s="8"/>
    </row>
    <row r="22" spans="2:12" ht="12.75">
      <c r="B22" s="651" t="s">
        <v>1409</v>
      </c>
      <c r="C22" s="155">
        <v>10253.4</v>
      </c>
      <c r="D22" s="155">
        <v>11498.2</v>
      </c>
      <c r="E22" s="155">
        <v>10624.5</v>
      </c>
      <c r="F22" s="158">
        <v>12.140363196598193</v>
      </c>
      <c r="G22" s="652">
        <v>-7.5985806474056865</v>
      </c>
      <c r="J22" s="8"/>
      <c r="K22" s="8"/>
      <c r="L22" s="8"/>
    </row>
    <row r="23" spans="2:12" ht="12.75">
      <c r="B23" s="654" t="s">
        <v>89</v>
      </c>
      <c r="C23" s="159">
        <v>2377.9</v>
      </c>
      <c r="D23" s="159">
        <v>5589.8</v>
      </c>
      <c r="E23" s="159">
        <v>10179.3</v>
      </c>
      <c r="F23" s="160">
        <v>135.07296353925733</v>
      </c>
      <c r="G23" s="655">
        <v>82.10490536334035</v>
      </c>
      <c r="J23" s="8"/>
      <c r="K23" s="8"/>
      <c r="L23" s="8"/>
    </row>
    <row r="24" spans="2:7" ht="12.75">
      <c r="B24" s="649" t="s">
        <v>84</v>
      </c>
      <c r="C24" s="156">
        <v>85022.9</v>
      </c>
      <c r="D24" s="156">
        <v>119773.6</v>
      </c>
      <c r="E24" s="156">
        <v>150399.77</v>
      </c>
      <c r="F24" s="161">
        <v>40.87216502848056</v>
      </c>
      <c r="G24" s="656">
        <v>25.570050495267736</v>
      </c>
    </row>
    <row r="25" spans="2:7" ht="12.75">
      <c r="B25" s="651" t="s">
        <v>1411</v>
      </c>
      <c r="C25" s="155">
        <v>70853</v>
      </c>
      <c r="D25" s="155">
        <v>98670.7</v>
      </c>
      <c r="E25" s="155">
        <v>126528.4</v>
      </c>
      <c r="F25" s="158">
        <v>39.261146317022565</v>
      </c>
      <c r="G25" s="652">
        <v>28.23300128609607</v>
      </c>
    </row>
    <row r="26" spans="2:7" ht="12.75">
      <c r="B26" s="651" t="s">
        <v>1146</v>
      </c>
      <c r="C26" s="155">
        <v>11607.9</v>
      </c>
      <c r="D26" s="155">
        <v>17690.2</v>
      </c>
      <c r="E26" s="155">
        <v>19721.5</v>
      </c>
      <c r="F26" s="158">
        <v>52.39793588848974</v>
      </c>
      <c r="G26" s="652">
        <v>11.48262880012662</v>
      </c>
    </row>
    <row r="27" spans="2:7" ht="12.75">
      <c r="B27" s="651" t="s">
        <v>1412</v>
      </c>
      <c r="C27" s="155">
        <v>1645.6</v>
      </c>
      <c r="D27" s="155">
        <v>-513.4</v>
      </c>
      <c r="E27" s="155">
        <v>4378.97</v>
      </c>
      <c r="F27" s="158">
        <v>-131.19834710743802</v>
      </c>
      <c r="G27" s="652">
        <v>-952.9353330736269</v>
      </c>
    </row>
    <row r="28" spans="2:7" ht="12.75">
      <c r="B28" s="651" t="s">
        <v>905</v>
      </c>
      <c r="C28" s="155">
        <v>-52.1</v>
      </c>
      <c r="D28" s="155">
        <v>-12.3</v>
      </c>
      <c r="E28" s="155">
        <v>88.8</v>
      </c>
      <c r="F28" s="158">
        <v>-76.39155470249521</v>
      </c>
      <c r="G28" s="652">
        <v>-821.9512195121953</v>
      </c>
    </row>
    <row r="29" spans="2:7" ht="12.75">
      <c r="B29" s="531" t="s">
        <v>1413</v>
      </c>
      <c r="C29" s="155">
        <v>437.2</v>
      </c>
      <c r="D29" s="155">
        <v>628.4</v>
      </c>
      <c r="E29" s="155">
        <v>-118.6</v>
      </c>
      <c r="F29" s="158">
        <v>43.732845379688925</v>
      </c>
      <c r="G29" s="652">
        <v>-118.87332908975175</v>
      </c>
    </row>
    <row r="30" spans="2:7" ht="12.75">
      <c r="B30" s="651" t="s">
        <v>906</v>
      </c>
      <c r="C30" s="155">
        <v>531.3</v>
      </c>
      <c r="D30" s="155">
        <v>3310</v>
      </c>
      <c r="E30" s="155">
        <v>-199.3</v>
      </c>
      <c r="F30" s="158">
        <v>523.0001882175795</v>
      </c>
      <c r="G30" s="652">
        <v>-106.02114803625378</v>
      </c>
    </row>
    <row r="31" spans="2:7" ht="12.75">
      <c r="B31" s="657" t="s">
        <v>907</v>
      </c>
      <c r="C31" s="164">
        <v>-5294.299999999988</v>
      </c>
      <c r="D31" s="164">
        <v>12718.1</v>
      </c>
      <c r="E31" s="164">
        <v>10301.97</v>
      </c>
      <c r="F31" s="165">
        <v>-340.22250344710386</v>
      </c>
      <c r="G31" s="658">
        <v>-18.99757039180374</v>
      </c>
    </row>
    <row r="32" spans="2:7" ht="12.75">
      <c r="B32" s="649" t="s">
        <v>1414</v>
      </c>
      <c r="C32" s="166">
        <v>5294.3</v>
      </c>
      <c r="D32" s="166">
        <v>-12718.1</v>
      </c>
      <c r="E32" s="166">
        <v>-10302</v>
      </c>
      <c r="F32" s="161">
        <v>-340.2225034471035</v>
      </c>
      <c r="G32" s="656">
        <v>-18.997334507512914</v>
      </c>
    </row>
    <row r="33" spans="2:7" ht="12.75">
      <c r="B33" s="651" t="s">
        <v>1415</v>
      </c>
      <c r="C33" s="167">
        <v>2527</v>
      </c>
      <c r="D33" s="167">
        <v>-15700.4</v>
      </c>
      <c r="E33" s="167">
        <v>-13729.4</v>
      </c>
      <c r="F33" s="158">
        <v>-721.3058963197468</v>
      </c>
      <c r="G33" s="652">
        <v>-12.553820284833506</v>
      </c>
    </row>
    <row r="34" spans="2:7" ht="12.75">
      <c r="B34" s="651" t="s">
        <v>1416</v>
      </c>
      <c r="C34" s="167">
        <v>13325</v>
      </c>
      <c r="D34" s="167">
        <v>8700</v>
      </c>
      <c r="E34" s="167">
        <v>2360</v>
      </c>
      <c r="F34" s="158">
        <v>-34.709193245778614</v>
      </c>
      <c r="G34" s="652">
        <v>-72.8735632183908</v>
      </c>
    </row>
    <row r="35" spans="2:7" ht="12.75">
      <c r="B35" s="653" t="s">
        <v>130</v>
      </c>
      <c r="C35" s="168">
        <v>8125</v>
      </c>
      <c r="D35" s="168">
        <v>6000</v>
      </c>
      <c r="E35" s="168">
        <v>260</v>
      </c>
      <c r="F35" s="158">
        <v>-26.153846153846157</v>
      </c>
      <c r="G35" s="652">
        <v>-95.66666666666667</v>
      </c>
    </row>
    <row r="36" spans="2:7" ht="12.75">
      <c r="B36" s="653" t="s">
        <v>131</v>
      </c>
      <c r="C36" s="167">
        <v>3900</v>
      </c>
      <c r="D36" s="167">
        <v>2000</v>
      </c>
      <c r="E36" s="167">
        <v>1500</v>
      </c>
      <c r="F36" s="158">
        <v>-48.717948717948715</v>
      </c>
      <c r="G36" s="652">
        <v>-25</v>
      </c>
    </row>
    <row r="37" spans="2:7" ht="12.75">
      <c r="B37" s="653" t="s">
        <v>132</v>
      </c>
      <c r="C37" s="167">
        <v>0</v>
      </c>
      <c r="D37" s="167">
        <v>0</v>
      </c>
      <c r="E37" s="167">
        <v>0</v>
      </c>
      <c r="F37" s="488" t="s">
        <v>95</v>
      </c>
      <c r="G37" s="374" t="s">
        <v>95</v>
      </c>
    </row>
    <row r="38" spans="2:7" ht="12.75">
      <c r="B38" s="653" t="s">
        <v>1417</v>
      </c>
      <c r="C38" s="167">
        <v>1300</v>
      </c>
      <c r="D38" s="167">
        <v>700</v>
      </c>
      <c r="E38" s="167">
        <v>600</v>
      </c>
      <c r="F38" s="158">
        <v>-46.15384615384615</v>
      </c>
      <c r="G38" s="652">
        <v>-14.285714285714285</v>
      </c>
    </row>
    <row r="39" spans="2:7" ht="12.75">
      <c r="B39" s="653" t="s">
        <v>908</v>
      </c>
      <c r="C39" s="168">
        <v>-10303.5</v>
      </c>
      <c r="D39" s="168">
        <v>-24049.4</v>
      </c>
      <c r="E39" s="168">
        <v>-15820.2</v>
      </c>
      <c r="F39" s="158">
        <v>133.41000630853594</v>
      </c>
      <c r="G39" s="652">
        <v>-34.21790148610776</v>
      </c>
    </row>
    <row r="40" spans="2:7" ht="12.75">
      <c r="B40" s="653" t="s">
        <v>909</v>
      </c>
      <c r="C40" s="168">
        <v>-494.5</v>
      </c>
      <c r="D40" s="168">
        <v>-351</v>
      </c>
      <c r="E40" s="168">
        <v>-269.2</v>
      </c>
      <c r="F40" s="158">
        <v>-29.01921132457027</v>
      </c>
      <c r="G40" s="652">
        <v>-23.30484330484331</v>
      </c>
    </row>
    <row r="41" spans="2:7" ht="13.5" thickBot="1">
      <c r="B41" s="659" t="s">
        <v>133</v>
      </c>
      <c r="C41" s="201">
        <v>2767.3</v>
      </c>
      <c r="D41" s="201">
        <v>2982.3</v>
      </c>
      <c r="E41" s="201">
        <v>3427.4</v>
      </c>
      <c r="F41" s="660">
        <v>7.76930582155892</v>
      </c>
      <c r="G41" s="661">
        <v>14.92472252959125</v>
      </c>
    </row>
    <row r="42" spans="2:7" ht="13.5" thickTop="1">
      <c r="B42" s="107"/>
      <c r="C42" s="25"/>
      <c r="D42" s="25"/>
      <c r="E42" s="25"/>
      <c r="F42" s="25"/>
      <c r="G42" s="25"/>
    </row>
    <row r="43" spans="1:11" ht="47.25" customHeight="1">
      <c r="A43" s="8"/>
      <c r="B43" s="1829" t="s">
        <v>289</v>
      </c>
      <c r="C43" s="1829"/>
      <c r="D43" s="1829"/>
      <c r="E43" s="1829"/>
      <c r="F43" s="1829"/>
      <c r="G43" s="1829"/>
      <c r="H43" s="684"/>
      <c r="I43" s="684"/>
      <c r="J43" s="684"/>
      <c r="K43" s="684"/>
    </row>
    <row r="44" spans="2:8" ht="12.75">
      <c r="B44" s="681" t="s">
        <v>134</v>
      </c>
      <c r="C44" s="682"/>
      <c r="D44" s="416"/>
      <c r="E44" s="416"/>
      <c r="F44" s="416"/>
      <c r="G44" s="416"/>
      <c r="H44" s="416"/>
    </row>
    <row r="45" spans="2:8" ht="12.75">
      <c r="B45" s="681" t="s">
        <v>1418</v>
      </c>
      <c r="C45" s="682"/>
      <c r="D45" s="416"/>
      <c r="E45" s="416"/>
      <c r="F45" s="416"/>
      <c r="G45" s="416"/>
      <c r="H45" s="416"/>
    </row>
    <row r="46" spans="2:8" ht="12.75">
      <c r="B46" s="683" t="s">
        <v>910</v>
      </c>
      <c r="C46" s="682"/>
      <c r="D46" s="416"/>
      <c r="E46" s="416"/>
      <c r="F46" s="416"/>
      <c r="G46" s="416"/>
      <c r="H46" s="416"/>
    </row>
    <row r="47" spans="2:8" ht="12.75">
      <c r="B47" s="681" t="s">
        <v>135</v>
      </c>
      <c r="C47" s="682"/>
      <c r="D47" s="416"/>
      <c r="E47" s="416"/>
      <c r="F47" s="416"/>
      <c r="G47" s="416"/>
      <c r="H47" s="416"/>
    </row>
  </sheetData>
  <mergeCells count="8">
    <mergeCell ref="B43:G43"/>
    <mergeCell ref="F5:G5"/>
    <mergeCell ref="C6:E6"/>
    <mergeCell ref="F6:G6"/>
    <mergeCell ref="B1:G1"/>
    <mergeCell ref="B2:G2"/>
    <mergeCell ref="B3:G3"/>
    <mergeCell ref="B4:G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2" sqref="A2:H2"/>
    </sheetView>
  </sheetViews>
  <sheetFormatPr defaultColWidth="9.140625" defaultRowHeight="15" customHeight="1"/>
  <cols>
    <col min="1" max="1" width="21.421875" style="9" customWidth="1"/>
    <col min="2" max="8" width="10.57421875" style="9" customWidth="1"/>
    <col min="9" max="16384" width="9.140625" style="9" customWidth="1"/>
  </cols>
  <sheetData>
    <row r="1" spans="1:8" ht="15" customHeight="1">
      <c r="A1" s="1636" t="s">
        <v>1588</v>
      </c>
      <c r="B1" s="1636"/>
      <c r="C1" s="1636"/>
      <c r="D1" s="1636"/>
      <c r="E1" s="1636"/>
      <c r="F1" s="1636"/>
      <c r="G1" s="1636"/>
      <c r="H1" s="1636"/>
    </row>
    <row r="2" spans="1:8" ht="15" customHeight="1">
      <c r="A2" s="1816" t="s">
        <v>889</v>
      </c>
      <c r="B2" s="1816"/>
      <c r="C2" s="1816"/>
      <c r="D2" s="1816"/>
      <c r="E2" s="1816"/>
      <c r="F2" s="1816"/>
      <c r="G2" s="1816"/>
      <c r="H2" s="1816"/>
    </row>
    <row r="3" spans="1:8" ht="15" customHeight="1">
      <c r="A3" s="1636" t="s">
        <v>286</v>
      </c>
      <c r="B3" s="1636"/>
      <c r="C3" s="1636"/>
      <c r="D3" s="1636"/>
      <c r="E3" s="1636"/>
      <c r="F3" s="1636"/>
      <c r="G3" s="1636"/>
      <c r="H3" s="1636"/>
    </row>
    <row r="4" ht="15" customHeight="1" thickBot="1"/>
    <row r="5" spans="1:8" ht="26.25" customHeight="1" thickTop="1">
      <c r="A5" s="639"/>
      <c r="B5" s="1835" t="s">
        <v>1075</v>
      </c>
      <c r="C5" s="1835"/>
      <c r="D5" s="1835"/>
      <c r="E5" s="1835" t="s">
        <v>98</v>
      </c>
      <c r="F5" s="1835"/>
      <c r="G5" s="1835" t="s">
        <v>1076</v>
      </c>
      <c r="H5" s="1836"/>
    </row>
    <row r="6" spans="1:8" ht="26.25" customHeight="1">
      <c r="A6" s="640"/>
      <c r="B6" s="123" t="s">
        <v>57</v>
      </c>
      <c r="C6" s="123" t="s">
        <v>1091</v>
      </c>
      <c r="D6" s="123" t="s">
        <v>1214</v>
      </c>
      <c r="E6" s="123" t="s">
        <v>1091</v>
      </c>
      <c r="F6" s="123" t="s">
        <v>96</v>
      </c>
      <c r="G6" s="123" t="s">
        <v>1091</v>
      </c>
      <c r="H6" s="641" t="s">
        <v>97</v>
      </c>
    </row>
    <row r="7" spans="1:8" ht="21.75" customHeight="1">
      <c r="A7" s="531" t="s">
        <v>1077</v>
      </c>
      <c r="B7" s="116">
        <v>22220.923</v>
      </c>
      <c r="C7" s="76">
        <v>27385.354</v>
      </c>
      <c r="D7" s="76">
        <v>38502.93</v>
      </c>
      <c r="E7" s="330">
        <v>23.241298302505257</v>
      </c>
      <c r="F7" s="330">
        <v>40.596794914537156</v>
      </c>
      <c r="G7" s="310">
        <v>27.75429180090949</v>
      </c>
      <c r="H7" s="642">
        <v>30.430267038862425</v>
      </c>
    </row>
    <row r="8" spans="1:8" ht="21.75" customHeight="1">
      <c r="A8" s="531" t="s">
        <v>1078</v>
      </c>
      <c r="B8" s="116">
        <v>14678.071</v>
      </c>
      <c r="C8" s="76">
        <v>18445</v>
      </c>
      <c r="D8" s="76">
        <v>25068.251</v>
      </c>
      <c r="E8" s="330">
        <v>25.663651579284505</v>
      </c>
      <c r="F8" s="330">
        <v>35.908110599078356</v>
      </c>
      <c r="G8" s="310">
        <v>18.693492597093158</v>
      </c>
      <c r="H8" s="642">
        <v>19.812351219172932</v>
      </c>
    </row>
    <row r="9" spans="1:8" ht="21.75" customHeight="1">
      <c r="A9" s="531" t="s">
        <v>1079</v>
      </c>
      <c r="B9" s="116">
        <v>12841.588</v>
      </c>
      <c r="C9" s="76">
        <v>19204.981</v>
      </c>
      <c r="D9" s="76">
        <v>23465.718</v>
      </c>
      <c r="E9" s="330">
        <v>49.55300699570802</v>
      </c>
      <c r="F9" s="330">
        <v>22.18558300057677</v>
      </c>
      <c r="G9" s="310">
        <v>19.463712125281365</v>
      </c>
      <c r="H9" s="642">
        <v>18.54581105901916</v>
      </c>
    </row>
    <row r="10" spans="1:8" ht="21.75" customHeight="1">
      <c r="A10" s="531" t="s">
        <v>1080</v>
      </c>
      <c r="B10" s="116">
        <v>7286.123</v>
      </c>
      <c r="C10" s="76">
        <v>10570.027</v>
      </c>
      <c r="D10" s="76">
        <v>16942.517</v>
      </c>
      <c r="E10" s="330">
        <v>45.0706637809985</v>
      </c>
      <c r="F10" s="330">
        <v>60.28830389931832</v>
      </c>
      <c r="G10" s="310">
        <v>10.712427296046345</v>
      </c>
      <c r="H10" s="642">
        <v>13.390287872129894</v>
      </c>
    </row>
    <row r="11" spans="1:8" ht="21.75" customHeight="1">
      <c r="A11" s="531" t="s">
        <v>1081</v>
      </c>
      <c r="B11" s="116">
        <v>2260.223</v>
      </c>
      <c r="C11" s="76">
        <v>3783.751</v>
      </c>
      <c r="D11" s="76">
        <v>4168.673</v>
      </c>
      <c r="E11" s="330">
        <v>67.40609223072238</v>
      </c>
      <c r="F11" s="330">
        <v>10.173026713438588</v>
      </c>
      <c r="G11" s="310">
        <v>3.8347260128893383</v>
      </c>
      <c r="H11" s="642">
        <v>3.2946540065313403</v>
      </c>
    </row>
    <row r="12" spans="1:8" ht="21.75" customHeight="1">
      <c r="A12" s="531" t="s">
        <v>1082</v>
      </c>
      <c r="B12" s="116">
        <v>1148.344</v>
      </c>
      <c r="C12" s="76">
        <v>1703.231</v>
      </c>
      <c r="D12" s="76">
        <v>2185.109</v>
      </c>
      <c r="E12" s="330">
        <v>48.32062517851793</v>
      </c>
      <c r="F12" s="330">
        <v>28.291993276308375</v>
      </c>
      <c r="G12" s="310">
        <v>1.7261770718156453</v>
      </c>
      <c r="H12" s="642">
        <v>1.7269711780122092</v>
      </c>
    </row>
    <row r="13" spans="1:8" ht="21.75" customHeight="1">
      <c r="A13" s="531" t="s">
        <v>1085</v>
      </c>
      <c r="B13" s="67" t="s">
        <v>95</v>
      </c>
      <c r="C13" s="76" t="s">
        <v>95</v>
      </c>
      <c r="D13" s="76">
        <v>126.357</v>
      </c>
      <c r="E13" s="330" t="s">
        <v>95</v>
      </c>
      <c r="F13" s="330" t="s">
        <v>95</v>
      </c>
      <c r="G13" s="310" t="s">
        <v>95</v>
      </c>
      <c r="H13" s="642">
        <v>0.0998645363412483</v>
      </c>
    </row>
    <row r="14" spans="1:8" ht="21.75" customHeight="1">
      <c r="A14" s="531" t="s">
        <v>1083</v>
      </c>
      <c r="B14" s="116">
        <v>10417.728</v>
      </c>
      <c r="C14" s="76">
        <v>17578.356</v>
      </c>
      <c r="D14" s="76">
        <v>16068.845</v>
      </c>
      <c r="E14" s="330">
        <v>68.73502552571924</v>
      </c>
      <c r="F14" s="330">
        <v>-8.587327506622344</v>
      </c>
      <c r="G14" s="310">
        <v>17.815173095964656</v>
      </c>
      <c r="H14" s="642">
        <v>12.699793089930798</v>
      </c>
    </row>
    <row r="15" spans="1:8" ht="21.75" customHeight="1" thickBot="1">
      <c r="A15" s="643" t="s">
        <v>1084</v>
      </c>
      <c r="B15" s="613">
        <v>70853</v>
      </c>
      <c r="C15" s="613">
        <v>98670.7</v>
      </c>
      <c r="D15" s="613">
        <v>126528.4</v>
      </c>
      <c r="E15" s="644">
        <v>39.26114631702259</v>
      </c>
      <c r="F15" s="644">
        <v>28.233001286096084</v>
      </c>
      <c r="G15" s="645">
        <v>100</v>
      </c>
      <c r="H15" s="646">
        <v>100</v>
      </c>
    </row>
    <row r="16" spans="1:2" ht="15" customHeight="1" thickTop="1">
      <c r="A16" s="9" t="s">
        <v>1341</v>
      </c>
      <c r="B16" s="1"/>
    </row>
    <row r="17" spans="4:8" ht="15" customHeight="1">
      <c r="D17" s="1"/>
      <c r="H17" s="38"/>
    </row>
    <row r="18" spans="3:4" ht="15" customHeight="1">
      <c r="C18" s="1"/>
      <c r="D18" s="1"/>
    </row>
    <row r="19" ht="15" customHeight="1">
      <c r="D19" s="1"/>
    </row>
    <row r="22" spans="4:8" ht="15" customHeight="1">
      <c r="D22" s="1"/>
      <c r="G22" s="1"/>
      <c r="H22" s="212"/>
    </row>
    <row r="23" ht="15" customHeight="1">
      <c r="H23" s="213"/>
    </row>
  </sheetData>
  <mergeCells count="6">
    <mergeCell ref="A1:H1"/>
    <mergeCell ref="A2:H2"/>
    <mergeCell ref="A3:H3"/>
    <mergeCell ref="B5:D5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:G2"/>
    </sheetView>
  </sheetViews>
  <sheetFormatPr defaultColWidth="9.140625" defaultRowHeight="12.75"/>
  <cols>
    <col min="1" max="1" width="11.421875" style="422" customWidth="1"/>
    <col min="2" max="5" width="13.8515625" style="422" customWidth="1"/>
    <col min="6" max="6" width="12.7109375" style="422" customWidth="1"/>
    <col min="7" max="16384" width="9.140625" style="422" customWidth="1"/>
  </cols>
  <sheetData>
    <row r="1" spans="1:7" ht="12.75">
      <c r="A1" s="1677" t="s">
        <v>886</v>
      </c>
      <c r="B1" s="1677"/>
      <c r="C1" s="1677"/>
      <c r="D1" s="1677"/>
      <c r="E1" s="1677"/>
      <c r="F1" s="1677"/>
      <c r="G1" s="1677"/>
    </row>
    <row r="2" spans="1:7" ht="16.5" customHeight="1">
      <c r="A2" s="1678" t="s">
        <v>887</v>
      </c>
      <c r="B2" s="1678"/>
      <c r="C2" s="1678"/>
      <c r="D2" s="1678"/>
      <c r="E2" s="1678"/>
      <c r="F2" s="1678"/>
      <c r="G2" s="1678"/>
    </row>
    <row r="3" spans="1:7" ht="13.5" thickBot="1">
      <c r="A3" s="9"/>
      <c r="B3" s="9"/>
      <c r="C3" s="1227"/>
      <c r="D3" s="1227"/>
      <c r="F3" s="1227"/>
      <c r="G3" s="803" t="s">
        <v>247</v>
      </c>
    </row>
    <row r="4" spans="1:7" s="45" customFormat="1" ht="13.5" customHeight="1">
      <c r="A4" s="1357" t="s">
        <v>1444</v>
      </c>
      <c r="B4" s="1289" t="s">
        <v>814</v>
      </c>
      <c r="C4" s="1285" t="s">
        <v>815</v>
      </c>
      <c r="D4" s="1285" t="s">
        <v>816</v>
      </c>
      <c r="E4" s="1286" t="s">
        <v>57</v>
      </c>
      <c r="F4" s="1286" t="s">
        <v>1091</v>
      </c>
      <c r="G4" s="1358" t="s">
        <v>97</v>
      </c>
    </row>
    <row r="5" spans="1:7" ht="19.5" customHeight="1">
      <c r="A5" s="1359" t="s">
        <v>1450</v>
      </c>
      <c r="B5" s="1360">
        <v>0</v>
      </c>
      <c r="C5" s="1361">
        <v>0</v>
      </c>
      <c r="D5" s="1361">
        <v>0</v>
      </c>
      <c r="E5" s="1362">
        <v>0</v>
      </c>
      <c r="F5" s="1363">
        <v>0</v>
      </c>
      <c r="G5" s="1363">
        <v>0</v>
      </c>
    </row>
    <row r="6" spans="1:7" ht="19.5" customHeight="1">
      <c r="A6" s="1359" t="s">
        <v>1451</v>
      </c>
      <c r="B6" s="1360">
        <v>0</v>
      </c>
      <c r="C6" s="1361">
        <v>0</v>
      </c>
      <c r="D6" s="1361">
        <v>0</v>
      </c>
      <c r="E6" s="1364">
        <v>1000</v>
      </c>
      <c r="F6" s="1363">
        <v>0</v>
      </c>
      <c r="G6" s="1363">
        <v>0</v>
      </c>
    </row>
    <row r="7" spans="1:7" ht="19.5" customHeight="1">
      <c r="A7" s="1359" t="s">
        <v>1452</v>
      </c>
      <c r="B7" s="1360">
        <v>500</v>
      </c>
      <c r="C7" s="1361">
        <v>1185</v>
      </c>
      <c r="D7" s="1361">
        <v>0</v>
      </c>
      <c r="E7" s="1364">
        <v>875</v>
      </c>
      <c r="F7" s="1364">
        <v>0</v>
      </c>
      <c r="G7" s="1364">
        <v>0</v>
      </c>
    </row>
    <row r="8" spans="1:7" ht="19.5" customHeight="1">
      <c r="A8" s="1359" t="s">
        <v>1453</v>
      </c>
      <c r="B8" s="1360">
        <v>850</v>
      </c>
      <c r="C8" s="1361">
        <v>0</v>
      </c>
      <c r="D8" s="1361">
        <v>2480</v>
      </c>
      <c r="E8" s="1364">
        <v>2000</v>
      </c>
      <c r="F8" s="1364">
        <v>0</v>
      </c>
      <c r="G8" s="1364">
        <v>0</v>
      </c>
    </row>
    <row r="9" spans="1:7" ht="19.5" customHeight="1">
      <c r="A9" s="1359" t="s">
        <v>1454</v>
      </c>
      <c r="B9" s="1360">
        <v>0</v>
      </c>
      <c r="C9" s="1361">
        <v>0</v>
      </c>
      <c r="D9" s="1361">
        <v>0</v>
      </c>
      <c r="E9" s="1364">
        <v>0</v>
      </c>
      <c r="F9" s="1364">
        <v>0</v>
      </c>
      <c r="G9" s="1364">
        <v>0</v>
      </c>
    </row>
    <row r="10" spans="1:7" ht="19.5" customHeight="1">
      <c r="A10" s="1359" t="s">
        <v>1455</v>
      </c>
      <c r="B10" s="1360">
        <v>850</v>
      </c>
      <c r="C10" s="1361">
        <v>1950</v>
      </c>
      <c r="D10" s="1361">
        <v>0</v>
      </c>
      <c r="E10" s="1364">
        <v>1125</v>
      </c>
      <c r="F10" s="1364">
        <v>6000</v>
      </c>
      <c r="G10" s="1364">
        <v>260</v>
      </c>
    </row>
    <row r="11" spans="1:7" ht="19.5" customHeight="1">
      <c r="A11" s="1359" t="s">
        <v>1456</v>
      </c>
      <c r="B11" s="1360">
        <v>0</v>
      </c>
      <c r="C11" s="1361">
        <v>0</v>
      </c>
      <c r="D11" s="1361">
        <v>1000</v>
      </c>
      <c r="E11" s="1364">
        <v>1000</v>
      </c>
      <c r="F11" s="1364">
        <v>0</v>
      </c>
      <c r="G11" s="1379" t="s">
        <v>95</v>
      </c>
    </row>
    <row r="12" spans="1:7" ht="19.5" customHeight="1">
      <c r="A12" s="1359" t="s">
        <v>1457</v>
      </c>
      <c r="B12" s="1360">
        <v>141.2</v>
      </c>
      <c r="C12" s="1361">
        <v>0</v>
      </c>
      <c r="D12" s="1361">
        <v>2180</v>
      </c>
      <c r="E12" s="1364">
        <v>0</v>
      </c>
      <c r="F12" s="1364">
        <v>0</v>
      </c>
      <c r="G12" s="1379" t="s">
        <v>95</v>
      </c>
    </row>
    <row r="13" spans="1:7" ht="19.5" customHeight="1">
      <c r="A13" s="1359" t="s">
        <v>1458</v>
      </c>
      <c r="B13" s="1360">
        <v>1300</v>
      </c>
      <c r="C13" s="1361">
        <v>2962.5</v>
      </c>
      <c r="D13" s="1361">
        <v>730</v>
      </c>
      <c r="E13" s="1364">
        <v>2125</v>
      </c>
      <c r="F13" s="1364">
        <v>0</v>
      </c>
      <c r="G13" s="1379" t="s">
        <v>95</v>
      </c>
    </row>
    <row r="14" spans="1:7" ht="19.5" customHeight="1">
      <c r="A14" s="1359" t="s">
        <v>1459</v>
      </c>
      <c r="B14" s="1360">
        <v>500</v>
      </c>
      <c r="C14" s="1361">
        <v>0</v>
      </c>
      <c r="D14" s="1361">
        <v>0</v>
      </c>
      <c r="E14" s="1365" t="s">
        <v>95</v>
      </c>
      <c r="F14" s="1364">
        <v>0</v>
      </c>
      <c r="G14" s="1365"/>
    </row>
    <row r="15" spans="1:7" ht="19.5" customHeight="1">
      <c r="A15" s="1359" t="s">
        <v>1460</v>
      </c>
      <c r="B15" s="1360">
        <v>1000</v>
      </c>
      <c r="C15" s="1361">
        <v>2000</v>
      </c>
      <c r="D15" s="1366">
        <v>0</v>
      </c>
      <c r="E15" s="1365" t="s">
        <v>95</v>
      </c>
      <c r="F15" s="1364">
        <v>0</v>
      </c>
      <c r="G15" s="1365" t="s">
        <v>1166</v>
      </c>
    </row>
    <row r="16" spans="1:7" ht="19.5" customHeight="1">
      <c r="A16" s="1367" t="s">
        <v>17</v>
      </c>
      <c r="B16" s="1368">
        <v>330</v>
      </c>
      <c r="C16" s="1368">
        <v>2736.7</v>
      </c>
      <c r="D16" s="1369">
        <v>5661.58</v>
      </c>
      <c r="E16" s="1370">
        <v>4375</v>
      </c>
      <c r="F16" s="1364">
        <v>0</v>
      </c>
      <c r="G16" s="1370"/>
    </row>
    <row r="17" spans="1:7" s="1377" customFormat="1" ht="19.5" customHeight="1" thickBot="1">
      <c r="A17" s="1371" t="s">
        <v>319</v>
      </c>
      <c r="B17" s="1372">
        <v>5471.2</v>
      </c>
      <c r="C17" s="1373">
        <v>10834.2</v>
      </c>
      <c r="D17" s="1374">
        <v>12051.58</v>
      </c>
      <c r="E17" s="1375">
        <v>12500</v>
      </c>
      <c r="F17" s="1376">
        <v>6000</v>
      </c>
      <c r="G17" s="1375">
        <v>260</v>
      </c>
    </row>
    <row r="19" s="1287" customFormat="1" ht="12.75">
      <c r="A19" s="1378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F38" sqref="F38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85" customWidth="1"/>
    <col min="5" max="5" width="10.00390625" style="0" customWidth="1"/>
    <col min="6" max="6" width="10.00390625" style="85" customWidth="1"/>
    <col min="7" max="8" width="10.00390625" style="0" customWidth="1"/>
  </cols>
  <sheetData>
    <row r="1" spans="1:9" ht="12.75">
      <c r="A1" s="1636" t="s">
        <v>1587</v>
      </c>
      <c r="B1" s="1636"/>
      <c r="C1" s="1636"/>
      <c r="D1" s="1636"/>
      <c r="E1" s="1636"/>
      <c r="F1" s="1636"/>
      <c r="G1" s="1636"/>
      <c r="H1" s="1636"/>
      <c r="I1" s="85"/>
    </row>
    <row r="2" spans="1:9" ht="15.75">
      <c r="A2" s="1816" t="s">
        <v>90</v>
      </c>
      <c r="B2" s="1816"/>
      <c r="C2" s="1816"/>
      <c r="D2" s="1816"/>
      <c r="E2" s="1816"/>
      <c r="F2" s="1816"/>
      <c r="G2" s="1816"/>
      <c r="H2" s="1816"/>
      <c r="I2" s="85"/>
    </row>
    <row r="3" spans="1:8" ht="15.75">
      <c r="A3" s="22"/>
      <c r="B3" s="22"/>
      <c r="C3" s="9"/>
      <c r="D3" s="38"/>
      <c r="E3" s="22"/>
      <c r="F3" s="335"/>
      <c r="G3" s="9"/>
      <c r="H3" s="9"/>
    </row>
    <row r="4" spans="1:8" ht="13.5" thickBot="1">
      <c r="A4" s="30"/>
      <c r="B4" s="25"/>
      <c r="C4" s="25"/>
      <c r="D4" s="105"/>
      <c r="E4" s="25"/>
      <c r="F4" s="105"/>
      <c r="G4" s="31"/>
      <c r="H4" s="803" t="s">
        <v>1171</v>
      </c>
    </row>
    <row r="5" spans="1:8" ht="13.5" thickTop="1">
      <c r="A5" s="1837" t="s">
        <v>1419</v>
      </c>
      <c r="B5" s="1840" t="s">
        <v>1420</v>
      </c>
      <c r="C5" s="745"/>
      <c r="D5" s="746"/>
      <c r="E5" s="745"/>
      <c r="F5" s="747"/>
      <c r="G5" s="1843" t="s">
        <v>85</v>
      </c>
      <c r="H5" s="1844"/>
    </row>
    <row r="6" spans="1:8" ht="12.75">
      <c r="A6" s="1838"/>
      <c r="B6" s="1841"/>
      <c r="C6" s="125">
        <v>2008</v>
      </c>
      <c r="D6" s="169">
        <v>2009</v>
      </c>
      <c r="E6" s="125">
        <v>2009</v>
      </c>
      <c r="F6" s="336">
        <v>2010</v>
      </c>
      <c r="G6" s="1845" t="s">
        <v>287</v>
      </c>
      <c r="H6" s="1846"/>
    </row>
    <row r="7" spans="1:8" ht="12.75">
      <c r="A7" s="1839"/>
      <c r="B7" s="1842"/>
      <c r="C7" s="337" t="s">
        <v>1375</v>
      </c>
      <c r="D7" s="170" t="s">
        <v>288</v>
      </c>
      <c r="E7" s="338" t="s">
        <v>1375</v>
      </c>
      <c r="F7" s="339" t="s">
        <v>288</v>
      </c>
      <c r="G7" s="149" t="s">
        <v>1091</v>
      </c>
      <c r="H7" s="584" t="s">
        <v>97</v>
      </c>
    </row>
    <row r="8" spans="1:12" ht="12.75">
      <c r="A8" s="748">
        <v>1</v>
      </c>
      <c r="B8" s="281" t="s">
        <v>1421</v>
      </c>
      <c r="C8" s="282">
        <v>85033.026</v>
      </c>
      <c r="D8" s="283">
        <v>86609.017</v>
      </c>
      <c r="E8" s="340">
        <v>86515.076</v>
      </c>
      <c r="F8" s="282">
        <v>82373.87599999999</v>
      </c>
      <c r="G8" s="284">
        <f aca="true" t="shared" si="0" ref="G8:G13">D8-C8</f>
        <v>1575.991000000009</v>
      </c>
      <c r="H8" s="749">
        <f aca="true" t="shared" si="1" ref="H8:H13">F8-E8</f>
        <v>-4141.200000000012</v>
      </c>
      <c r="I8" s="280"/>
      <c r="J8" s="280"/>
      <c r="K8" s="250"/>
      <c r="L8" s="250"/>
    </row>
    <row r="9" spans="1:12" ht="12.75">
      <c r="A9" s="750"/>
      <c r="B9" s="285" t="s">
        <v>1422</v>
      </c>
      <c r="C9" s="286">
        <v>82545.351</v>
      </c>
      <c r="D9" s="286">
        <v>83577.342</v>
      </c>
      <c r="E9" s="341">
        <v>83603.419</v>
      </c>
      <c r="F9" s="286">
        <v>78221.976</v>
      </c>
      <c r="G9" s="287">
        <f t="shared" si="0"/>
        <v>1031.991000000009</v>
      </c>
      <c r="H9" s="751">
        <f t="shared" si="1"/>
        <v>-5381.442999999999</v>
      </c>
      <c r="I9" s="280"/>
      <c r="J9" s="280"/>
      <c r="K9" s="250"/>
      <c r="L9" s="250"/>
    </row>
    <row r="10" spans="1:12" ht="12.75">
      <c r="A10" s="752"/>
      <c r="B10" s="288" t="s">
        <v>1423</v>
      </c>
      <c r="C10" s="289">
        <v>17579.026</v>
      </c>
      <c r="D10" s="289">
        <v>21812.517</v>
      </c>
      <c r="E10" s="56">
        <v>22548.576</v>
      </c>
      <c r="F10" s="289">
        <v>26400.576</v>
      </c>
      <c r="G10" s="287">
        <f t="shared" si="0"/>
        <v>4233.490999999998</v>
      </c>
      <c r="H10" s="751">
        <f t="shared" si="1"/>
        <v>3852</v>
      </c>
      <c r="I10" s="280"/>
      <c r="J10" s="280"/>
      <c r="K10" s="250"/>
      <c r="L10" s="250"/>
    </row>
    <row r="11" spans="1:12" ht="12.75">
      <c r="A11" s="752"/>
      <c r="B11" s="288" t="s">
        <v>1424</v>
      </c>
      <c r="C11" s="289">
        <v>64966.325</v>
      </c>
      <c r="D11" s="289">
        <v>61764.825000000004</v>
      </c>
      <c r="E11" s="56">
        <v>61054.843</v>
      </c>
      <c r="F11" s="289">
        <v>51821.4</v>
      </c>
      <c r="G11" s="287">
        <f t="shared" si="0"/>
        <v>-3201.4999999999927</v>
      </c>
      <c r="H11" s="751">
        <f t="shared" si="1"/>
        <v>-9233.443</v>
      </c>
      <c r="I11" s="280"/>
      <c r="J11" s="280"/>
      <c r="K11" s="250"/>
      <c r="L11" s="250"/>
    </row>
    <row r="12" spans="1:12" ht="12.75">
      <c r="A12" s="750"/>
      <c r="B12" s="285" t="s">
        <v>1425</v>
      </c>
      <c r="C12" s="289">
        <v>2487.675</v>
      </c>
      <c r="D12" s="289">
        <v>3031.675</v>
      </c>
      <c r="E12" s="56">
        <v>2911.657</v>
      </c>
      <c r="F12" s="289">
        <v>4151.9</v>
      </c>
      <c r="G12" s="287">
        <f t="shared" si="0"/>
        <v>544</v>
      </c>
      <c r="H12" s="751">
        <f t="shared" si="1"/>
        <v>1240.2429999999995</v>
      </c>
      <c r="I12" s="280"/>
      <c r="J12" s="280"/>
      <c r="K12" s="250"/>
      <c r="L12" s="250"/>
    </row>
    <row r="13" spans="1:12" ht="12.75">
      <c r="A13" s="748">
        <v>2</v>
      </c>
      <c r="B13" s="281" t="s">
        <v>1426</v>
      </c>
      <c r="C13" s="282">
        <v>21735.433</v>
      </c>
      <c r="D13" s="292">
        <v>23728.5</v>
      </c>
      <c r="E13" s="342">
        <v>29478.5</v>
      </c>
      <c r="F13" s="292">
        <v>30978.5</v>
      </c>
      <c r="G13" s="284">
        <f t="shared" si="0"/>
        <v>1993.066999999999</v>
      </c>
      <c r="H13" s="749">
        <f t="shared" si="1"/>
        <v>1500</v>
      </c>
      <c r="I13" s="280"/>
      <c r="J13" s="280"/>
      <c r="K13" s="250"/>
      <c r="L13" s="250"/>
    </row>
    <row r="14" spans="1:12" ht="12.75">
      <c r="A14" s="750"/>
      <c r="B14" s="285" t="s">
        <v>1422</v>
      </c>
      <c r="C14" s="286">
        <v>7313.183</v>
      </c>
      <c r="D14" s="289">
        <v>8261.275</v>
      </c>
      <c r="E14" s="341">
        <v>11038.925000000001</v>
      </c>
      <c r="F14" s="289">
        <v>11931.925</v>
      </c>
      <c r="G14" s="287">
        <f aca="true" t="shared" si="2" ref="G14:G38">D13-C14</f>
        <v>16415.317</v>
      </c>
      <c r="H14" s="751">
        <f aca="true" t="shared" si="3" ref="H14:H38">F13-E14</f>
        <v>19939.574999999997</v>
      </c>
      <c r="I14" s="280"/>
      <c r="J14" s="280"/>
      <c r="K14" s="250"/>
      <c r="L14" s="250"/>
    </row>
    <row r="15" spans="1:12" ht="12.75">
      <c r="A15" s="752"/>
      <c r="B15" s="288" t="s">
        <v>1427</v>
      </c>
      <c r="C15" s="289">
        <v>296.483</v>
      </c>
      <c r="D15" s="289">
        <v>299.575</v>
      </c>
      <c r="E15" s="56">
        <v>302.225</v>
      </c>
      <c r="F15" s="289">
        <v>305.65</v>
      </c>
      <c r="G15" s="287">
        <f t="shared" si="2"/>
        <v>7964.7919999999995</v>
      </c>
      <c r="H15" s="751">
        <f t="shared" si="3"/>
        <v>11629.699999999999</v>
      </c>
      <c r="I15" s="280"/>
      <c r="J15" s="280"/>
      <c r="K15" s="250"/>
      <c r="L15" s="250"/>
    </row>
    <row r="16" spans="1:12" ht="12.75">
      <c r="A16" s="752"/>
      <c r="B16" s="288" t="s">
        <v>1424</v>
      </c>
      <c r="C16" s="289">
        <v>7016.7</v>
      </c>
      <c r="D16" s="286">
        <v>7961.7</v>
      </c>
      <c r="E16" s="56">
        <v>10736.7</v>
      </c>
      <c r="F16" s="286">
        <v>11626.275</v>
      </c>
      <c r="G16" s="287">
        <f t="shared" si="2"/>
        <v>-6717.125</v>
      </c>
      <c r="H16" s="751">
        <f t="shared" si="3"/>
        <v>-10431.050000000001</v>
      </c>
      <c r="I16" s="280"/>
      <c r="J16" s="280"/>
      <c r="K16" s="250"/>
      <c r="L16" s="250"/>
    </row>
    <row r="17" spans="1:12" ht="12.75">
      <c r="A17" s="750"/>
      <c r="B17" s="285" t="s">
        <v>1428</v>
      </c>
      <c r="C17" s="289">
        <v>14422.25</v>
      </c>
      <c r="D17" s="290">
        <v>15467.224999999999</v>
      </c>
      <c r="E17" s="56">
        <v>18439.575</v>
      </c>
      <c r="F17" s="290">
        <v>19046.574999999997</v>
      </c>
      <c r="G17" s="287">
        <f t="shared" si="2"/>
        <v>-6460.55</v>
      </c>
      <c r="H17" s="751">
        <f t="shared" si="3"/>
        <v>-6813.300000000001</v>
      </c>
      <c r="I17" s="280"/>
      <c r="J17" s="280"/>
      <c r="K17" s="250"/>
      <c r="L17" s="250"/>
    </row>
    <row r="18" spans="1:12" ht="12.75">
      <c r="A18" s="748">
        <v>3</v>
      </c>
      <c r="B18" s="281" t="s">
        <v>1429</v>
      </c>
      <c r="C18" s="282">
        <v>1116.915</v>
      </c>
      <c r="D18" s="292">
        <v>716.915</v>
      </c>
      <c r="E18" s="342">
        <v>216.915</v>
      </c>
      <c r="F18" s="292">
        <v>0</v>
      </c>
      <c r="G18" s="284">
        <f t="shared" si="2"/>
        <v>14350.309999999998</v>
      </c>
      <c r="H18" s="749">
        <f t="shared" si="3"/>
        <v>18829.659999999996</v>
      </c>
      <c r="I18" s="280"/>
      <c r="J18" s="280"/>
      <c r="K18" s="250"/>
      <c r="L18" s="250"/>
    </row>
    <row r="19" spans="1:12" ht="12.75">
      <c r="A19" s="750"/>
      <c r="B19" s="285" t="s">
        <v>1422</v>
      </c>
      <c r="C19" s="290">
        <v>447.164</v>
      </c>
      <c r="D19" s="289">
        <v>393.692</v>
      </c>
      <c r="E19" s="343">
        <v>76.896</v>
      </c>
      <c r="F19" s="289">
        <v>0</v>
      </c>
      <c r="G19" s="287">
        <f t="shared" si="2"/>
        <v>269.751</v>
      </c>
      <c r="H19" s="751">
        <f t="shared" si="3"/>
        <v>-76.896</v>
      </c>
      <c r="I19" s="280"/>
      <c r="J19" s="280"/>
      <c r="K19" s="250"/>
      <c r="L19" s="250"/>
    </row>
    <row r="20" spans="1:12" ht="12.75">
      <c r="A20" s="752"/>
      <c r="B20" s="288" t="s">
        <v>1423</v>
      </c>
      <c r="C20" s="289">
        <v>447.164</v>
      </c>
      <c r="D20" s="289">
        <v>393.692</v>
      </c>
      <c r="E20" s="56">
        <v>76.896</v>
      </c>
      <c r="F20" s="289">
        <v>0</v>
      </c>
      <c r="G20" s="287">
        <f t="shared" si="2"/>
        <v>-53.47199999999998</v>
      </c>
      <c r="H20" s="751">
        <f t="shared" si="3"/>
        <v>-76.896</v>
      </c>
      <c r="I20" s="280"/>
      <c r="J20" s="280"/>
      <c r="K20" s="250"/>
      <c r="L20" s="250"/>
    </row>
    <row r="21" spans="1:12" ht="12.75">
      <c r="A21" s="752"/>
      <c r="B21" s="288" t="s">
        <v>1424</v>
      </c>
      <c r="C21" s="289">
        <v>0</v>
      </c>
      <c r="D21" s="290">
        <v>0</v>
      </c>
      <c r="E21" s="56">
        <v>0</v>
      </c>
      <c r="F21" s="290">
        <v>0</v>
      </c>
      <c r="G21" s="287">
        <f t="shared" si="2"/>
        <v>393.692</v>
      </c>
      <c r="H21" s="751">
        <f t="shared" si="3"/>
        <v>0</v>
      </c>
      <c r="I21" s="280"/>
      <c r="J21" s="280"/>
      <c r="K21" s="250"/>
      <c r="L21" s="250"/>
    </row>
    <row r="22" spans="1:12" ht="12.75">
      <c r="A22" s="750"/>
      <c r="B22" s="285" t="s">
        <v>1428</v>
      </c>
      <c r="C22" s="289">
        <v>669.751</v>
      </c>
      <c r="D22" s="290">
        <v>323.223</v>
      </c>
      <c r="E22" s="56">
        <v>140.019</v>
      </c>
      <c r="F22" s="290">
        <v>0</v>
      </c>
      <c r="G22" s="287">
        <f t="shared" si="2"/>
        <v>-669.751</v>
      </c>
      <c r="H22" s="751">
        <f t="shared" si="3"/>
        <v>-140.019</v>
      </c>
      <c r="I22" s="280"/>
      <c r="J22" s="280"/>
      <c r="K22" s="250"/>
      <c r="L22" s="250"/>
    </row>
    <row r="23" spans="1:12" ht="12.75">
      <c r="A23" s="748">
        <v>4</v>
      </c>
      <c r="B23" s="281" t="s">
        <v>1430</v>
      </c>
      <c r="C23" s="291">
        <v>3014.3610000000003</v>
      </c>
      <c r="D23" s="292">
        <v>3466.583</v>
      </c>
      <c r="E23" s="344">
        <v>4433.644</v>
      </c>
      <c r="F23" s="292">
        <v>5033.644</v>
      </c>
      <c r="G23" s="284">
        <f t="shared" si="2"/>
        <v>-2691.1380000000004</v>
      </c>
      <c r="H23" s="749">
        <f t="shared" si="3"/>
        <v>-4433.644</v>
      </c>
      <c r="I23" s="280"/>
      <c r="J23" s="280"/>
      <c r="K23" s="250"/>
      <c r="L23" s="250"/>
    </row>
    <row r="24" spans="1:12" ht="12.75">
      <c r="A24" s="750"/>
      <c r="B24" s="285" t="s">
        <v>1422</v>
      </c>
      <c r="C24" s="290">
        <v>562.715</v>
      </c>
      <c r="D24" s="289">
        <v>882.911</v>
      </c>
      <c r="E24" s="343">
        <v>1155.125</v>
      </c>
      <c r="F24" s="289">
        <v>2159.468</v>
      </c>
      <c r="G24" s="287">
        <f t="shared" si="2"/>
        <v>2903.868</v>
      </c>
      <c r="H24" s="751">
        <f t="shared" si="3"/>
        <v>3878.5190000000002</v>
      </c>
      <c r="I24" s="280"/>
      <c r="J24" s="280"/>
      <c r="K24" s="250"/>
      <c r="L24" s="250"/>
    </row>
    <row r="25" spans="1:12" ht="12.75">
      <c r="A25" s="752"/>
      <c r="B25" s="288" t="s">
        <v>1423</v>
      </c>
      <c r="C25" s="289">
        <v>562.715</v>
      </c>
      <c r="D25" s="290">
        <v>882.911</v>
      </c>
      <c r="E25" s="56">
        <v>1155.125</v>
      </c>
      <c r="F25" s="290">
        <v>2159.468</v>
      </c>
      <c r="G25" s="287">
        <f t="shared" si="2"/>
        <v>320.1959999999999</v>
      </c>
      <c r="H25" s="751">
        <f t="shared" si="3"/>
        <v>1004.3429999999998</v>
      </c>
      <c r="I25" s="280"/>
      <c r="J25" s="280"/>
      <c r="K25" s="250"/>
      <c r="L25" s="250"/>
    </row>
    <row r="26" spans="1:12" ht="12.75">
      <c r="A26" s="750"/>
      <c r="B26" s="285" t="s">
        <v>1428</v>
      </c>
      <c r="C26" s="289">
        <v>2451.646</v>
      </c>
      <c r="D26" s="290">
        <v>2583.672</v>
      </c>
      <c r="E26" s="56">
        <v>3278.5190000000002</v>
      </c>
      <c r="F26" s="289">
        <v>2874.176</v>
      </c>
      <c r="G26" s="287">
        <f t="shared" si="2"/>
        <v>-1568.7350000000001</v>
      </c>
      <c r="H26" s="751">
        <f t="shared" si="3"/>
        <v>-1119.0510000000004</v>
      </c>
      <c r="I26" s="280"/>
      <c r="J26" s="280"/>
      <c r="K26" s="250"/>
      <c r="L26" s="250"/>
    </row>
    <row r="27" spans="1:12" ht="12.75">
      <c r="A27" s="748">
        <v>5</v>
      </c>
      <c r="B27" s="281" t="s">
        <v>1431</v>
      </c>
      <c r="C27" s="291">
        <v>339.373</v>
      </c>
      <c r="D27" s="292">
        <v>261.882</v>
      </c>
      <c r="E27" s="344">
        <v>229.6</v>
      </c>
      <c r="F27" s="292">
        <v>184.412</v>
      </c>
      <c r="G27" s="284">
        <f t="shared" si="2"/>
        <v>2244.299</v>
      </c>
      <c r="H27" s="749">
        <f t="shared" si="3"/>
        <v>2644.576</v>
      </c>
      <c r="I27" s="280"/>
      <c r="J27" s="280"/>
      <c r="K27" s="250"/>
      <c r="L27" s="250"/>
    </row>
    <row r="28" spans="1:12" ht="12.75">
      <c r="A28" s="750"/>
      <c r="B28" s="285" t="s">
        <v>1422</v>
      </c>
      <c r="C28" s="290">
        <v>157.6</v>
      </c>
      <c r="D28" s="289">
        <v>157.6</v>
      </c>
      <c r="E28" s="343">
        <v>157.6</v>
      </c>
      <c r="F28" s="289">
        <v>157.6</v>
      </c>
      <c r="G28" s="287">
        <f t="shared" si="2"/>
        <v>104.28200000000001</v>
      </c>
      <c r="H28" s="751">
        <f t="shared" si="3"/>
        <v>26.812000000000012</v>
      </c>
      <c r="I28" s="280"/>
      <c r="J28" s="280"/>
      <c r="K28" s="250"/>
      <c r="L28" s="250"/>
    </row>
    <row r="29" spans="1:12" ht="12.75">
      <c r="A29" s="752"/>
      <c r="B29" s="288" t="s">
        <v>1432</v>
      </c>
      <c r="C29" s="289">
        <v>157.6</v>
      </c>
      <c r="D29" s="289">
        <v>157.6</v>
      </c>
      <c r="E29" s="56">
        <v>157.6</v>
      </c>
      <c r="F29" s="289">
        <v>157.6</v>
      </c>
      <c r="G29" s="287">
        <f t="shared" si="2"/>
        <v>0</v>
      </c>
      <c r="H29" s="751">
        <f t="shared" si="3"/>
        <v>0</v>
      </c>
      <c r="I29" s="280"/>
      <c r="J29" s="280"/>
      <c r="K29" s="250"/>
      <c r="L29" s="250"/>
    </row>
    <row r="30" spans="1:12" ht="12.75">
      <c r="A30" s="750"/>
      <c r="B30" s="285" t="s">
        <v>1433</v>
      </c>
      <c r="C30" s="289">
        <v>181.773</v>
      </c>
      <c r="D30" s="289">
        <v>104.282</v>
      </c>
      <c r="E30" s="56">
        <v>72</v>
      </c>
      <c r="F30" s="289">
        <v>26.812</v>
      </c>
      <c r="G30" s="287">
        <f t="shared" si="2"/>
        <v>-24.173000000000002</v>
      </c>
      <c r="H30" s="751">
        <f t="shared" si="3"/>
        <v>85.6</v>
      </c>
      <c r="I30" s="280"/>
      <c r="J30" s="280"/>
      <c r="K30" s="250"/>
      <c r="L30" s="250"/>
    </row>
    <row r="31" spans="1:12" ht="12.75">
      <c r="A31" s="750"/>
      <c r="B31" s="285" t="s">
        <v>0</v>
      </c>
      <c r="C31" s="289">
        <v>181.8</v>
      </c>
      <c r="D31" s="289">
        <v>104.282</v>
      </c>
      <c r="E31" s="56">
        <v>104.282</v>
      </c>
      <c r="F31" s="289">
        <v>104.282</v>
      </c>
      <c r="G31" s="287">
        <f t="shared" si="2"/>
        <v>-77.51800000000001</v>
      </c>
      <c r="H31" s="751">
        <f t="shared" si="3"/>
        <v>-77.47</v>
      </c>
      <c r="I31" s="280"/>
      <c r="J31" s="280"/>
      <c r="K31" s="250"/>
      <c r="L31" s="250"/>
    </row>
    <row r="32" spans="1:12" ht="12.75">
      <c r="A32" s="748">
        <v>6</v>
      </c>
      <c r="B32" s="281" t="s">
        <v>1</v>
      </c>
      <c r="C32" s="292">
        <v>-3946.4</v>
      </c>
      <c r="D32" s="282">
        <v>-27995.8</v>
      </c>
      <c r="E32" s="57">
        <v>8835.8</v>
      </c>
      <c r="F32" s="291">
        <v>-6984.4</v>
      </c>
      <c r="G32" s="284">
        <f t="shared" si="2"/>
        <v>4050.6820000000002</v>
      </c>
      <c r="H32" s="749">
        <f t="shared" si="3"/>
        <v>-8731.518</v>
      </c>
      <c r="I32" s="280"/>
      <c r="J32" s="280"/>
      <c r="K32" s="250"/>
      <c r="L32" s="250"/>
    </row>
    <row r="33" spans="1:12" ht="12.75">
      <c r="A33" s="748"/>
      <c r="B33" s="285" t="s">
        <v>1343</v>
      </c>
      <c r="C33" s="289">
        <v>-3946.4</v>
      </c>
      <c r="D33" s="286">
        <v>-27995.8</v>
      </c>
      <c r="E33" s="56">
        <v>8835.8</v>
      </c>
      <c r="F33" s="290">
        <v>-6984.4</v>
      </c>
      <c r="G33" s="287">
        <f t="shared" si="2"/>
        <v>-24049.399999999998</v>
      </c>
      <c r="H33" s="751">
        <f t="shared" si="3"/>
        <v>-15820.199999999999</v>
      </c>
      <c r="I33" s="280"/>
      <c r="J33" s="280"/>
      <c r="K33" s="250"/>
      <c r="L33" s="250"/>
    </row>
    <row r="34" spans="1:12" ht="13.5">
      <c r="A34" s="748">
        <v>7</v>
      </c>
      <c r="B34" s="281" t="s">
        <v>2</v>
      </c>
      <c r="C34" s="282">
        <v>107292.708</v>
      </c>
      <c r="D34" s="461">
        <v>86787.09700000001</v>
      </c>
      <c r="E34" s="342">
        <v>129709.53500000002</v>
      </c>
      <c r="F34" s="291">
        <v>111586.032</v>
      </c>
      <c r="G34" s="284">
        <f t="shared" si="2"/>
        <v>-135288.508</v>
      </c>
      <c r="H34" s="749">
        <f t="shared" si="3"/>
        <v>-136693.93500000003</v>
      </c>
      <c r="I34" s="280"/>
      <c r="J34" s="280"/>
      <c r="K34" s="250"/>
      <c r="L34" s="250"/>
    </row>
    <row r="35" spans="1:12" ht="12.75">
      <c r="A35" s="748"/>
      <c r="B35" s="281" t="s">
        <v>3</v>
      </c>
      <c r="C35" s="286">
        <v>87079.613</v>
      </c>
      <c r="D35" s="294">
        <v>65277.02</v>
      </c>
      <c r="E35" s="341">
        <v>104867.76500000001</v>
      </c>
      <c r="F35" s="294">
        <v>85486.569</v>
      </c>
      <c r="G35" s="287">
        <f t="shared" si="2"/>
        <v>-292.5159999999887</v>
      </c>
      <c r="H35" s="751">
        <f t="shared" si="3"/>
        <v>6718.266999999993</v>
      </c>
      <c r="I35" s="280"/>
      <c r="J35" s="280"/>
      <c r="K35" s="250"/>
      <c r="L35" s="250"/>
    </row>
    <row r="36" spans="1:12" ht="12.75">
      <c r="A36" s="753"/>
      <c r="B36" s="288" t="s">
        <v>4</v>
      </c>
      <c r="C36" s="293">
        <v>14938.988000000003</v>
      </c>
      <c r="D36" s="290">
        <v>-4607.105000000003</v>
      </c>
      <c r="E36" s="345">
        <v>32918.622</v>
      </c>
      <c r="F36" s="290">
        <v>21881.294</v>
      </c>
      <c r="G36" s="287">
        <f t="shared" si="2"/>
        <v>50338.03199999999</v>
      </c>
      <c r="H36" s="751">
        <f t="shared" si="3"/>
        <v>52567.947</v>
      </c>
      <c r="I36" s="280"/>
      <c r="J36" s="280"/>
      <c r="K36" s="250"/>
      <c r="L36" s="250"/>
    </row>
    <row r="37" spans="1:12" ht="12.75">
      <c r="A37" s="754"/>
      <c r="B37" s="288" t="s">
        <v>86</v>
      </c>
      <c r="C37" s="294">
        <v>72140.625</v>
      </c>
      <c r="D37" s="289">
        <v>69884.12500000001</v>
      </c>
      <c r="E37" s="346">
        <v>71949.14300000001</v>
      </c>
      <c r="F37" s="685">
        <v>63605.275</v>
      </c>
      <c r="G37" s="287">
        <f t="shared" si="2"/>
        <v>-76747.73000000001</v>
      </c>
      <c r="H37" s="751">
        <f t="shared" si="3"/>
        <v>-50067.84900000001</v>
      </c>
      <c r="I37" s="280"/>
      <c r="J37" s="280"/>
      <c r="K37" s="250"/>
      <c r="L37" s="250"/>
    </row>
    <row r="38" spans="1:12" ht="12.75">
      <c r="A38" s="753"/>
      <c r="B38" s="281" t="s">
        <v>5</v>
      </c>
      <c r="C38" s="291">
        <v>20213.095</v>
      </c>
      <c r="D38" s="292">
        <v>21510.076999999997</v>
      </c>
      <c r="E38" s="344">
        <v>24841.77</v>
      </c>
      <c r="F38" s="1606">
        <v>26099.463</v>
      </c>
      <c r="G38" s="284">
        <f t="shared" si="2"/>
        <v>49671.03000000001</v>
      </c>
      <c r="H38" s="749">
        <f t="shared" si="3"/>
        <v>38763.505000000005</v>
      </c>
      <c r="J38" s="280"/>
      <c r="K38" s="250"/>
      <c r="L38" s="250"/>
    </row>
    <row r="39" spans="1:12" ht="13.5" thickBot="1">
      <c r="A39" s="755"/>
      <c r="B39" s="756"/>
      <c r="C39" s="757"/>
      <c r="D39" s="757"/>
      <c r="E39" s="757"/>
      <c r="F39" s="758"/>
      <c r="G39" s="757"/>
      <c r="H39" s="759"/>
      <c r="K39" s="250"/>
      <c r="L39" s="250"/>
    </row>
    <row r="40" spans="1:8" ht="13.5" thickTop="1">
      <c r="A40" s="45"/>
      <c r="B40" s="45"/>
      <c r="C40" s="45"/>
      <c r="D40" s="111"/>
      <c r="E40" s="45"/>
      <c r="F40" s="111"/>
      <c r="G40" s="45"/>
      <c r="H40" s="45"/>
    </row>
    <row r="41" spans="1:8" ht="12.75">
      <c r="A41" s="45"/>
      <c r="B41" s="45"/>
      <c r="C41" s="45"/>
      <c r="D41" s="111"/>
      <c r="E41" s="45"/>
      <c r="F41" s="111"/>
      <c r="G41" s="45"/>
      <c r="H41" s="251"/>
    </row>
    <row r="42" spans="1:8" ht="12.75">
      <c r="A42" s="45"/>
      <c r="B42" s="45"/>
      <c r="C42" s="45"/>
      <c r="D42" s="111"/>
      <c r="E42" s="45"/>
      <c r="F42" s="111"/>
      <c r="G42" s="45"/>
      <c r="H42" s="111"/>
    </row>
    <row r="43" spans="1:8" ht="12.75">
      <c r="A43" s="45"/>
      <c r="B43" s="45"/>
      <c r="C43" s="45"/>
      <c r="D43" s="111"/>
      <c r="E43" s="45"/>
      <c r="F43" s="111"/>
      <c r="G43" s="45"/>
      <c r="H43" s="45"/>
    </row>
  </sheetData>
  <mergeCells count="6">
    <mergeCell ref="A1:H1"/>
    <mergeCell ref="A2:H2"/>
    <mergeCell ref="A5:A7"/>
    <mergeCell ref="B5:B7"/>
    <mergeCell ref="G5:H5"/>
    <mergeCell ref="G6:H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workbookViewId="0" topLeftCell="A1">
      <selection activeCell="B2" sqref="B2:G2"/>
    </sheetView>
  </sheetViews>
  <sheetFormatPr defaultColWidth="9.140625" defaultRowHeight="12.75"/>
  <cols>
    <col min="1" max="1" width="5.7109375" style="59" customWidth="1"/>
    <col min="2" max="2" width="34.7109375" style="59" customWidth="1"/>
    <col min="3" max="4" width="9.421875" style="59" customWidth="1"/>
    <col min="5" max="5" width="10.00390625" style="59" customWidth="1"/>
    <col min="6" max="6" width="9.8515625" style="59" customWidth="1"/>
    <col min="7" max="7" width="10.140625" style="59" customWidth="1"/>
    <col min="8" max="16384" width="9.140625" style="59" customWidth="1"/>
  </cols>
  <sheetData>
    <row r="1" spans="2:7" ht="15.75" customHeight="1">
      <c r="B1" s="1852" t="s">
        <v>1582</v>
      </c>
      <c r="C1" s="1852"/>
      <c r="D1" s="1852"/>
      <c r="E1" s="1852"/>
      <c r="F1" s="1852"/>
      <c r="G1" s="1852"/>
    </row>
    <row r="2" spans="2:7" ht="15.75">
      <c r="B2" s="1853" t="s">
        <v>54</v>
      </c>
      <c r="C2" s="1853"/>
      <c r="D2" s="1853"/>
      <c r="E2" s="1853"/>
      <c r="F2" s="1853"/>
      <c r="G2" s="1853"/>
    </row>
    <row r="3" spans="2:7" ht="15.75">
      <c r="B3" s="70" t="s">
        <v>286</v>
      </c>
      <c r="C3" s="71"/>
      <c r="D3" s="71"/>
      <c r="E3" s="71"/>
      <c r="F3" s="72"/>
      <c r="G3" s="72"/>
    </row>
    <row r="4" spans="2:7" ht="16.5" thickBot="1">
      <c r="B4" s="58" t="s">
        <v>1166</v>
      </c>
      <c r="G4" s="108" t="s">
        <v>1171</v>
      </c>
    </row>
    <row r="5" spans="2:7" ht="12.75" customHeight="1" thickTop="1">
      <c r="B5" s="1854"/>
      <c r="C5" s="1856" t="s">
        <v>57</v>
      </c>
      <c r="D5" s="1856" t="s">
        <v>1400</v>
      </c>
      <c r="E5" s="1856" t="s">
        <v>96</v>
      </c>
      <c r="F5" s="1858" t="s">
        <v>98</v>
      </c>
      <c r="G5" s="1859"/>
    </row>
    <row r="6" spans="2:7" ht="12.75">
      <c r="B6" s="1855"/>
      <c r="C6" s="1857"/>
      <c r="D6" s="1857"/>
      <c r="E6" s="1857"/>
      <c r="F6" s="248" t="s">
        <v>1091</v>
      </c>
      <c r="G6" s="617" t="s">
        <v>97</v>
      </c>
    </row>
    <row r="7" spans="2:7" ht="12.75">
      <c r="B7" s="618"/>
      <c r="C7" s="249"/>
      <c r="D7" s="249"/>
      <c r="E7" s="249"/>
      <c r="F7" s="249"/>
      <c r="G7" s="619"/>
    </row>
    <row r="8" spans="2:7" ht="12.75">
      <c r="B8" s="620" t="s">
        <v>1139</v>
      </c>
      <c r="C8" s="60">
        <v>42369</v>
      </c>
      <c r="D8" s="60">
        <v>50961.2</v>
      </c>
      <c r="E8" s="60">
        <v>45667.9</v>
      </c>
      <c r="F8" s="60">
        <v>20.279449597583124</v>
      </c>
      <c r="G8" s="621">
        <v>-10.386921815027904</v>
      </c>
    </row>
    <row r="9" spans="2:7" ht="12.75">
      <c r="B9" s="622"/>
      <c r="C9" s="61"/>
      <c r="D9" s="60"/>
      <c r="E9" s="60"/>
      <c r="F9" s="60"/>
      <c r="G9" s="621"/>
    </row>
    <row r="10" spans="2:7" ht="12.75">
      <c r="B10" s="622" t="s">
        <v>30</v>
      </c>
      <c r="C10" s="61">
        <v>28646.3</v>
      </c>
      <c r="D10" s="61">
        <v>31650.7</v>
      </c>
      <c r="E10" s="61">
        <v>29550.7</v>
      </c>
      <c r="F10" s="61">
        <v>10.487916415034391</v>
      </c>
      <c r="G10" s="623">
        <v>-6.63492434606502</v>
      </c>
    </row>
    <row r="11" spans="2:7" ht="12.75">
      <c r="B11" s="624" t="s">
        <v>31</v>
      </c>
      <c r="C11" s="62">
        <v>13722.7</v>
      </c>
      <c r="D11" s="62">
        <v>19310.5</v>
      </c>
      <c r="E11" s="62">
        <v>16117.2</v>
      </c>
      <c r="F11" s="62">
        <v>40.71939195639348</v>
      </c>
      <c r="G11" s="625">
        <v>-16.536599259470265</v>
      </c>
    </row>
    <row r="12" spans="2:7" ht="12.75">
      <c r="B12" s="618"/>
      <c r="C12" s="61"/>
      <c r="D12" s="61"/>
      <c r="E12" s="61"/>
      <c r="F12" s="60"/>
      <c r="G12" s="621"/>
    </row>
    <row r="13" spans="2:7" ht="12.75">
      <c r="B13" s="620" t="s">
        <v>1140</v>
      </c>
      <c r="C13" s="60">
        <v>160534.4</v>
      </c>
      <c r="D13" s="60">
        <v>201075.6</v>
      </c>
      <c r="E13" s="60">
        <v>284140.1</v>
      </c>
      <c r="F13" s="60">
        <v>25.25390196742879</v>
      </c>
      <c r="G13" s="621">
        <v>41.310084366278176</v>
      </c>
    </row>
    <row r="14" spans="2:7" ht="12.75">
      <c r="B14" s="622"/>
      <c r="C14" s="61"/>
      <c r="D14" s="60"/>
      <c r="E14" s="60"/>
      <c r="F14" s="60"/>
      <c r="G14" s="621"/>
    </row>
    <row r="15" spans="2:7" ht="12.75">
      <c r="B15" s="622" t="s">
        <v>32</v>
      </c>
      <c r="C15" s="61">
        <v>102658.9</v>
      </c>
      <c r="D15" s="61">
        <v>114512.9</v>
      </c>
      <c r="E15" s="61">
        <v>156957.7</v>
      </c>
      <c r="F15" s="61">
        <v>11.54697741744748</v>
      </c>
      <c r="G15" s="623">
        <v>37.06551838264508</v>
      </c>
    </row>
    <row r="16" spans="2:7" ht="12.75">
      <c r="B16" s="624" t="s">
        <v>33</v>
      </c>
      <c r="C16" s="62">
        <v>57875.5</v>
      </c>
      <c r="D16" s="62">
        <v>86562.7</v>
      </c>
      <c r="E16" s="62">
        <v>127182.4</v>
      </c>
      <c r="F16" s="62">
        <v>49.56708797332203</v>
      </c>
      <c r="G16" s="625">
        <v>46.925176779374965</v>
      </c>
    </row>
    <row r="17" spans="2:7" ht="12.75">
      <c r="B17" s="618"/>
      <c r="C17" s="61"/>
      <c r="D17" s="60"/>
      <c r="E17" s="60"/>
      <c r="F17" s="60"/>
      <c r="G17" s="621"/>
    </row>
    <row r="18" spans="2:7" ht="12.75">
      <c r="B18" s="620" t="s">
        <v>1141</v>
      </c>
      <c r="C18" s="60">
        <v>-118165.4</v>
      </c>
      <c r="D18" s="60">
        <v>-150114.4</v>
      </c>
      <c r="E18" s="60">
        <v>-238472.2</v>
      </c>
      <c r="F18" s="60">
        <v>27.037525366985605</v>
      </c>
      <c r="G18" s="621">
        <v>58.86030920418028</v>
      </c>
    </row>
    <row r="19" spans="2:7" ht="12.75">
      <c r="B19" s="622"/>
      <c r="C19" s="61"/>
      <c r="D19" s="61"/>
      <c r="E19" s="61"/>
      <c r="F19" s="60"/>
      <c r="G19" s="621"/>
    </row>
    <row r="20" spans="2:7" ht="12.75">
      <c r="B20" s="622" t="s">
        <v>34</v>
      </c>
      <c r="C20" s="61">
        <v>-74012.6</v>
      </c>
      <c r="D20" s="61">
        <v>-82862.2</v>
      </c>
      <c r="E20" s="61">
        <v>-127407</v>
      </c>
      <c r="F20" s="61">
        <v>11.956883017216</v>
      </c>
      <c r="G20" s="623">
        <v>53.75768444477697</v>
      </c>
    </row>
    <row r="21" spans="2:7" ht="12.75">
      <c r="B21" s="624" t="s">
        <v>35</v>
      </c>
      <c r="C21" s="62">
        <v>-44152.8</v>
      </c>
      <c r="D21" s="62">
        <v>-67252.2</v>
      </c>
      <c r="E21" s="62">
        <v>-111065.2</v>
      </c>
      <c r="F21" s="62">
        <v>52.31695385117138</v>
      </c>
      <c r="G21" s="625">
        <v>65.1473111660288</v>
      </c>
    </row>
    <row r="22" spans="2:7" ht="12.75">
      <c r="B22" s="618"/>
      <c r="C22" s="61"/>
      <c r="D22" s="61"/>
      <c r="E22" s="61"/>
      <c r="F22" s="60"/>
      <c r="G22" s="621"/>
    </row>
    <row r="23" spans="2:7" ht="12.75">
      <c r="B23" s="620" t="s">
        <v>1142</v>
      </c>
      <c r="C23" s="60">
        <v>202903.4</v>
      </c>
      <c r="D23" s="60">
        <v>252036.8</v>
      </c>
      <c r="E23" s="60">
        <v>329808</v>
      </c>
      <c r="F23" s="60">
        <v>24.215168400332402</v>
      </c>
      <c r="G23" s="621">
        <v>30.85708118814395</v>
      </c>
    </row>
    <row r="24" spans="2:7" ht="12.75">
      <c r="B24" s="622"/>
      <c r="C24" s="61"/>
      <c r="D24" s="61"/>
      <c r="E24" s="61"/>
      <c r="F24" s="60"/>
      <c r="G24" s="621"/>
    </row>
    <row r="25" spans="2:7" ht="12.75">
      <c r="B25" s="622" t="s">
        <v>34</v>
      </c>
      <c r="C25" s="61">
        <v>131305.2</v>
      </c>
      <c r="D25" s="61">
        <v>146163.6</v>
      </c>
      <c r="E25" s="61">
        <v>186508.4</v>
      </c>
      <c r="F25" s="61">
        <v>11.315926558887227</v>
      </c>
      <c r="G25" s="623">
        <v>27.602494738772165</v>
      </c>
    </row>
    <row r="26" spans="2:7" ht="13.5" thickBot="1">
      <c r="B26" s="626" t="s">
        <v>35</v>
      </c>
      <c r="C26" s="627">
        <v>71598.2</v>
      </c>
      <c r="D26" s="627">
        <v>105873.2</v>
      </c>
      <c r="E26" s="627">
        <v>143299.6</v>
      </c>
      <c r="F26" s="627">
        <v>47.871315200661485</v>
      </c>
      <c r="G26" s="628">
        <v>35.35021138493971</v>
      </c>
    </row>
    <row r="27" spans="4:5" ht="13.5" thickTop="1">
      <c r="D27" s="63"/>
      <c r="E27" s="63"/>
    </row>
    <row r="28" spans="3:5" ht="13.5" thickBot="1">
      <c r="C28" s="63"/>
      <c r="D28" s="63"/>
      <c r="E28" s="324"/>
    </row>
    <row r="29" spans="2:5" ht="13.5" thickTop="1">
      <c r="B29" s="629" t="s">
        <v>25</v>
      </c>
      <c r="C29" s="630">
        <v>26.392474136384475</v>
      </c>
      <c r="D29" s="630">
        <v>25.344298363401624</v>
      </c>
      <c r="E29" s="631">
        <v>16.07231784602033</v>
      </c>
    </row>
    <row r="30" spans="2:5" ht="12.75">
      <c r="B30" s="632" t="s">
        <v>36</v>
      </c>
      <c r="C30" s="64">
        <v>27.90435120578927</v>
      </c>
      <c r="D30" s="64">
        <v>27.63941879037209</v>
      </c>
      <c r="E30" s="633">
        <v>18.827174455283174</v>
      </c>
    </row>
    <row r="31" spans="2:5" ht="12.75">
      <c r="B31" s="634" t="s">
        <v>37</v>
      </c>
      <c r="C31" s="62">
        <v>23.71072388143515</v>
      </c>
      <c r="D31" s="62">
        <v>22.30810730256797</v>
      </c>
      <c r="E31" s="625">
        <v>12.672508145781178</v>
      </c>
    </row>
    <row r="32" spans="2:5" ht="12.75">
      <c r="B32" s="1847" t="s">
        <v>117</v>
      </c>
      <c r="C32" s="1848"/>
      <c r="D32" s="1848"/>
      <c r="E32" s="1849"/>
    </row>
    <row r="33" spans="2:5" ht="12.75">
      <c r="B33" s="632" t="s">
        <v>36</v>
      </c>
      <c r="C33" s="64">
        <v>67.61146120984682</v>
      </c>
      <c r="D33" s="65">
        <v>62.10744644945567</v>
      </c>
      <c r="E33" s="635">
        <v>64.70781446048537</v>
      </c>
    </row>
    <row r="34" spans="2:5" ht="12.75">
      <c r="B34" s="634" t="s">
        <v>37</v>
      </c>
      <c r="C34" s="62">
        <v>32.388538790153184</v>
      </c>
      <c r="D34" s="66">
        <v>37.89255355054434</v>
      </c>
      <c r="E34" s="636">
        <v>35.29218553951463</v>
      </c>
    </row>
    <row r="35" spans="2:5" ht="12.75">
      <c r="B35" s="1847" t="s">
        <v>118</v>
      </c>
      <c r="C35" s="1850"/>
      <c r="D35" s="1850"/>
      <c r="E35" s="1851"/>
    </row>
    <row r="36" spans="2:5" ht="12.75">
      <c r="B36" s="632" t="s">
        <v>36</v>
      </c>
      <c r="C36" s="64">
        <v>63.94822542707357</v>
      </c>
      <c r="D36" s="65">
        <v>56.95017197511781</v>
      </c>
      <c r="E36" s="635">
        <v>55.23954556220683</v>
      </c>
    </row>
    <row r="37" spans="2:5" ht="12.75">
      <c r="B37" s="634" t="s">
        <v>37</v>
      </c>
      <c r="C37" s="62">
        <v>36.051774572926426</v>
      </c>
      <c r="D37" s="66">
        <v>43.04982802488218</v>
      </c>
      <c r="E37" s="636">
        <v>44.76045443779319</v>
      </c>
    </row>
    <row r="38" spans="2:5" ht="12.75">
      <c r="B38" s="1847" t="s">
        <v>119</v>
      </c>
      <c r="C38" s="1850"/>
      <c r="D38" s="1850"/>
      <c r="E38" s="1851"/>
    </row>
    <row r="39" spans="2:5" ht="12.75">
      <c r="B39" s="632" t="s">
        <v>36</v>
      </c>
      <c r="C39" s="64">
        <v>62.63474756570029</v>
      </c>
      <c r="D39" s="65">
        <v>55.19936794871112</v>
      </c>
      <c r="E39" s="635">
        <v>53.4263532604639</v>
      </c>
    </row>
    <row r="40" spans="2:5" ht="12.75">
      <c r="B40" s="634" t="s">
        <v>37</v>
      </c>
      <c r="C40" s="62">
        <v>37.36525243429972</v>
      </c>
      <c r="D40" s="66">
        <v>44.800632051288886</v>
      </c>
      <c r="E40" s="636">
        <v>46.573646739536095</v>
      </c>
    </row>
    <row r="41" spans="2:5" ht="12.75">
      <c r="B41" s="1847" t="s">
        <v>120</v>
      </c>
      <c r="C41" s="1850"/>
      <c r="D41" s="1850"/>
      <c r="E41" s="1851"/>
    </row>
    <row r="42" spans="2:5" ht="12.75">
      <c r="B42" s="632" t="s">
        <v>36</v>
      </c>
      <c r="C42" s="64">
        <v>64.71315906978396</v>
      </c>
      <c r="D42" s="65">
        <v>57.992959758257534</v>
      </c>
      <c r="E42" s="635">
        <v>56.55059913646727</v>
      </c>
    </row>
    <row r="43" spans="2:5" ht="12.75">
      <c r="B43" s="637" t="s">
        <v>37</v>
      </c>
      <c r="C43" s="62">
        <v>35.28684093021605</v>
      </c>
      <c r="D43" s="66">
        <v>42.00704024174248</v>
      </c>
      <c r="E43" s="636">
        <v>43.44940086353272</v>
      </c>
    </row>
    <row r="44" spans="2:5" ht="12.75">
      <c r="B44" s="1847" t="s">
        <v>121</v>
      </c>
      <c r="C44" s="1850"/>
      <c r="D44" s="1850"/>
      <c r="E44" s="1851"/>
    </row>
    <row r="45" spans="2:5" ht="12.75">
      <c r="B45" s="637" t="s">
        <v>38</v>
      </c>
      <c r="C45" s="64">
        <v>20.881365221085503</v>
      </c>
      <c r="D45" s="64">
        <v>20.219745687931287</v>
      </c>
      <c r="E45" s="633">
        <v>13.846813903847089</v>
      </c>
    </row>
    <row r="46" spans="2:5" ht="13.5" thickBot="1">
      <c r="B46" s="638" t="s">
        <v>39</v>
      </c>
      <c r="C46" s="627">
        <v>79.1186347789145</v>
      </c>
      <c r="D46" s="627">
        <v>79.78025431206872</v>
      </c>
      <c r="E46" s="628">
        <v>86.15318609615291</v>
      </c>
    </row>
    <row r="47" ht="13.5" thickTop="1">
      <c r="B47" s="59" t="s">
        <v>1401</v>
      </c>
    </row>
    <row r="48" ht="12.75">
      <c r="B48" s="59" t="s">
        <v>1440</v>
      </c>
    </row>
    <row r="49" ht="12.75">
      <c r="B49" s="59" t="s">
        <v>1441</v>
      </c>
    </row>
  </sheetData>
  <mergeCells count="12">
    <mergeCell ref="B44:E44"/>
    <mergeCell ref="B1:G1"/>
    <mergeCell ref="B2:G2"/>
    <mergeCell ref="B5:B6"/>
    <mergeCell ref="C5:C6"/>
    <mergeCell ref="D5:D6"/>
    <mergeCell ref="E5:E6"/>
    <mergeCell ref="F5:G5"/>
    <mergeCell ref="B32:E32"/>
    <mergeCell ref="B35:E35"/>
    <mergeCell ref="B38:E38"/>
    <mergeCell ref="B41:E41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A1" sqref="A1:G1"/>
    </sheetView>
  </sheetViews>
  <sheetFormatPr defaultColWidth="9.140625" defaultRowHeight="12.75"/>
  <cols>
    <col min="1" max="1" width="6.00390625" style="9" customWidth="1"/>
    <col min="2" max="2" width="22.7109375" style="9" customWidth="1"/>
    <col min="3" max="3" width="10.140625" style="9" customWidth="1"/>
    <col min="4" max="4" width="10.8515625" style="9" customWidth="1"/>
    <col min="5" max="5" width="10.57421875" style="9" customWidth="1"/>
    <col min="6" max="6" width="10.8515625" style="9" customWidth="1"/>
    <col min="7" max="7" width="10.57421875" style="9" customWidth="1"/>
    <col min="8" max="16384" width="9.140625" style="9" customWidth="1"/>
  </cols>
  <sheetData>
    <row r="1" spans="1:7" ht="12.75">
      <c r="A1" s="1636" t="s">
        <v>1583</v>
      </c>
      <c r="B1" s="1636"/>
      <c r="C1" s="1636"/>
      <c r="D1" s="1636"/>
      <c r="E1" s="1636"/>
      <c r="F1" s="1636"/>
      <c r="G1" s="1636"/>
    </row>
    <row r="2" spans="1:8" ht="12.75" customHeight="1">
      <c r="A2" s="101" t="s">
        <v>1334</v>
      </c>
      <c r="B2" s="101"/>
      <c r="C2" s="101"/>
      <c r="D2" s="101"/>
      <c r="E2" s="101"/>
      <c r="F2" s="101"/>
      <c r="G2" s="101"/>
      <c r="H2" s="329"/>
    </row>
    <row r="3" spans="1:7" ht="13.5" thickBot="1">
      <c r="A3" s="103"/>
      <c r="B3" s="103"/>
      <c r="C3" s="103"/>
      <c r="D3" s="350"/>
      <c r="E3" s="350"/>
      <c r="F3" s="103"/>
      <c r="G3" s="351" t="s">
        <v>247</v>
      </c>
    </row>
    <row r="4" spans="1:7" ht="12.75" customHeight="1" thickTop="1">
      <c r="A4" s="609"/>
      <c r="B4" s="582"/>
      <c r="C4" s="1860" t="s">
        <v>286</v>
      </c>
      <c r="D4" s="1860"/>
      <c r="E4" s="1860"/>
      <c r="F4" s="1835" t="s">
        <v>98</v>
      </c>
      <c r="G4" s="1836"/>
    </row>
    <row r="5" spans="1:7" ht="12.75">
      <c r="A5" s="583"/>
      <c r="B5" s="149"/>
      <c r="C5" s="352" t="s">
        <v>57</v>
      </c>
      <c r="D5" s="352" t="s">
        <v>1400</v>
      </c>
      <c r="E5" s="352" t="s">
        <v>96</v>
      </c>
      <c r="F5" s="352" t="s">
        <v>1091</v>
      </c>
      <c r="G5" s="610" t="s">
        <v>97</v>
      </c>
    </row>
    <row r="6" spans="1:7" ht="12.75">
      <c r="A6" s="529"/>
      <c r="B6" s="353" t="s">
        <v>122</v>
      </c>
      <c r="C6" s="354">
        <v>24283.767000000007</v>
      </c>
      <c r="D6" s="354">
        <v>23653.78</v>
      </c>
      <c r="E6" s="354">
        <v>21255.790999999997</v>
      </c>
      <c r="F6" s="355">
        <v>-2.5942721324908433</v>
      </c>
      <c r="G6" s="586">
        <v>-10.13786802785856</v>
      </c>
    </row>
    <row r="7" spans="1:7" ht="12.75">
      <c r="A7" s="587">
        <v>1</v>
      </c>
      <c r="B7" s="37" t="s">
        <v>901</v>
      </c>
      <c r="C7" s="116">
        <v>678.267</v>
      </c>
      <c r="D7" s="67">
        <v>383.0570000000001</v>
      </c>
      <c r="E7" s="67">
        <v>257.19100000000003</v>
      </c>
      <c r="F7" s="67">
        <v>-43.52415789062418</v>
      </c>
      <c r="G7" s="588">
        <v>-32.858295240656105</v>
      </c>
    </row>
    <row r="8" spans="1:7" ht="12.75">
      <c r="A8" s="587">
        <v>2</v>
      </c>
      <c r="B8" s="37" t="s">
        <v>123</v>
      </c>
      <c r="C8" s="116">
        <v>0.1</v>
      </c>
      <c r="D8" s="67">
        <v>19.9</v>
      </c>
      <c r="E8" s="67">
        <v>30.3</v>
      </c>
      <c r="F8" s="67" t="s">
        <v>95</v>
      </c>
      <c r="G8" s="588">
        <v>52.261306532663326</v>
      </c>
    </row>
    <row r="9" spans="1:7" ht="12.75">
      <c r="A9" s="587">
        <v>3</v>
      </c>
      <c r="B9" s="37" t="s">
        <v>902</v>
      </c>
      <c r="C9" s="116">
        <v>0.5</v>
      </c>
      <c r="D9" s="67">
        <v>151.2</v>
      </c>
      <c r="E9" s="67">
        <v>0</v>
      </c>
      <c r="F9" s="67" t="s">
        <v>95</v>
      </c>
      <c r="G9" s="588">
        <v>-100</v>
      </c>
    </row>
    <row r="10" spans="1:7" ht="12.75">
      <c r="A10" s="587">
        <v>4</v>
      </c>
      <c r="B10" s="37" t="s">
        <v>903</v>
      </c>
      <c r="C10" s="116">
        <v>199</v>
      </c>
      <c r="D10" s="67">
        <v>131</v>
      </c>
      <c r="E10" s="67">
        <v>62.5</v>
      </c>
      <c r="F10" s="67">
        <v>-34.17085427135679</v>
      </c>
      <c r="G10" s="588">
        <v>-52.290076335877856</v>
      </c>
    </row>
    <row r="11" spans="1:7" ht="12.75">
      <c r="A11" s="587">
        <v>5</v>
      </c>
      <c r="B11" s="37" t="s">
        <v>904</v>
      </c>
      <c r="C11" s="116">
        <v>47</v>
      </c>
      <c r="D11" s="67">
        <v>4.6</v>
      </c>
      <c r="E11" s="67">
        <v>49.1</v>
      </c>
      <c r="F11" s="67">
        <v>-90.2127659574468</v>
      </c>
      <c r="G11" s="588">
        <v>967.391304347826</v>
      </c>
    </row>
    <row r="12" spans="1:7" ht="12.75">
      <c r="A12" s="587">
        <v>6</v>
      </c>
      <c r="B12" s="37" t="s">
        <v>911</v>
      </c>
      <c r="C12" s="116">
        <v>785.9</v>
      </c>
      <c r="D12" s="67">
        <v>940.3</v>
      </c>
      <c r="E12" s="67">
        <v>1170</v>
      </c>
      <c r="F12" s="67">
        <v>19.646265428171546</v>
      </c>
      <c r="G12" s="588">
        <v>24.428373923216</v>
      </c>
    </row>
    <row r="13" spans="1:7" ht="12.75">
      <c r="A13" s="587">
        <v>7</v>
      </c>
      <c r="B13" s="37" t="s">
        <v>912</v>
      </c>
      <c r="C13" s="116">
        <v>364.6</v>
      </c>
      <c r="D13" s="67">
        <v>781.1</v>
      </c>
      <c r="E13" s="67">
        <v>1239.3</v>
      </c>
      <c r="F13" s="67">
        <v>114.23477783872738</v>
      </c>
      <c r="G13" s="588">
        <v>58.66086288567402</v>
      </c>
    </row>
    <row r="14" spans="1:7" ht="12.75">
      <c r="A14" s="587">
        <v>8</v>
      </c>
      <c r="B14" s="37" t="s">
        <v>913</v>
      </c>
      <c r="C14" s="116">
        <v>122</v>
      </c>
      <c r="D14" s="67">
        <v>278.20300000000003</v>
      </c>
      <c r="E14" s="67">
        <v>92.4</v>
      </c>
      <c r="F14" s="67">
        <v>128.03524590163934</v>
      </c>
      <c r="G14" s="588">
        <v>-66.78684270119302</v>
      </c>
    </row>
    <row r="15" spans="1:7" ht="12.75">
      <c r="A15" s="587">
        <v>9</v>
      </c>
      <c r="B15" s="37" t="s">
        <v>914</v>
      </c>
      <c r="C15" s="116">
        <v>230.5</v>
      </c>
      <c r="D15" s="67">
        <v>255.8</v>
      </c>
      <c r="E15" s="67">
        <v>15.3</v>
      </c>
      <c r="F15" s="67">
        <v>10.976138828633424</v>
      </c>
      <c r="G15" s="588">
        <v>-94.01876465989054</v>
      </c>
    </row>
    <row r="16" spans="1:7" ht="12.75">
      <c r="A16" s="587">
        <v>10</v>
      </c>
      <c r="B16" s="37" t="s">
        <v>915</v>
      </c>
      <c r="C16" s="116">
        <v>15.4</v>
      </c>
      <c r="D16" s="67">
        <v>15.9</v>
      </c>
      <c r="E16" s="67">
        <v>10.6</v>
      </c>
      <c r="F16" s="67">
        <v>3.246753246753258</v>
      </c>
      <c r="G16" s="588">
        <v>-33.33333333333334</v>
      </c>
    </row>
    <row r="17" spans="1:7" ht="12.75">
      <c r="A17" s="587">
        <v>11</v>
      </c>
      <c r="B17" s="37" t="s">
        <v>916</v>
      </c>
      <c r="C17" s="116">
        <v>530.4</v>
      </c>
      <c r="D17" s="67">
        <v>543.7</v>
      </c>
      <c r="E17" s="67">
        <v>569.8</v>
      </c>
      <c r="F17" s="67">
        <v>2.507541478129724</v>
      </c>
      <c r="G17" s="588">
        <v>4.800441419900679</v>
      </c>
    </row>
    <row r="18" spans="1:7" ht="12.75">
      <c r="A18" s="587">
        <v>12</v>
      </c>
      <c r="B18" s="37" t="s">
        <v>917</v>
      </c>
      <c r="C18" s="116">
        <v>41.1</v>
      </c>
      <c r="D18" s="67">
        <v>52.3</v>
      </c>
      <c r="E18" s="67">
        <v>52</v>
      </c>
      <c r="F18" s="67">
        <v>27.25060827250607</v>
      </c>
      <c r="G18" s="588">
        <v>-0.5736137667304035</v>
      </c>
    </row>
    <row r="19" spans="1:7" ht="12.75">
      <c r="A19" s="587">
        <v>13</v>
      </c>
      <c r="B19" s="37" t="s">
        <v>918</v>
      </c>
      <c r="C19" s="116">
        <v>0.1</v>
      </c>
      <c r="D19" s="67">
        <v>69.5</v>
      </c>
      <c r="E19" s="67">
        <v>1.8</v>
      </c>
      <c r="F19" s="67" t="s">
        <v>95</v>
      </c>
      <c r="G19" s="588">
        <v>-97.41007194244604</v>
      </c>
    </row>
    <row r="20" spans="1:7" ht="12.75">
      <c r="A20" s="587">
        <v>14</v>
      </c>
      <c r="B20" s="37" t="s">
        <v>919</v>
      </c>
      <c r="C20" s="116">
        <v>158.2</v>
      </c>
      <c r="D20" s="67">
        <v>877.8</v>
      </c>
      <c r="E20" s="67">
        <v>481.5</v>
      </c>
      <c r="F20" s="67">
        <v>454.8672566371682</v>
      </c>
      <c r="G20" s="588">
        <v>-45.14695830485304</v>
      </c>
    </row>
    <row r="21" spans="1:7" ht="12.75">
      <c r="A21" s="587">
        <v>15</v>
      </c>
      <c r="B21" s="37" t="s">
        <v>920</v>
      </c>
      <c r="C21" s="116">
        <v>2132.3</v>
      </c>
      <c r="D21" s="67">
        <v>8</v>
      </c>
      <c r="E21" s="67">
        <v>0</v>
      </c>
      <c r="F21" s="67">
        <v>-99.62481827135018</v>
      </c>
      <c r="G21" s="588">
        <v>-100</v>
      </c>
    </row>
    <row r="22" spans="1:7" ht="12.75">
      <c r="A22" s="587">
        <v>16</v>
      </c>
      <c r="B22" s="37" t="s">
        <v>921</v>
      </c>
      <c r="C22" s="116">
        <v>80.9</v>
      </c>
      <c r="D22" s="67">
        <v>80.377</v>
      </c>
      <c r="E22" s="67">
        <v>81.1</v>
      </c>
      <c r="F22" s="67">
        <v>-0.6464771322620493</v>
      </c>
      <c r="G22" s="588">
        <v>0.899511054157287</v>
      </c>
    </row>
    <row r="23" spans="1:7" ht="12.75">
      <c r="A23" s="587">
        <v>17</v>
      </c>
      <c r="B23" s="37" t="s">
        <v>922</v>
      </c>
      <c r="C23" s="116">
        <v>447.7</v>
      </c>
      <c r="D23" s="67">
        <v>279.3</v>
      </c>
      <c r="E23" s="67">
        <v>295.1</v>
      </c>
      <c r="F23" s="67">
        <v>-37.614473978110354</v>
      </c>
      <c r="G23" s="588">
        <v>5.656999641962088</v>
      </c>
    </row>
    <row r="24" spans="1:7" ht="12.75">
      <c r="A24" s="587">
        <v>18</v>
      </c>
      <c r="B24" s="37" t="s">
        <v>923</v>
      </c>
      <c r="C24" s="116">
        <v>15.6</v>
      </c>
      <c r="D24" s="67">
        <v>11.98</v>
      </c>
      <c r="E24" s="67">
        <v>11.9</v>
      </c>
      <c r="F24" s="67">
        <v>-23.20512820512822</v>
      </c>
      <c r="G24" s="588">
        <v>-0.6677796327211922</v>
      </c>
    </row>
    <row r="25" spans="1:7" ht="12.75">
      <c r="A25" s="587">
        <v>19</v>
      </c>
      <c r="B25" s="37" t="s">
        <v>924</v>
      </c>
      <c r="C25" s="116">
        <v>97.4</v>
      </c>
      <c r="D25" s="67">
        <v>128.71300000000002</v>
      </c>
      <c r="E25" s="67">
        <v>149.8</v>
      </c>
      <c r="F25" s="67">
        <v>32.14887063655033</v>
      </c>
      <c r="G25" s="588">
        <v>16.382960540116358</v>
      </c>
    </row>
    <row r="26" spans="1:7" ht="12.75">
      <c r="A26" s="587">
        <v>20</v>
      </c>
      <c r="B26" s="37" t="s">
        <v>925</v>
      </c>
      <c r="C26" s="116">
        <v>1285</v>
      </c>
      <c r="D26" s="67">
        <v>1493.6</v>
      </c>
      <c r="E26" s="67">
        <v>1237.9</v>
      </c>
      <c r="F26" s="67">
        <v>16.23346303501947</v>
      </c>
      <c r="G26" s="588">
        <v>-17.11971076593467</v>
      </c>
    </row>
    <row r="27" spans="1:7" ht="12.75">
      <c r="A27" s="587">
        <v>21</v>
      </c>
      <c r="B27" s="37" t="s">
        <v>926</v>
      </c>
      <c r="C27" s="116">
        <v>1988.5</v>
      </c>
      <c r="D27" s="67">
        <v>894.5</v>
      </c>
      <c r="E27" s="67">
        <v>2014</v>
      </c>
      <c r="F27" s="67">
        <v>-55.016343977872765</v>
      </c>
      <c r="G27" s="588">
        <v>125.1537171604248</v>
      </c>
    </row>
    <row r="28" spans="1:7" ht="12.75">
      <c r="A28" s="587"/>
      <c r="B28" s="37" t="s">
        <v>958</v>
      </c>
      <c r="C28" s="116">
        <v>444.5</v>
      </c>
      <c r="D28" s="67">
        <v>180.4</v>
      </c>
      <c r="E28" s="67">
        <v>285.3</v>
      </c>
      <c r="F28" s="67">
        <v>-59.41507311586052</v>
      </c>
      <c r="G28" s="588">
        <v>58.14855875831489</v>
      </c>
    </row>
    <row r="29" spans="1:7" ht="12.75">
      <c r="A29" s="587"/>
      <c r="B29" s="37" t="s">
        <v>959</v>
      </c>
      <c r="C29" s="116">
        <v>904.5</v>
      </c>
      <c r="D29" s="67">
        <v>305.7</v>
      </c>
      <c r="E29" s="67">
        <v>1513.2</v>
      </c>
      <c r="F29" s="67">
        <v>-66.20232172470978</v>
      </c>
      <c r="G29" s="588">
        <v>394.9950932286554</v>
      </c>
    </row>
    <row r="30" spans="1:7" ht="12.75">
      <c r="A30" s="587"/>
      <c r="B30" s="37" t="s">
        <v>960</v>
      </c>
      <c r="C30" s="116">
        <v>639.5</v>
      </c>
      <c r="D30" s="67">
        <v>408.4</v>
      </c>
      <c r="E30" s="67">
        <v>215.5</v>
      </c>
      <c r="F30" s="67">
        <v>-36.137607505863954</v>
      </c>
      <c r="G30" s="588">
        <v>-47.23310479921646</v>
      </c>
    </row>
    <row r="31" spans="1:7" ht="12.75">
      <c r="A31" s="587">
        <v>22</v>
      </c>
      <c r="B31" s="37" t="s">
        <v>927</v>
      </c>
      <c r="C31" s="116">
        <v>47.8</v>
      </c>
      <c r="D31" s="67">
        <v>18.9</v>
      </c>
      <c r="E31" s="67">
        <v>33</v>
      </c>
      <c r="F31" s="67">
        <v>-60.4602510460251</v>
      </c>
      <c r="G31" s="588">
        <v>74.60317460317458</v>
      </c>
    </row>
    <row r="32" spans="1:7" ht="12.75">
      <c r="A32" s="587">
        <v>23</v>
      </c>
      <c r="B32" s="37" t="s">
        <v>928</v>
      </c>
      <c r="C32" s="116">
        <v>780.2</v>
      </c>
      <c r="D32" s="67">
        <v>345.2</v>
      </c>
      <c r="E32" s="67">
        <v>487.5</v>
      </c>
      <c r="F32" s="67">
        <v>-55.754934632145606</v>
      </c>
      <c r="G32" s="588">
        <v>41.222479721900356</v>
      </c>
    </row>
    <row r="33" spans="1:7" ht="12.75">
      <c r="A33" s="587">
        <v>24</v>
      </c>
      <c r="B33" s="37" t="s">
        <v>929</v>
      </c>
      <c r="C33" s="116">
        <v>118.7</v>
      </c>
      <c r="D33" s="67">
        <v>161.6</v>
      </c>
      <c r="E33" s="67">
        <v>32.7</v>
      </c>
      <c r="F33" s="67">
        <v>36.141533277169316</v>
      </c>
      <c r="G33" s="588">
        <v>-79.76485148514851</v>
      </c>
    </row>
    <row r="34" spans="1:7" ht="12.75">
      <c r="A34" s="587">
        <v>25</v>
      </c>
      <c r="B34" s="37" t="s">
        <v>930</v>
      </c>
      <c r="C34" s="116">
        <v>88.7</v>
      </c>
      <c r="D34" s="67">
        <v>156.80700000000002</v>
      </c>
      <c r="E34" s="67">
        <v>92.5</v>
      </c>
      <c r="F34" s="67">
        <v>76.78354002254792</v>
      </c>
      <c r="G34" s="588">
        <v>-41.01028653057581</v>
      </c>
    </row>
    <row r="35" spans="1:7" ht="12.75">
      <c r="A35" s="587">
        <v>26</v>
      </c>
      <c r="B35" s="37" t="s">
        <v>931</v>
      </c>
      <c r="C35" s="116">
        <v>35.1</v>
      </c>
      <c r="D35" s="67">
        <v>55.9</v>
      </c>
      <c r="E35" s="67">
        <v>11.4</v>
      </c>
      <c r="F35" s="67">
        <v>59.25925925925927</v>
      </c>
      <c r="G35" s="588">
        <v>-79.60644007155636</v>
      </c>
    </row>
    <row r="36" spans="1:7" ht="12.75">
      <c r="A36" s="587">
        <v>27</v>
      </c>
      <c r="B36" s="37" t="s">
        <v>932</v>
      </c>
      <c r="C36" s="116">
        <v>359.9</v>
      </c>
      <c r="D36" s="67">
        <v>586.1</v>
      </c>
      <c r="E36" s="67">
        <v>461</v>
      </c>
      <c r="F36" s="67">
        <v>62.85079188663519</v>
      </c>
      <c r="G36" s="588">
        <v>-21.344480464084626</v>
      </c>
    </row>
    <row r="37" spans="1:7" ht="12.75">
      <c r="A37" s="587">
        <v>28</v>
      </c>
      <c r="B37" s="37" t="s">
        <v>933</v>
      </c>
      <c r="C37" s="116">
        <v>272.3</v>
      </c>
      <c r="D37" s="67">
        <v>414.61699999999996</v>
      </c>
      <c r="E37" s="67">
        <v>378.5</v>
      </c>
      <c r="F37" s="67">
        <v>52.264781491002566</v>
      </c>
      <c r="G37" s="588">
        <v>-8.710930810844701</v>
      </c>
    </row>
    <row r="38" spans="1:7" ht="12.75">
      <c r="A38" s="587">
        <v>29</v>
      </c>
      <c r="B38" s="37" t="s">
        <v>934</v>
      </c>
      <c r="C38" s="116">
        <v>89.1</v>
      </c>
      <c r="D38" s="67">
        <v>76.3</v>
      </c>
      <c r="E38" s="67">
        <v>28.6</v>
      </c>
      <c r="F38" s="67">
        <v>-14.365881032547676</v>
      </c>
      <c r="G38" s="588">
        <v>-62.51638269986894</v>
      </c>
    </row>
    <row r="39" spans="1:7" ht="12.75">
      <c r="A39" s="587">
        <v>30</v>
      </c>
      <c r="B39" s="37" t="s">
        <v>935</v>
      </c>
      <c r="C39" s="116">
        <v>107.7</v>
      </c>
      <c r="D39" s="67">
        <v>113.515</v>
      </c>
      <c r="E39" s="67">
        <v>67.8</v>
      </c>
      <c r="F39" s="67">
        <v>5.399257195914544</v>
      </c>
      <c r="G39" s="588">
        <v>-40.27221072105007</v>
      </c>
    </row>
    <row r="40" spans="1:7" ht="12.75">
      <c r="A40" s="587">
        <v>31</v>
      </c>
      <c r="B40" s="37" t="s">
        <v>936</v>
      </c>
      <c r="C40" s="116">
        <v>9.7</v>
      </c>
      <c r="D40" s="67">
        <v>41.6</v>
      </c>
      <c r="E40" s="67">
        <v>56.7</v>
      </c>
      <c r="F40" s="67">
        <v>328.86597938144337</v>
      </c>
      <c r="G40" s="588">
        <v>36.298076923076934</v>
      </c>
    </row>
    <row r="41" spans="1:7" ht="12.75">
      <c r="A41" s="587">
        <v>32</v>
      </c>
      <c r="B41" s="37" t="s">
        <v>937</v>
      </c>
      <c r="C41" s="116">
        <v>284.6</v>
      </c>
      <c r="D41" s="67">
        <v>469.818</v>
      </c>
      <c r="E41" s="67">
        <v>3.3</v>
      </c>
      <c r="F41" s="67">
        <v>65.08011243851018</v>
      </c>
      <c r="G41" s="588">
        <v>-99.29760034736856</v>
      </c>
    </row>
    <row r="42" spans="1:7" ht="12.75">
      <c r="A42" s="587">
        <v>33</v>
      </c>
      <c r="B42" s="37" t="s">
        <v>938</v>
      </c>
      <c r="C42" s="116">
        <v>1945.3</v>
      </c>
      <c r="D42" s="67">
        <v>1672.096</v>
      </c>
      <c r="E42" s="67">
        <v>2661.5</v>
      </c>
      <c r="F42" s="67">
        <v>-14.044311931321644</v>
      </c>
      <c r="G42" s="588">
        <v>59.17148297705393</v>
      </c>
    </row>
    <row r="43" spans="1:7" ht="12.75">
      <c r="A43" s="587">
        <v>34</v>
      </c>
      <c r="B43" s="37" t="s">
        <v>1256</v>
      </c>
      <c r="C43" s="116">
        <v>288.3</v>
      </c>
      <c r="D43" s="67">
        <v>327.3</v>
      </c>
      <c r="E43" s="67">
        <v>10.7</v>
      </c>
      <c r="F43" s="67">
        <v>13.527575442247652</v>
      </c>
      <c r="G43" s="588">
        <v>-96.73082798655668</v>
      </c>
    </row>
    <row r="44" spans="1:7" ht="12.75">
      <c r="A44" s="587">
        <v>35</v>
      </c>
      <c r="B44" s="37" t="s">
        <v>939</v>
      </c>
      <c r="C44" s="116">
        <v>31.1</v>
      </c>
      <c r="D44" s="67">
        <v>4.8</v>
      </c>
      <c r="E44" s="67">
        <v>64.5</v>
      </c>
      <c r="F44" s="67">
        <v>-84.56591639871382</v>
      </c>
      <c r="G44" s="588" t="s">
        <v>95</v>
      </c>
    </row>
    <row r="45" spans="1:7" ht="12.75">
      <c r="A45" s="587">
        <v>36</v>
      </c>
      <c r="B45" s="37" t="s">
        <v>940</v>
      </c>
      <c r="C45" s="116">
        <v>412.8</v>
      </c>
      <c r="D45" s="67">
        <v>1530.7</v>
      </c>
      <c r="E45" s="67">
        <v>251.8</v>
      </c>
      <c r="F45" s="67">
        <v>270.8091085271318</v>
      </c>
      <c r="G45" s="588">
        <v>-83.55000979943817</v>
      </c>
    </row>
    <row r="46" spans="1:7" ht="12.75">
      <c r="A46" s="587">
        <v>37</v>
      </c>
      <c r="B46" s="37" t="s">
        <v>941</v>
      </c>
      <c r="C46" s="116">
        <v>148.8</v>
      </c>
      <c r="D46" s="67">
        <v>84.6</v>
      </c>
      <c r="E46" s="67">
        <v>97.9</v>
      </c>
      <c r="F46" s="67">
        <v>-43.14516129032258</v>
      </c>
      <c r="G46" s="588">
        <v>15.721040189125304</v>
      </c>
    </row>
    <row r="47" spans="1:7" ht="12.75">
      <c r="A47" s="587">
        <v>38</v>
      </c>
      <c r="B47" s="37" t="s">
        <v>942</v>
      </c>
      <c r="C47" s="116">
        <v>226.4</v>
      </c>
      <c r="D47" s="67">
        <v>261.3</v>
      </c>
      <c r="E47" s="67">
        <v>251.1</v>
      </c>
      <c r="F47" s="67">
        <v>15.41519434628971</v>
      </c>
      <c r="G47" s="588">
        <v>-3.9035591274397063</v>
      </c>
    </row>
    <row r="48" spans="1:7" ht="12.75">
      <c r="A48" s="587">
        <v>39</v>
      </c>
      <c r="B48" s="37" t="s">
        <v>943</v>
      </c>
      <c r="C48" s="116">
        <v>269.4</v>
      </c>
      <c r="D48" s="67">
        <v>637</v>
      </c>
      <c r="E48" s="67">
        <v>438.9</v>
      </c>
      <c r="F48" s="67">
        <v>136.4513734224202</v>
      </c>
      <c r="G48" s="588">
        <v>-31.098901098901095</v>
      </c>
    </row>
    <row r="49" spans="1:7" ht="12.75">
      <c r="A49" s="587">
        <v>40</v>
      </c>
      <c r="B49" s="37" t="s">
        <v>944</v>
      </c>
      <c r="C49" s="116">
        <v>241.7</v>
      </c>
      <c r="D49" s="67">
        <v>118.5</v>
      </c>
      <c r="E49" s="67">
        <v>183.1</v>
      </c>
      <c r="F49" s="67">
        <v>-50.972279685560615</v>
      </c>
      <c r="G49" s="588">
        <v>54.514767932489434</v>
      </c>
    </row>
    <row r="50" spans="1:7" ht="12.75">
      <c r="A50" s="587">
        <v>41</v>
      </c>
      <c r="B50" s="37" t="s">
        <v>945</v>
      </c>
      <c r="C50" s="116">
        <v>317.4</v>
      </c>
      <c r="D50" s="67">
        <v>422.4</v>
      </c>
      <c r="E50" s="67">
        <v>305.5</v>
      </c>
      <c r="F50" s="67">
        <v>33.081285444234425</v>
      </c>
      <c r="G50" s="588">
        <v>-27.675189393939405</v>
      </c>
    </row>
    <row r="51" spans="1:7" ht="12.75">
      <c r="A51" s="587">
        <v>42</v>
      </c>
      <c r="B51" s="37" t="s">
        <v>946</v>
      </c>
      <c r="C51" s="116">
        <v>247.6</v>
      </c>
      <c r="D51" s="67">
        <v>274.26199999999994</v>
      </c>
      <c r="E51" s="67">
        <v>17.6</v>
      </c>
      <c r="F51" s="67">
        <v>10.768174474959594</v>
      </c>
      <c r="G51" s="588">
        <v>-93.58277851105876</v>
      </c>
    </row>
    <row r="52" spans="1:7" ht="12.75">
      <c r="A52" s="587">
        <v>43</v>
      </c>
      <c r="B52" s="37" t="s">
        <v>947</v>
      </c>
      <c r="C52" s="116">
        <v>50.7</v>
      </c>
      <c r="D52" s="67">
        <v>85.897</v>
      </c>
      <c r="E52" s="67">
        <v>65.3</v>
      </c>
      <c r="F52" s="67">
        <v>69.42209072978306</v>
      </c>
      <c r="G52" s="588">
        <v>-23.97871869797548</v>
      </c>
    </row>
    <row r="53" spans="1:7" ht="12.75">
      <c r="A53" s="587">
        <v>44</v>
      </c>
      <c r="B53" s="37" t="s">
        <v>948</v>
      </c>
      <c r="C53" s="116">
        <v>1553.9</v>
      </c>
      <c r="D53" s="67">
        <v>2331.638</v>
      </c>
      <c r="E53" s="67">
        <v>2432</v>
      </c>
      <c r="F53" s="67">
        <v>50.05071111397129</v>
      </c>
      <c r="G53" s="588">
        <v>4.304355993511862</v>
      </c>
    </row>
    <row r="54" spans="1:7" ht="12.75">
      <c r="A54" s="587">
        <v>45</v>
      </c>
      <c r="B54" s="37" t="s">
        <v>949</v>
      </c>
      <c r="C54" s="116">
        <v>2743</v>
      </c>
      <c r="D54" s="67">
        <v>2124.1</v>
      </c>
      <c r="E54" s="67">
        <v>2143.4</v>
      </c>
      <c r="F54" s="67">
        <v>-22.562887349617228</v>
      </c>
      <c r="G54" s="588">
        <v>0.9086201214632155</v>
      </c>
    </row>
    <row r="55" spans="1:7" ht="12.75">
      <c r="A55" s="587">
        <v>46</v>
      </c>
      <c r="B55" s="37" t="s">
        <v>950</v>
      </c>
      <c r="C55" s="116">
        <v>298.4</v>
      </c>
      <c r="D55" s="67">
        <v>732.5</v>
      </c>
      <c r="E55" s="67">
        <v>465.8</v>
      </c>
      <c r="F55" s="67">
        <v>145.47587131367288</v>
      </c>
      <c r="G55" s="588">
        <v>-36.409556313993164</v>
      </c>
    </row>
    <row r="56" spans="1:7" ht="12.75">
      <c r="A56" s="587">
        <v>47</v>
      </c>
      <c r="B56" s="37" t="s">
        <v>951</v>
      </c>
      <c r="C56" s="116">
        <v>0.2</v>
      </c>
      <c r="D56" s="67">
        <v>0.5</v>
      </c>
      <c r="E56" s="67">
        <v>1.8</v>
      </c>
      <c r="F56" s="67">
        <v>150</v>
      </c>
      <c r="G56" s="588">
        <v>260</v>
      </c>
    </row>
    <row r="57" spans="1:7" ht="12.75">
      <c r="A57" s="587">
        <v>48</v>
      </c>
      <c r="B57" s="37" t="s">
        <v>952</v>
      </c>
      <c r="C57" s="116">
        <v>16</v>
      </c>
      <c r="D57" s="67">
        <v>66.8</v>
      </c>
      <c r="E57" s="67">
        <v>15.1</v>
      </c>
      <c r="F57" s="67">
        <v>317.5</v>
      </c>
      <c r="G57" s="588">
        <v>-77.39520958083833</v>
      </c>
    </row>
    <row r="58" spans="1:7" ht="12.75">
      <c r="A58" s="587">
        <v>49</v>
      </c>
      <c r="B58" s="37" t="s">
        <v>953</v>
      </c>
      <c r="C58" s="116">
        <v>1012</v>
      </c>
      <c r="D58" s="67">
        <v>699.5</v>
      </c>
      <c r="E58" s="67">
        <v>808.1</v>
      </c>
      <c r="F58" s="67">
        <v>-30.879446640316203</v>
      </c>
      <c r="G58" s="588">
        <v>15.525375268048606</v>
      </c>
    </row>
    <row r="59" spans="1:7" ht="12.75">
      <c r="A59" s="587">
        <v>50</v>
      </c>
      <c r="B59" s="37" t="s">
        <v>954</v>
      </c>
      <c r="C59" s="116">
        <v>0</v>
      </c>
      <c r="D59" s="67">
        <v>0</v>
      </c>
      <c r="E59" s="67">
        <v>0</v>
      </c>
      <c r="F59" s="67" t="s">
        <v>95</v>
      </c>
      <c r="G59" s="588" t="s">
        <v>95</v>
      </c>
    </row>
    <row r="60" spans="1:7" ht="12.75">
      <c r="A60" s="587">
        <v>51</v>
      </c>
      <c r="B60" s="37" t="s">
        <v>955</v>
      </c>
      <c r="C60" s="116">
        <v>3066.5</v>
      </c>
      <c r="D60" s="67">
        <v>2438.7</v>
      </c>
      <c r="E60" s="67">
        <v>1567.1</v>
      </c>
      <c r="F60" s="67">
        <v>-20.472851785423117</v>
      </c>
      <c r="G60" s="588">
        <v>-35.740353467011104</v>
      </c>
    </row>
    <row r="61" spans="1:7" ht="12.75">
      <c r="A61" s="587"/>
      <c r="B61" s="353" t="s">
        <v>956</v>
      </c>
      <c r="C61" s="354">
        <v>4362.532999999992</v>
      </c>
      <c r="D61" s="354">
        <v>7996.92</v>
      </c>
      <c r="E61" s="354">
        <v>8294.909</v>
      </c>
      <c r="F61" s="355">
        <v>83.30910046984201</v>
      </c>
      <c r="G61" s="586">
        <v>3.7262971243929144</v>
      </c>
    </row>
    <row r="62" spans="1:7" ht="13.5" thickBot="1">
      <c r="A62" s="611"/>
      <c r="B62" s="612" t="s">
        <v>957</v>
      </c>
      <c r="C62" s="613">
        <v>28646.3</v>
      </c>
      <c r="D62" s="614">
        <v>31650.7</v>
      </c>
      <c r="E62" s="614">
        <v>29550.7</v>
      </c>
      <c r="F62" s="615">
        <v>10.487916415034391</v>
      </c>
      <c r="G62" s="616">
        <v>-6.63492434606502</v>
      </c>
    </row>
    <row r="63" ht="13.5" thickTop="1">
      <c r="A63" s="9" t="s">
        <v>1442</v>
      </c>
    </row>
    <row r="64" ht="12.75">
      <c r="A64" s="9" t="s">
        <v>1472</v>
      </c>
    </row>
  </sheetData>
  <mergeCells count="3">
    <mergeCell ref="A1:G1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9" customWidth="1"/>
    <col min="2" max="2" width="26.421875" style="9" customWidth="1"/>
    <col min="3" max="6" width="9.140625" style="9" customWidth="1"/>
    <col min="7" max="7" width="10.57421875" style="9" customWidth="1"/>
    <col min="8" max="16384" width="9.140625" style="9" customWidth="1"/>
  </cols>
  <sheetData>
    <row r="1" spans="1:7" ht="15.75" customHeight="1">
      <c r="A1" s="1636" t="s">
        <v>1584</v>
      </c>
      <c r="B1" s="1636"/>
      <c r="C1" s="1636"/>
      <c r="D1" s="1636"/>
      <c r="E1" s="1636"/>
      <c r="F1" s="1636"/>
      <c r="G1" s="1636"/>
    </row>
    <row r="2" spans="1:8" ht="15.75">
      <c r="A2" s="101" t="s">
        <v>1335</v>
      </c>
      <c r="B2" s="102"/>
      <c r="C2" s="102"/>
      <c r="D2" s="102"/>
      <c r="E2" s="102"/>
      <c r="F2" s="102"/>
      <c r="G2" s="102"/>
      <c r="H2" s="38"/>
    </row>
    <row r="3" spans="1:8" ht="13.5" thickBot="1">
      <c r="A3" s="103"/>
      <c r="B3" s="326"/>
      <c r="C3" s="326"/>
      <c r="D3" s="327"/>
      <c r="E3" s="327"/>
      <c r="F3" s="326"/>
      <c r="G3" s="357" t="s">
        <v>247</v>
      </c>
      <c r="H3" s="38"/>
    </row>
    <row r="4" spans="1:7" ht="12.75" customHeight="1" thickTop="1">
      <c r="A4" s="603"/>
      <c r="B4" s="590"/>
      <c r="C4" s="1861" t="s">
        <v>1494</v>
      </c>
      <c r="D4" s="1862"/>
      <c r="E4" s="1863"/>
      <c r="F4" s="1864" t="s">
        <v>98</v>
      </c>
      <c r="G4" s="1865"/>
    </row>
    <row r="5" spans="1:7" ht="12.75">
      <c r="A5" s="591"/>
      <c r="B5" s="175"/>
      <c r="C5" s="174" t="s">
        <v>57</v>
      </c>
      <c r="D5" s="174" t="s">
        <v>1400</v>
      </c>
      <c r="E5" s="174" t="s">
        <v>96</v>
      </c>
      <c r="F5" s="176" t="s">
        <v>1091</v>
      </c>
      <c r="G5" s="592" t="s">
        <v>97</v>
      </c>
    </row>
    <row r="6" spans="1:7" ht="12.75">
      <c r="A6" s="604"/>
      <c r="B6" s="177" t="s">
        <v>122</v>
      </c>
      <c r="C6" s="171">
        <v>8557</v>
      </c>
      <c r="D6" s="171">
        <v>14926.3</v>
      </c>
      <c r="E6" s="171">
        <v>11902.7</v>
      </c>
      <c r="F6" s="178">
        <v>74.4337968914339</v>
      </c>
      <c r="G6" s="594">
        <v>-20.256862048866765</v>
      </c>
    </row>
    <row r="7" spans="1:7" ht="12.75">
      <c r="A7" s="595">
        <v>1</v>
      </c>
      <c r="B7" s="179" t="s">
        <v>961</v>
      </c>
      <c r="C7" s="606">
        <v>136.3</v>
      </c>
      <c r="D7" s="172">
        <v>641.3</v>
      </c>
      <c r="E7" s="172">
        <v>850.4</v>
      </c>
      <c r="F7" s="180">
        <v>370.5062362435803</v>
      </c>
      <c r="G7" s="596">
        <v>32.60564478403245</v>
      </c>
    </row>
    <row r="8" spans="1:7" ht="12.75">
      <c r="A8" s="595">
        <v>2</v>
      </c>
      <c r="B8" s="179" t="s">
        <v>924</v>
      </c>
      <c r="C8" s="172">
        <v>58.8</v>
      </c>
      <c r="D8" s="172">
        <v>286</v>
      </c>
      <c r="E8" s="172">
        <v>194.3</v>
      </c>
      <c r="F8" s="180">
        <v>386.3945578231292</v>
      </c>
      <c r="G8" s="596">
        <v>-32.06293706293705</v>
      </c>
    </row>
    <row r="9" spans="1:7" ht="12.75">
      <c r="A9" s="595">
        <v>3</v>
      </c>
      <c r="B9" s="179" t="s">
        <v>962</v>
      </c>
      <c r="C9" s="172">
        <v>34.6</v>
      </c>
      <c r="D9" s="172">
        <v>258.1</v>
      </c>
      <c r="E9" s="172">
        <v>468.3</v>
      </c>
      <c r="F9" s="180">
        <v>645.9537572254336</v>
      </c>
      <c r="G9" s="596">
        <v>81.44130182099966</v>
      </c>
    </row>
    <row r="10" spans="1:7" ht="12.75">
      <c r="A10" s="595">
        <v>4</v>
      </c>
      <c r="B10" s="179" t="s">
        <v>963</v>
      </c>
      <c r="C10" s="172">
        <v>1.2</v>
      </c>
      <c r="D10" s="172">
        <v>1</v>
      </c>
      <c r="E10" s="172">
        <v>0</v>
      </c>
      <c r="F10" s="180">
        <v>-16.666666666666657</v>
      </c>
      <c r="G10" s="596">
        <v>-100</v>
      </c>
    </row>
    <row r="11" spans="1:7" ht="12.75">
      <c r="A11" s="595">
        <v>5</v>
      </c>
      <c r="B11" s="179" t="s">
        <v>936</v>
      </c>
      <c r="C11" s="172">
        <v>209.6</v>
      </c>
      <c r="D11" s="172">
        <v>1076.3</v>
      </c>
      <c r="E11" s="172">
        <v>1002.9</v>
      </c>
      <c r="F11" s="180">
        <v>413.50190839694653</v>
      </c>
      <c r="G11" s="596">
        <v>-6.819659946111713</v>
      </c>
    </row>
    <row r="12" spans="1:7" ht="12.75">
      <c r="A12" s="595">
        <v>6</v>
      </c>
      <c r="B12" s="179" t="s">
        <v>1256</v>
      </c>
      <c r="C12" s="172">
        <v>582.9</v>
      </c>
      <c r="D12" s="172">
        <v>4000.9</v>
      </c>
      <c r="E12" s="172">
        <v>2974.6</v>
      </c>
      <c r="F12" s="180">
        <v>586.3784525647624</v>
      </c>
      <c r="G12" s="596">
        <v>-25.65172836111877</v>
      </c>
    </row>
    <row r="13" spans="1:7" ht="12.75">
      <c r="A13" s="595">
        <v>7</v>
      </c>
      <c r="B13" s="179" t="s">
        <v>964</v>
      </c>
      <c r="C13" s="172">
        <v>3450.1</v>
      </c>
      <c r="D13" s="172">
        <v>3719.2</v>
      </c>
      <c r="E13" s="172">
        <v>2972.6</v>
      </c>
      <c r="F13" s="180">
        <v>7.7997739195965465</v>
      </c>
      <c r="G13" s="596">
        <v>-20.074209507420974</v>
      </c>
    </row>
    <row r="14" spans="1:7" ht="12.75">
      <c r="A14" s="595">
        <v>8</v>
      </c>
      <c r="B14" s="179" t="s">
        <v>965</v>
      </c>
      <c r="C14" s="172">
        <v>16.4</v>
      </c>
      <c r="D14" s="172">
        <v>46.5</v>
      </c>
      <c r="E14" s="172">
        <v>17.5</v>
      </c>
      <c r="F14" s="180">
        <v>183.53658536585368</v>
      </c>
      <c r="G14" s="596">
        <v>-62.36559139784946</v>
      </c>
    </row>
    <row r="15" spans="1:7" ht="12.75">
      <c r="A15" s="595">
        <v>9</v>
      </c>
      <c r="B15" s="179" t="s">
        <v>966</v>
      </c>
      <c r="C15" s="172">
        <v>180</v>
      </c>
      <c r="D15" s="172">
        <v>216.8</v>
      </c>
      <c r="E15" s="172">
        <v>120.1</v>
      </c>
      <c r="F15" s="180">
        <v>20.444444444444443</v>
      </c>
      <c r="G15" s="596">
        <v>-44.60332103321033</v>
      </c>
    </row>
    <row r="16" spans="1:7" ht="12.75">
      <c r="A16" s="595">
        <v>10</v>
      </c>
      <c r="B16" s="179" t="s">
        <v>967</v>
      </c>
      <c r="C16" s="172">
        <v>161.5</v>
      </c>
      <c r="D16" s="172">
        <v>222.7</v>
      </c>
      <c r="E16" s="172">
        <v>262</v>
      </c>
      <c r="F16" s="180">
        <v>37.89473684210526</v>
      </c>
      <c r="G16" s="596">
        <v>17.64705882352942</v>
      </c>
    </row>
    <row r="17" spans="1:7" ht="12.75">
      <c r="A17" s="595">
        <v>11</v>
      </c>
      <c r="B17" s="179" t="s">
        <v>968</v>
      </c>
      <c r="C17" s="172">
        <v>35.7</v>
      </c>
      <c r="D17" s="172">
        <v>45.8</v>
      </c>
      <c r="E17" s="172">
        <v>63.4</v>
      </c>
      <c r="F17" s="180">
        <v>28.291316526610643</v>
      </c>
      <c r="G17" s="596">
        <v>38.42794759825327</v>
      </c>
    </row>
    <row r="18" spans="1:7" ht="12.75">
      <c r="A18" s="595">
        <v>12</v>
      </c>
      <c r="B18" s="179" t="s">
        <v>969</v>
      </c>
      <c r="C18" s="172">
        <v>3689.9</v>
      </c>
      <c r="D18" s="172">
        <v>4411.7</v>
      </c>
      <c r="E18" s="172">
        <v>2976.6</v>
      </c>
      <c r="F18" s="180">
        <v>19.561505731862667</v>
      </c>
      <c r="G18" s="596">
        <v>-32.529410431352986</v>
      </c>
    </row>
    <row r="19" spans="1:7" ht="12.75">
      <c r="A19" s="605"/>
      <c r="B19" s="181" t="s">
        <v>956</v>
      </c>
      <c r="C19" s="173">
        <v>5165.7</v>
      </c>
      <c r="D19" s="173">
        <v>4384.2</v>
      </c>
      <c r="E19" s="173">
        <v>4214.5</v>
      </c>
      <c r="F19" s="182">
        <v>-15.12863697078798</v>
      </c>
      <c r="G19" s="597">
        <v>-3.870717576753023</v>
      </c>
    </row>
    <row r="20" spans="1:7" ht="13.5" thickBot="1">
      <c r="A20" s="671"/>
      <c r="B20" s="672" t="s">
        <v>970</v>
      </c>
      <c r="C20" s="673">
        <v>13722.7</v>
      </c>
      <c r="D20" s="600">
        <v>19310.5</v>
      </c>
      <c r="E20" s="674">
        <v>16117.2</v>
      </c>
      <c r="F20" s="607">
        <v>40.71939195639348</v>
      </c>
      <c r="G20" s="608">
        <v>-16.536599259470265</v>
      </c>
    </row>
    <row r="21" spans="1:7" ht="13.5" thickTop="1">
      <c r="A21" s="9" t="s">
        <v>1346</v>
      </c>
      <c r="G21" s="38"/>
    </row>
    <row r="22" ht="12.75">
      <c r="A22" s="9" t="s">
        <v>1440</v>
      </c>
    </row>
  </sheetData>
  <mergeCells count="3">
    <mergeCell ref="A1:G1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1">
      <selection activeCell="B2" sqref="B2:H2"/>
    </sheetView>
  </sheetViews>
  <sheetFormatPr defaultColWidth="9.140625" defaultRowHeight="12.75"/>
  <cols>
    <col min="1" max="1" width="2.00390625" style="9" customWidth="1"/>
    <col min="2" max="2" width="4.421875" style="9" customWidth="1"/>
    <col min="3" max="3" width="31.140625" style="9" customWidth="1"/>
    <col min="4" max="8" width="9.8515625" style="9" customWidth="1"/>
    <col min="9" max="9" width="1.7109375" style="9" customWidth="1"/>
    <col min="10" max="16384" width="9.140625" style="9" customWidth="1"/>
  </cols>
  <sheetData>
    <row r="1" spans="2:8" s="26" customFormat="1" ht="15.75">
      <c r="B1" s="1636" t="s">
        <v>1585</v>
      </c>
      <c r="C1" s="1636"/>
      <c r="D1" s="1636"/>
      <c r="E1" s="1636"/>
      <c r="F1" s="1636"/>
      <c r="G1" s="1636"/>
      <c r="H1" s="1636"/>
    </row>
    <row r="2" spans="2:8" s="26" customFormat="1" ht="15.75">
      <c r="B2" s="1866" t="s">
        <v>1143</v>
      </c>
      <c r="C2" s="1866"/>
      <c r="D2" s="1866"/>
      <c r="E2" s="1866"/>
      <c r="F2" s="1866"/>
      <c r="G2" s="1866"/>
      <c r="H2" s="1866"/>
    </row>
    <row r="3" spans="2:8" ht="13.5" thickBot="1">
      <c r="B3" s="1867" t="s">
        <v>1171</v>
      </c>
      <c r="C3" s="1867"/>
      <c r="D3" s="1867"/>
      <c r="E3" s="1867"/>
      <c r="F3" s="1867"/>
      <c r="G3" s="1867"/>
      <c r="H3" s="1867"/>
    </row>
    <row r="4" spans="1:9" s="18" customFormat="1" ht="15.75" customHeight="1" thickTop="1">
      <c r="A4" s="229"/>
      <c r="B4" s="581"/>
      <c r="C4" s="582"/>
      <c r="D4" s="1868" t="s">
        <v>286</v>
      </c>
      <c r="E4" s="1868"/>
      <c r="F4" s="1868"/>
      <c r="G4" s="1835" t="s">
        <v>98</v>
      </c>
      <c r="H4" s="1836"/>
      <c r="I4" s="229"/>
    </row>
    <row r="5" spans="1:9" s="80" customFormat="1" ht="16.5" customHeight="1">
      <c r="A5" s="230"/>
      <c r="B5" s="583"/>
      <c r="C5" s="149"/>
      <c r="D5" s="358" t="s">
        <v>57</v>
      </c>
      <c r="E5" s="358" t="s">
        <v>1400</v>
      </c>
      <c r="F5" s="358" t="s">
        <v>96</v>
      </c>
      <c r="G5" s="358" t="s">
        <v>1091</v>
      </c>
      <c r="H5" s="584" t="s">
        <v>97</v>
      </c>
      <c r="I5" s="230"/>
    </row>
    <row r="6" spans="1:9" ht="12.75">
      <c r="A6" s="25"/>
      <c r="B6" s="585"/>
      <c r="C6" s="353" t="s">
        <v>122</v>
      </c>
      <c r="D6" s="355">
        <v>80982.313</v>
      </c>
      <c r="E6" s="359">
        <v>90216.43300000005</v>
      </c>
      <c r="F6" s="359">
        <v>123142.55400000002</v>
      </c>
      <c r="G6" s="355">
        <v>11.402638005659398</v>
      </c>
      <c r="H6" s="586">
        <v>36.496810952390405</v>
      </c>
      <c r="I6" s="110"/>
    </row>
    <row r="7" spans="1:9" ht="12.75">
      <c r="A7" s="25"/>
      <c r="B7" s="587">
        <v>1</v>
      </c>
      <c r="C7" s="356" t="s">
        <v>971</v>
      </c>
      <c r="D7" s="67">
        <v>1196</v>
      </c>
      <c r="E7" s="42">
        <v>1421.076</v>
      </c>
      <c r="F7" s="42">
        <v>2871.5</v>
      </c>
      <c r="G7" s="67">
        <v>18.8190635451505</v>
      </c>
      <c r="H7" s="588">
        <v>102.06519566863417</v>
      </c>
      <c r="I7" s="110"/>
    </row>
    <row r="8" spans="1:9" ht="12.75">
      <c r="A8" s="25"/>
      <c r="B8" s="587">
        <v>2</v>
      </c>
      <c r="C8" s="356" t="s">
        <v>1144</v>
      </c>
      <c r="D8" s="67">
        <v>495.32</v>
      </c>
      <c r="E8" s="42">
        <v>426.013</v>
      </c>
      <c r="F8" s="42">
        <v>854.8130000000001</v>
      </c>
      <c r="G8" s="67">
        <v>-13.992368569813465</v>
      </c>
      <c r="H8" s="588">
        <v>100.65420538809852</v>
      </c>
      <c r="I8" s="25"/>
    </row>
    <row r="9" spans="1:9" ht="12.75">
      <c r="A9" s="25"/>
      <c r="B9" s="587">
        <v>3</v>
      </c>
      <c r="C9" s="356" t="s">
        <v>972</v>
      </c>
      <c r="D9" s="67">
        <v>322.2</v>
      </c>
      <c r="E9" s="42">
        <v>511.19300000000004</v>
      </c>
      <c r="F9" s="42">
        <v>518.2</v>
      </c>
      <c r="G9" s="67">
        <v>58.65704531346992</v>
      </c>
      <c r="H9" s="588">
        <v>1.3707151701998868</v>
      </c>
      <c r="I9" s="25"/>
    </row>
    <row r="10" spans="1:9" ht="12.75">
      <c r="A10" s="25"/>
      <c r="B10" s="587">
        <v>4</v>
      </c>
      <c r="C10" s="356" t="s">
        <v>973</v>
      </c>
      <c r="D10" s="67">
        <v>142.9</v>
      </c>
      <c r="E10" s="42">
        <v>65.2</v>
      </c>
      <c r="F10" s="42">
        <v>283.6</v>
      </c>
      <c r="G10" s="67">
        <v>-54.37368789363191</v>
      </c>
      <c r="H10" s="588">
        <v>334.96932515337426</v>
      </c>
      <c r="I10" s="25"/>
    </row>
    <row r="11" spans="1:9" ht="12.75">
      <c r="A11" s="25"/>
      <c r="B11" s="587">
        <v>5</v>
      </c>
      <c r="C11" s="356" t="s">
        <v>974</v>
      </c>
      <c r="D11" s="67">
        <v>291.6</v>
      </c>
      <c r="E11" s="42">
        <v>348.3</v>
      </c>
      <c r="F11" s="42">
        <v>540.7</v>
      </c>
      <c r="G11" s="67">
        <v>19.444444444444414</v>
      </c>
      <c r="H11" s="588">
        <v>55.239735859890914</v>
      </c>
      <c r="I11" s="25"/>
    </row>
    <row r="12" spans="1:9" ht="12.75">
      <c r="A12" s="25"/>
      <c r="B12" s="587">
        <v>6</v>
      </c>
      <c r="C12" s="356" t="s">
        <v>975</v>
      </c>
      <c r="D12" s="67">
        <v>1895</v>
      </c>
      <c r="E12" s="42">
        <v>2542.942</v>
      </c>
      <c r="F12" s="42">
        <v>3091</v>
      </c>
      <c r="G12" s="67">
        <v>34.1921899736148</v>
      </c>
      <c r="H12" s="588">
        <v>21.55212348531741</v>
      </c>
      <c r="I12" s="25"/>
    </row>
    <row r="13" spans="1:9" ht="12.75">
      <c r="A13" s="25"/>
      <c r="B13" s="587">
        <v>7</v>
      </c>
      <c r="C13" s="356" t="s">
        <v>976</v>
      </c>
      <c r="D13" s="67">
        <v>313.8</v>
      </c>
      <c r="E13" s="42">
        <v>7.3</v>
      </c>
      <c r="F13" s="42">
        <v>1428.5</v>
      </c>
      <c r="G13" s="67">
        <v>-97.67367750159337</v>
      </c>
      <c r="H13" s="588" t="s">
        <v>95</v>
      </c>
      <c r="I13" s="25"/>
    </row>
    <row r="14" spans="1:9" ht="12.75">
      <c r="A14" s="25"/>
      <c r="B14" s="587">
        <v>8</v>
      </c>
      <c r="C14" s="356" t="s">
        <v>914</v>
      </c>
      <c r="D14" s="67">
        <v>1942</v>
      </c>
      <c r="E14" s="42">
        <v>1966.039</v>
      </c>
      <c r="F14" s="42">
        <v>2329</v>
      </c>
      <c r="G14" s="67">
        <v>1.237847579814627</v>
      </c>
      <c r="H14" s="588">
        <v>18.461536113983485</v>
      </c>
      <c r="I14" s="25"/>
    </row>
    <row r="15" spans="1:9" ht="12.75">
      <c r="A15" s="25"/>
      <c r="B15" s="587">
        <v>9</v>
      </c>
      <c r="C15" s="356" t="s">
        <v>977</v>
      </c>
      <c r="D15" s="67">
        <v>542.6</v>
      </c>
      <c r="E15" s="42">
        <v>1192.563</v>
      </c>
      <c r="F15" s="42">
        <v>1399.6</v>
      </c>
      <c r="G15" s="67">
        <v>119.7867674161445</v>
      </c>
      <c r="H15" s="588">
        <v>17.36067612360938</v>
      </c>
      <c r="I15" s="25"/>
    </row>
    <row r="16" spans="1:9" ht="12.75">
      <c r="A16" s="25"/>
      <c r="B16" s="587">
        <v>10</v>
      </c>
      <c r="C16" s="356" t="s">
        <v>1495</v>
      </c>
      <c r="D16" s="67">
        <v>3183.782</v>
      </c>
      <c r="E16" s="42">
        <v>5317.6269999999995</v>
      </c>
      <c r="F16" s="42">
        <v>4889.038</v>
      </c>
      <c r="G16" s="67">
        <v>67.02233381556903</v>
      </c>
      <c r="H16" s="588">
        <v>-8.059779296291367</v>
      </c>
      <c r="I16" s="25"/>
    </row>
    <row r="17" spans="1:9" ht="12.75">
      <c r="A17" s="25"/>
      <c r="B17" s="587">
        <v>11</v>
      </c>
      <c r="C17" s="356" t="s">
        <v>978</v>
      </c>
      <c r="D17" s="67">
        <v>38</v>
      </c>
      <c r="E17" s="42">
        <v>42.3</v>
      </c>
      <c r="F17" s="42">
        <v>82.5</v>
      </c>
      <c r="G17" s="67">
        <v>11.31578947368422</v>
      </c>
      <c r="H17" s="588">
        <v>95.03546099290782</v>
      </c>
      <c r="I17" s="25"/>
    </row>
    <row r="18" spans="1:9" ht="12.75">
      <c r="A18" s="25"/>
      <c r="B18" s="587">
        <v>12</v>
      </c>
      <c r="C18" s="356" t="s">
        <v>979</v>
      </c>
      <c r="D18" s="67">
        <v>401</v>
      </c>
      <c r="E18" s="42">
        <v>566.2040000000001</v>
      </c>
      <c r="F18" s="42">
        <v>1086.6</v>
      </c>
      <c r="G18" s="67">
        <v>41.19800498753122</v>
      </c>
      <c r="H18" s="588">
        <v>91.90962974475627</v>
      </c>
      <c r="I18" s="25"/>
    </row>
    <row r="19" spans="1:9" ht="12.75">
      <c r="A19" s="25"/>
      <c r="B19" s="587">
        <v>13</v>
      </c>
      <c r="C19" s="356" t="s">
        <v>980</v>
      </c>
      <c r="D19" s="67">
        <v>152.9</v>
      </c>
      <c r="E19" s="42">
        <v>218.216</v>
      </c>
      <c r="F19" s="42">
        <v>196.3</v>
      </c>
      <c r="G19" s="67">
        <v>42.71811641595815</v>
      </c>
      <c r="H19" s="588">
        <v>-10.04325988928403</v>
      </c>
      <c r="I19" s="25"/>
    </row>
    <row r="20" spans="1:9" ht="12.75">
      <c r="A20" s="25"/>
      <c r="B20" s="587">
        <v>14</v>
      </c>
      <c r="C20" s="356" t="s">
        <v>981</v>
      </c>
      <c r="D20" s="67">
        <v>78.5</v>
      </c>
      <c r="E20" s="42">
        <v>56.6</v>
      </c>
      <c r="F20" s="42">
        <v>161.5</v>
      </c>
      <c r="G20" s="67">
        <v>-27.898089171974533</v>
      </c>
      <c r="H20" s="588">
        <v>185.33568904593636</v>
      </c>
      <c r="I20" s="25"/>
    </row>
    <row r="21" spans="1:9" ht="12.75">
      <c r="A21" s="25"/>
      <c r="B21" s="587">
        <v>15</v>
      </c>
      <c r="C21" s="356" t="s">
        <v>982</v>
      </c>
      <c r="D21" s="67">
        <v>2503.7</v>
      </c>
      <c r="E21" s="42">
        <v>2518.2169999999996</v>
      </c>
      <c r="F21" s="42">
        <v>4400.7</v>
      </c>
      <c r="G21" s="67">
        <v>0.5798218636417829</v>
      </c>
      <c r="H21" s="588">
        <v>74.75459819388084</v>
      </c>
      <c r="I21" s="25"/>
    </row>
    <row r="22" spans="1:9" ht="12.75">
      <c r="A22" s="25"/>
      <c r="B22" s="587">
        <v>16</v>
      </c>
      <c r="C22" s="356" t="s">
        <v>983</v>
      </c>
      <c r="D22" s="67">
        <v>256.5</v>
      </c>
      <c r="E22" s="42">
        <v>374.569</v>
      </c>
      <c r="F22" s="42">
        <v>609.4</v>
      </c>
      <c r="G22" s="67">
        <v>46.03079922027291</v>
      </c>
      <c r="H22" s="588">
        <v>62.69365590852419</v>
      </c>
      <c r="I22" s="25"/>
    </row>
    <row r="23" spans="1:9" ht="12.75">
      <c r="A23" s="25"/>
      <c r="B23" s="587">
        <v>17</v>
      </c>
      <c r="C23" s="356" t="s">
        <v>918</v>
      </c>
      <c r="D23" s="67">
        <v>528.4</v>
      </c>
      <c r="E23" s="42">
        <v>325.9</v>
      </c>
      <c r="F23" s="42">
        <v>223.2</v>
      </c>
      <c r="G23" s="67">
        <v>-38.3232399697199</v>
      </c>
      <c r="H23" s="588">
        <v>-31.512733967474688</v>
      </c>
      <c r="I23" s="25"/>
    </row>
    <row r="24" spans="1:9" ht="12.75">
      <c r="A24" s="25"/>
      <c r="B24" s="587">
        <v>18</v>
      </c>
      <c r="C24" s="356" t="s">
        <v>984</v>
      </c>
      <c r="D24" s="67">
        <v>815.5</v>
      </c>
      <c r="E24" s="42">
        <v>638.2379999999999</v>
      </c>
      <c r="F24" s="42">
        <v>863.5</v>
      </c>
      <c r="G24" s="67">
        <v>-21.736603310852246</v>
      </c>
      <c r="H24" s="588">
        <v>35.29435727737928</v>
      </c>
      <c r="I24" s="25"/>
    </row>
    <row r="25" spans="1:9" ht="12.75">
      <c r="A25" s="25"/>
      <c r="B25" s="587">
        <v>19</v>
      </c>
      <c r="C25" s="356" t="s">
        <v>1496</v>
      </c>
      <c r="D25" s="67">
        <v>2905.691</v>
      </c>
      <c r="E25" s="42">
        <v>1837.6690000000003</v>
      </c>
      <c r="F25" s="42">
        <v>3602.7520000000004</v>
      </c>
      <c r="G25" s="67">
        <v>-36.75621392639478</v>
      </c>
      <c r="H25" s="588">
        <v>96.05010477947877</v>
      </c>
      <c r="I25" s="25"/>
    </row>
    <row r="26" spans="1:9" ht="12.75">
      <c r="A26" s="25"/>
      <c r="B26" s="587">
        <v>20</v>
      </c>
      <c r="C26" s="356" t="s">
        <v>988</v>
      </c>
      <c r="D26" s="67">
        <v>263.5</v>
      </c>
      <c r="E26" s="42">
        <v>84.6</v>
      </c>
      <c r="F26" s="42">
        <v>89.4</v>
      </c>
      <c r="G26" s="67">
        <v>-67.89373814041744</v>
      </c>
      <c r="H26" s="588">
        <v>5.673758865248217</v>
      </c>
      <c r="I26" s="25"/>
    </row>
    <row r="27" spans="1:9" ht="12.75">
      <c r="A27" s="25"/>
      <c r="B27" s="587">
        <v>21</v>
      </c>
      <c r="C27" s="356" t="s">
        <v>989</v>
      </c>
      <c r="D27" s="67">
        <v>377.2</v>
      </c>
      <c r="E27" s="42">
        <v>173.804</v>
      </c>
      <c r="F27" s="42">
        <v>360.4</v>
      </c>
      <c r="G27" s="67">
        <v>-53.92258748674443</v>
      </c>
      <c r="H27" s="588">
        <v>107.36001472923519</v>
      </c>
      <c r="I27" s="25"/>
    </row>
    <row r="28" spans="1:9" ht="12.75">
      <c r="A28" s="25"/>
      <c r="B28" s="587">
        <v>22</v>
      </c>
      <c r="C28" s="356" t="s">
        <v>927</v>
      </c>
      <c r="D28" s="67">
        <v>276.911</v>
      </c>
      <c r="E28" s="42">
        <v>253.633</v>
      </c>
      <c r="F28" s="42">
        <v>38.6</v>
      </c>
      <c r="G28" s="67">
        <v>-8.406311053009802</v>
      </c>
      <c r="H28" s="588">
        <v>-84.78116018026046</v>
      </c>
      <c r="I28" s="25"/>
    </row>
    <row r="29" spans="1:9" ht="12.75">
      <c r="A29" s="25"/>
      <c r="B29" s="587">
        <v>23</v>
      </c>
      <c r="C29" s="356" t="s">
        <v>990</v>
      </c>
      <c r="D29" s="67">
        <v>6288.975</v>
      </c>
      <c r="E29" s="42">
        <v>5209.95</v>
      </c>
      <c r="F29" s="42">
        <v>11131.101999999999</v>
      </c>
      <c r="G29" s="67">
        <v>-17.157406413604775</v>
      </c>
      <c r="H29" s="588">
        <v>113.65084117889808</v>
      </c>
      <c r="I29" s="25"/>
    </row>
    <row r="30" spans="1:9" ht="12.75">
      <c r="A30" s="25"/>
      <c r="B30" s="587">
        <v>24</v>
      </c>
      <c r="C30" s="356" t="s">
        <v>1497</v>
      </c>
      <c r="D30" s="67">
        <v>1547.881</v>
      </c>
      <c r="E30" s="42">
        <v>2443.948</v>
      </c>
      <c r="F30" s="42">
        <v>4884.649</v>
      </c>
      <c r="G30" s="67">
        <v>57.88991531002705</v>
      </c>
      <c r="H30" s="588">
        <v>99.86714119940362</v>
      </c>
      <c r="I30" s="25"/>
    </row>
    <row r="31" spans="1:9" ht="12.75">
      <c r="A31" s="25"/>
      <c r="B31" s="587">
        <v>25</v>
      </c>
      <c r="C31" s="356" t="s">
        <v>991</v>
      </c>
      <c r="D31" s="67">
        <v>3832.4</v>
      </c>
      <c r="E31" s="42">
        <v>4732.3</v>
      </c>
      <c r="F31" s="42">
        <v>5812.2</v>
      </c>
      <c r="G31" s="67">
        <v>23.481369376891763</v>
      </c>
      <c r="H31" s="588">
        <v>22.819770513281085</v>
      </c>
      <c r="I31" s="25"/>
    </row>
    <row r="32" spans="1:9" ht="12.75">
      <c r="A32" s="25"/>
      <c r="B32" s="587">
        <v>26</v>
      </c>
      <c r="C32" s="356" t="s">
        <v>992</v>
      </c>
      <c r="D32" s="67">
        <v>73.1</v>
      </c>
      <c r="E32" s="42">
        <v>58.724000000000004</v>
      </c>
      <c r="F32" s="42">
        <v>15.4</v>
      </c>
      <c r="G32" s="67">
        <v>-19.66621067031464</v>
      </c>
      <c r="H32" s="588">
        <v>-73.77562836319052</v>
      </c>
      <c r="I32" s="25"/>
    </row>
    <row r="33" spans="1:9" ht="12.75">
      <c r="A33" s="25"/>
      <c r="B33" s="587">
        <v>27</v>
      </c>
      <c r="C33" s="356" t="s">
        <v>993</v>
      </c>
      <c r="D33" s="67">
        <v>3541.4</v>
      </c>
      <c r="E33" s="42">
        <v>5598.087</v>
      </c>
      <c r="F33" s="42">
        <v>5827.3</v>
      </c>
      <c r="G33" s="67">
        <v>58.07553509911338</v>
      </c>
      <c r="H33" s="588">
        <v>4.094487992058717</v>
      </c>
      <c r="I33" s="25"/>
    </row>
    <row r="34" spans="1:9" ht="12.75">
      <c r="A34" s="25"/>
      <c r="B34" s="587">
        <v>28</v>
      </c>
      <c r="C34" s="356" t="s">
        <v>994</v>
      </c>
      <c r="D34" s="67">
        <v>182</v>
      </c>
      <c r="E34" s="42">
        <v>199.2</v>
      </c>
      <c r="F34" s="42">
        <v>198.8</v>
      </c>
      <c r="G34" s="67">
        <v>9.450549450549445</v>
      </c>
      <c r="H34" s="588">
        <v>-0.20080321285141167</v>
      </c>
      <c r="I34" s="25"/>
    </row>
    <row r="35" spans="1:9" ht="12.75">
      <c r="A35" s="25"/>
      <c r="B35" s="587">
        <v>29</v>
      </c>
      <c r="C35" s="356" t="s">
        <v>934</v>
      </c>
      <c r="D35" s="67">
        <v>517.6</v>
      </c>
      <c r="E35" s="42">
        <v>792.095</v>
      </c>
      <c r="F35" s="42">
        <v>991</v>
      </c>
      <c r="G35" s="67">
        <v>53.03226429675425</v>
      </c>
      <c r="H35" s="588">
        <v>25.11125559434157</v>
      </c>
      <c r="I35" s="25"/>
    </row>
    <row r="36" spans="1:9" ht="12.75">
      <c r="A36" s="25"/>
      <c r="B36" s="587">
        <v>30</v>
      </c>
      <c r="C36" s="356" t="s">
        <v>995</v>
      </c>
      <c r="D36" s="67">
        <v>28363.9</v>
      </c>
      <c r="E36" s="42">
        <v>30752.653</v>
      </c>
      <c r="F36" s="42">
        <v>34246</v>
      </c>
      <c r="G36" s="67">
        <v>8.421807297303971</v>
      </c>
      <c r="H36" s="588">
        <v>11.359497991929345</v>
      </c>
      <c r="I36" s="25"/>
    </row>
    <row r="37" spans="1:9" ht="12.75">
      <c r="A37" s="25"/>
      <c r="B37" s="587">
        <v>31</v>
      </c>
      <c r="C37" s="356" t="s">
        <v>996</v>
      </c>
      <c r="D37" s="67">
        <v>826.9</v>
      </c>
      <c r="E37" s="42">
        <v>509.981</v>
      </c>
      <c r="F37" s="42">
        <v>363.9</v>
      </c>
      <c r="G37" s="67">
        <v>-38.32615793929133</v>
      </c>
      <c r="H37" s="588">
        <v>-28.644400477664846</v>
      </c>
      <c r="I37" s="25"/>
    </row>
    <row r="38" spans="1:9" ht="12.75">
      <c r="A38" s="25"/>
      <c r="B38" s="587">
        <v>32</v>
      </c>
      <c r="C38" s="356" t="s">
        <v>937</v>
      </c>
      <c r="D38" s="67">
        <v>93.4</v>
      </c>
      <c r="E38" s="42">
        <v>132.6</v>
      </c>
      <c r="F38" s="42">
        <v>80.9</v>
      </c>
      <c r="G38" s="67">
        <v>41.97002141327627</v>
      </c>
      <c r="H38" s="588">
        <v>-38.989441930618405</v>
      </c>
      <c r="I38" s="25"/>
    </row>
    <row r="39" spans="1:9" ht="12.75">
      <c r="A39" s="25"/>
      <c r="B39" s="587">
        <v>33</v>
      </c>
      <c r="C39" s="356" t="s">
        <v>997</v>
      </c>
      <c r="D39" s="67">
        <v>373</v>
      </c>
      <c r="E39" s="42">
        <v>433.781</v>
      </c>
      <c r="F39" s="42">
        <v>602.3</v>
      </c>
      <c r="G39" s="67">
        <v>16.29517426273459</v>
      </c>
      <c r="H39" s="588">
        <v>38.84886613291036</v>
      </c>
      <c r="I39" s="25"/>
    </row>
    <row r="40" spans="1:9" ht="12.75">
      <c r="A40" s="25"/>
      <c r="B40" s="587">
        <v>34</v>
      </c>
      <c r="C40" s="356" t="s">
        <v>998</v>
      </c>
      <c r="D40" s="67">
        <v>37.7</v>
      </c>
      <c r="E40" s="42">
        <v>42.48599999999999</v>
      </c>
      <c r="F40" s="42">
        <v>48.7</v>
      </c>
      <c r="G40" s="67">
        <v>12.69496021220155</v>
      </c>
      <c r="H40" s="588">
        <v>14.625994445229054</v>
      </c>
      <c r="I40" s="25"/>
    </row>
    <row r="41" spans="1:9" ht="12.75">
      <c r="A41" s="25"/>
      <c r="B41" s="587">
        <v>35</v>
      </c>
      <c r="C41" s="356" t="s">
        <v>964</v>
      </c>
      <c r="D41" s="67">
        <v>716.2</v>
      </c>
      <c r="E41" s="42">
        <v>883.19</v>
      </c>
      <c r="F41" s="42">
        <v>968</v>
      </c>
      <c r="G41" s="67">
        <v>23.316112817648687</v>
      </c>
      <c r="H41" s="588">
        <v>9.602690247851541</v>
      </c>
      <c r="I41" s="25"/>
    </row>
    <row r="42" spans="1:9" ht="12.75">
      <c r="A42" s="25"/>
      <c r="B42" s="587">
        <v>36</v>
      </c>
      <c r="C42" s="356" t="s">
        <v>999</v>
      </c>
      <c r="D42" s="67">
        <v>748.5</v>
      </c>
      <c r="E42" s="42">
        <v>566.6</v>
      </c>
      <c r="F42" s="42">
        <v>978.1</v>
      </c>
      <c r="G42" s="67">
        <v>-24.301937207748836</v>
      </c>
      <c r="H42" s="588">
        <v>72.6261913166255</v>
      </c>
      <c r="I42" s="25"/>
    </row>
    <row r="43" spans="1:9" ht="12.75">
      <c r="A43" s="25"/>
      <c r="B43" s="587">
        <v>37</v>
      </c>
      <c r="C43" s="356" t="s">
        <v>1000</v>
      </c>
      <c r="D43" s="67">
        <v>114.1</v>
      </c>
      <c r="E43" s="42">
        <v>135.1</v>
      </c>
      <c r="F43" s="42">
        <v>233.1</v>
      </c>
      <c r="G43" s="67">
        <v>18.404907975460105</v>
      </c>
      <c r="H43" s="588">
        <v>72.53886010362694</v>
      </c>
      <c r="I43" s="25"/>
    </row>
    <row r="44" spans="1:9" ht="12.75">
      <c r="A44" s="25"/>
      <c r="B44" s="587">
        <v>38</v>
      </c>
      <c r="C44" s="356" t="s">
        <v>1001</v>
      </c>
      <c r="D44" s="67">
        <v>142.1</v>
      </c>
      <c r="E44" s="42">
        <v>146.2</v>
      </c>
      <c r="F44" s="42">
        <v>336.6</v>
      </c>
      <c r="G44" s="67">
        <v>2.8852920478536106</v>
      </c>
      <c r="H44" s="588">
        <v>130.2325581395349</v>
      </c>
      <c r="I44" s="25"/>
    </row>
    <row r="45" spans="1:9" ht="12.75">
      <c r="A45" s="25"/>
      <c r="B45" s="587">
        <v>39</v>
      </c>
      <c r="C45" s="356" t="s">
        <v>1002</v>
      </c>
      <c r="D45" s="67">
        <v>64.2</v>
      </c>
      <c r="E45" s="42">
        <v>91.048</v>
      </c>
      <c r="F45" s="42">
        <v>100.6</v>
      </c>
      <c r="G45" s="67">
        <v>41.81931464174454</v>
      </c>
      <c r="H45" s="588">
        <v>10.491169493014667</v>
      </c>
      <c r="I45" s="25"/>
    </row>
    <row r="46" spans="1:9" ht="12.75">
      <c r="A46" s="25"/>
      <c r="B46" s="587">
        <v>40</v>
      </c>
      <c r="C46" s="356" t="s">
        <v>1003</v>
      </c>
      <c r="D46" s="67">
        <v>0.065</v>
      </c>
      <c r="E46" s="42">
        <v>15.47</v>
      </c>
      <c r="F46" s="42">
        <v>0</v>
      </c>
      <c r="G46" s="67" t="s">
        <v>95</v>
      </c>
      <c r="H46" s="588">
        <v>-100</v>
      </c>
      <c r="I46" s="25"/>
    </row>
    <row r="47" spans="1:9" ht="12.75">
      <c r="A47" s="25"/>
      <c r="B47" s="587">
        <v>41</v>
      </c>
      <c r="C47" s="356" t="s">
        <v>1004</v>
      </c>
      <c r="D47" s="67">
        <v>10.4</v>
      </c>
      <c r="E47" s="42">
        <v>361.5</v>
      </c>
      <c r="F47" s="42">
        <v>490.8</v>
      </c>
      <c r="G47" s="67" t="s">
        <v>95</v>
      </c>
      <c r="H47" s="588">
        <v>35.767634854771785</v>
      </c>
      <c r="I47" s="25"/>
    </row>
    <row r="48" spans="1:9" ht="12.75">
      <c r="A48" s="25"/>
      <c r="B48" s="587">
        <v>42</v>
      </c>
      <c r="C48" s="356" t="s">
        <v>968</v>
      </c>
      <c r="D48" s="67">
        <v>14.1</v>
      </c>
      <c r="E48" s="42">
        <v>24.1</v>
      </c>
      <c r="F48" s="42">
        <v>21.2</v>
      </c>
      <c r="G48" s="67">
        <v>70.92198581560285</v>
      </c>
      <c r="H48" s="588">
        <v>-12.033195020746874</v>
      </c>
      <c r="I48" s="25"/>
    </row>
    <row r="49" spans="1:9" ht="12.75">
      <c r="A49" s="25"/>
      <c r="B49" s="587">
        <v>43</v>
      </c>
      <c r="C49" s="356" t="s">
        <v>1005</v>
      </c>
      <c r="D49" s="67">
        <v>1338.1</v>
      </c>
      <c r="E49" s="42">
        <v>1858.043</v>
      </c>
      <c r="F49" s="42">
        <v>2019.5</v>
      </c>
      <c r="G49" s="67">
        <v>38.856811897466514</v>
      </c>
      <c r="H49" s="588">
        <v>8.689626666336565</v>
      </c>
      <c r="I49" s="25"/>
    </row>
    <row r="50" spans="1:9" ht="12.75">
      <c r="A50" s="25"/>
      <c r="B50" s="587">
        <v>44</v>
      </c>
      <c r="C50" s="356" t="s">
        <v>949</v>
      </c>
      <c r="D50" s="67">
        <v>2087.5</v>
      </c>
      <c r="E50" s="42">
        <v>1683</v>
      </c>
      <c r="F50" s="42">
        <v>2271.4</v>
      </c>
      <c r="G50" s="67">
        <v>-19.37724550898203</v>
      </c>
      <c r="H50" s="588">
        <v>34.96137849079025</v>
      </c>
      <c r="I50" s="25"/>
    </row>
    <row r="51" spans="1:9" ht="12.75">
      <c r="A51" s="25"/>
      <c r="B51" s="587">
        <v>45</v>
      </c>
      <c r="C51" s="356" t="s">
        <v>1006</v>
      </c>
      <c r="D51" s="67">
        <v>495.7</v>
      </c>
      <c r="E51" s="42">
        <v>805.057</v>
      </c>
      <c r="F51" s="42">
        <v>1250.3</v>
      </c>
      <c r="G51" s="67">
        <v>62.40810974379667</v>
      </c>
      <c r="H51" s="588">
        <v>55.30577338002149</v>
      </c>
      <c r="I51" s="25"/>
    </row>
    <row r="52" spans="1:9" ht="12.75">
      <c r="A52" s="25"/>
      <c r="B52" s="587">
        <v>46</v>
      </c>
      <c r="C52" s="356" t="s">
        <v>124</v>
      </c>
      <c r="D52" s="67">
        <v>293.5</v>
      </c>
      <c r="E52" s="42">
        <v>436.1</v>
      </c>
      <c r="F52" s="42">
        <v>591.5</v>
      </c>
      <c r="G52" s="67">
        <v>48.58603066439525</v>
      </c>
      <c r="H52" s="588">
        <v>35.63402889245586</v>
      </c>
      <c r="I52" s="25"/>
    </row>
    <row r="53" spans="1:9" ht="12.75">
      <c r="A53" s="25"/>
      <c r="B53" s="587">
        <v>47</v>
      </c>
      <c r="C53" s="356" t="s">
        <v>1007</v>
      </c>
      <c r="D53" s="67">
        <v>1196.1879999999999</v>
      </c>
      <c r="E53" s="42">
        <v>948.966</v>
      </c>
      <c r="F53" s="42">
        <v>1154.3</v>
      </c>
      <c r="G53" s="67">
        <v>-20.66748705053051</v>
      </c>
      <c r="H53" s="588">
        <v>21.637656143634217</v>
      </c>
      <c r="I53" s="25"/>
    </row>
    <row r="54" spans="1:9" ht="12.75">
      <c r="A54" s="25"/>
      <c r="B54" s="587">
        <v>48</v>
      </c>
      <c r="C54" s="356" t="s">
        <v>1008</v>
      </c>
      <c r="D54" s="67">
        <v>8302.9</v>
      </c>
      <c r="E54" s="42">
        <v>10307.924999999997</v>
      </c>
      <c r="F54" s="42">
        <v>18222.7</v>
      </c>
      <c r="G54" s="67">
        <v>24.148490286526368</v>
      </c>
      <c r="H54" s="588">
        <v>76.7833972404728</v>
      </c>
      <c r="I54" s="25"/>
    </row>
    <row r="55" spans="1:9" ht="12.75">
      <c r="A55" s="25"/>
      <c r="B55" s="587">
        <v>49</v>
      </c>
      <c r="C55" s="356" t="s">
        <v>1009</v>
      </c>
      <c r="D55" s="67">
        <v>857.5</v>
      </c>
      <c r="E55" s="42">
        <v>160.126</v>
      </c>
      <c r="F55" s="42">
        <v>381.4</v>
      </c>
      <c r="G55" s="67">
        <v>-81.32641399416909</v>
      </c>
      <c r="H55" s="588">
        <v>138.1874274009218</v>
      </c>
      <c r="I55" s="25"/>
    </row>
    <row r="56" spans="1:9" ht="12.75">
      <c r="A56" s="25"/>
      <c r="B56" s="587"/>
      <c r="C56" s="360" t="s">
        <v>956</v>
      </c>
      <c r="D56" s="75">
        <v>21676.587</v>
      </c>
      <c r="E56" s="41">
        <v>24296.466999999946</v>
      </c>
      <c r="F56" s="41">
        <v>33815.145999999964</v>
      </c>
      <c r="G56" s="355">
        <v>12.086220030856083</v>
      </c>
      <c r="H56" s="586">
        <v>39.177214530820635</v>
      </c>
      <c r="I56" s="25"/>
    </row>
    <row r="57" spans="1:9" ht="13.5" thickBot="1">
      <c r="A57" s="25"/>
      <c r="B57" s="668"/>
      <c r="C57" s="669" t="s">
        <v>1010</v>
      </c>
      <c r="D57" s="614">
        <v>102658.9</v>
      </c>
      <c r="E57" s="670">
        <v>114512.9</v>
      </c>
      <c r="F57" s="670">
        <v>156957.7</v>
      </c>
      <c r="G57" s="615">
        <v>11.54697741744748</v>
      </c>
      <c r="H57" s="616">
        <v>37.06551838264508</v>
      </c>
      <c r="I57" s="25"/>
    </row>
    <row r="58" spans="1:9" ht="13.5" thickTop="1">
      <c r="A58" s="25"/>
      <c r="B58" s="231" t="s">
        <v>1440</v>
      </c>
      <c r="C58" s="231"/>
      <c r="D58" s="25"/>
      <c r="E58" s="25"/>
      <c r="F58" s="25"/>
      <c r="G58" s="25"/>
      <c r="H58" s="25"/>
      <c r="I58" s="25"/>
    </row>
    <row r="59" spans="1:9" ht="12.75">
      <c r="A59" s="25"/>
      <c r="B59" s="231" t="s">
        <v>1346</v>
      </c>
      <c r="C59" s="231"/>
      <c r="D59" s="25"/>
      <c r="E59" s="25"/>
      <c r="F59" s="25"/>
      <c r="G59" s="25"/>
      <c r="H59" s="25"/>
      <c r="I59" s="25"/>
    </row>
    <row r="60" spans="1:9" ht="12.75">
      <c r="A60" s="25"/>
      <c r="B60" s="231"/>
      <c r="C60" s="231"/>
      <c r="D60" s="25"/>
      <c r="E60" s="25"/>
      <c r="F60" s="25"/>
      <c r="G60" s="25"/>
      <c r="H60" s="25"/>
      <c r="I60" s="25"/>
    </row>
    <row r="61" spans="1:9" ht="12.75">
      <c r="A61" s="25"/>
      <c r="B61" s="231"/>
      <c r="C61" s="231"/>
      <c r="D61" s="25"/>
      <c r="E61" s="25"/>
      <c r="F61" s="25"/>
      <c r="G61" s="25"/>
      <c r="H61" s="25"/>
      <c r="I61" s="25"/>
    </row>
    <row r="62" spans="1:9" s="29" customFormat="1" ht="15.75">
      <c r="A62" s="232"/>
      <c r="B62" s="233"/>
      <c r="C62" s="233"/>
      <c r="D62" s="232"/>
      <c r="E62" s="232"/>
      <c r="F62" s="232"/>
      <c r="G62" s="232"/>
      <c r="H62" s="232"/>
      <c r="I62" s="232"/>
    </row>
    <row r="63" spans="1:9" ht="12.75">
      <c r="A63" s="25"/>
      <c r="B63" s="231"/>
      <c r="C63" s="231"/>
      <c r="D63" s="25"/>
      <c r="E63" s="25"/>
      <c r="F63" s="25"/>
      <c r="G63" s="25"/>
      <c r="H63" s="25"/>
      <c r="I63" s="25"/>
    </row>
    <row r="64" spans="1:9" ht="12.75">
      <c r="A64" s="25"/>
      <c r="B64" s="231"/>
      <c r="C64" s="231"/>
      <c r="D64" s="25"/>
      <c r="E64" s="25"/>
      <c r="F64" s="25"/>
      <c r="G64" s="25"/>
      <c r="H64" s="25"/>
      <c r="I64" s="25"/>
    </row>
    <row r="65" spans="1:9" ht="12.75">
      <c r="A65" s="25"/>
      <c r="B65" s="231"/>
      <c r="C65" s="231"/>
      <c r="D65" s="25"/>
      <c r="E65" s="25"/>
      <c r="F65" s="25"/>
      <c r="G65" s="25"/>
      <c r="H65" s="25"/>
      <c r="I65" s="25"/>
    </row>
    <row r="66" spans="1:9" ht="12.75">
      <c r="A66" s="25"/>
      <c r="B66" s="231"/>
      <c r="C66" s="231"/>
      <c r="D66" s="25"/>
      <c r="E66" s="25"/>
      <c r="F66" s="25"/>
      <c r="G66" s="25"/>
      <c r="H66" s="25"/>
      <c r="I66" s="25"/>
    </row>
    <row r="67" spans="1:9" ht="12.75">
      <c r="A67" s="25"/>
      <c r="B67" s="231"/>
      <c r="C67" s="231"/>
      <c r="D67" s="25"/>
      <c r="E67" s="25"/>
      <c r="F67" s="25"/>
      <c r="G67" s="25"/>
      <c r="H67" s="25"/>
      <c r="I67" s="25"/>
    </row>
    <row r="68" spans="1:9" ht="12.75">
      <c r="A68" s="25"/>
      <c r="B68" s="231"/>
      <c r="C68" s="231"/>
      <c r="D68" s="25"/>
      <c r="E68" s="25"/>
      <c r="F68" s="25"/>
      <c r="G68" s="25"/>
      <c r="H68" s="25"/>
      <c r="I68" s="25"/>
    </row>
    <row r="69" spans="1:9" ht="12.75">
      <c r="A69" s="25"/>
      <c r="B69" s="231"/>
      <c r="C69" s="231"/>
      <c r="D69" s="25"/>
      <c r="E69" s="25"/>
      <c r="F69" s="25"/>
      <c r="G69" s="25"/>
      <c r="H69" s="25"/>
      <c r="I69" s="25"/>
    </row>
    <row r="70" spans="1:9" ht="12.75">
      <c r="A70" s="25"/>
      <c r="B70" s="231"/>
      <c r="C70" s="231"/>
      <c r="D70" s="25"/>
      <c r="E70" s="25"/>
      <c r="F70" s="25"/>
      <c r="G70" s="25"/>
      <c r="H70" s="25"/>
      <c r="I70" s="25"/>
    </row>
    <row r="71" spans="1:9" ht="12.75">
      <c r="A71" s="25"/>
      <c r="B71" s="231"/>
      <c r="C71" s="231"/>
      <c r="D71" s="25"/>
      <c r="E71" s="25"/>
      <c r="F71" s="25"/>
      <c r="G71" s="25"/>
      <c r="H71" s="25"/>
      <c r="I71" s="25"/>
    </row>
    <row r="72" spans="1:9" ht="12.75">
      <c r="A72" s="25"/>
      <c r="B72" s="25"/>
      <c r="C72" s="25"/>
      <c r="D72" s="25"/>
      <c r="E72" s="25"/>
      <c r="F72" s="25"/>
      <c r="G72" s="25"/>
      <c r="H72" s="25"/>
      <c r="I72" s="25"/>
    </row>
    <row r="74" ht="12.75" hidden="1"/>
    <row r="75" ht="12.75" hidden="1"/>
    <row r="76" ht="12.75" hidden="1"/>
    <row r="77" spans="4:6" ht="12.75" hidden="1">
      <c r="D77" s="9" t="s">
        <v>1145</v>
      </c>
      <c r="E77" s="9" t="s">
        <v>1145</v>
      </c>
      <c r="F77" s="9" t="s">
        <v>1145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A1" sqref="A1:G1"/>
    </sheetView>
  </sheetViews>
  <sheetFormatPr defaultColWidth="9.140625" defaultRowHeight="12.75"/>
  <cols>
    <col min="1" max="1" width="4.7109375" style="9" customWidth="1"/>
    <col min="2" max="2" width="33.57421875" style="9" customWidth="1"/>
    <col min="3" max="3" width="10.8515625" style="9" customWidth="1"/>
    <col min="4" max="4" width="10.140625" style="9" customWidth="1"/>
    <col min="5" max="5" width="9.57421875" style="9" customWidth="1"/>
    <col min="6" max="6" width="8.57421875" style="9" customWidth="1"/>
    <col min="7" max="7" width="10.421875" style="9" customWidth="1"/>
    <col min="8" max="16384" width="9.140625" style="9" customWidth="1"/>
  </cols>
  <sheetData>
    <row r="1" spans="1:7" ht="15.75" customHeight="1">
      <c r="A1" s="1869" t="s">
        <v>1586</v>
      </c>
      <c r="B1" s="1869"/>
      <c r="C1" s="1869"/>
      <c r="D1" s="1869"/>
      <c r="E1" s="1869"/>
      <c r="F1" s="1869"/>
      <c r="G1" s="1869"/>
    </row>
    <row r="2" spans="1:8" ht="15.75">
      <c r="A2" s="1870" t="s">
        <v>196</v>
      </c>
      <c r="B2" s="1870"/>
      <c r="C2" s="1870"/>
      <c r="D2" s="1870"/>
      <c r="E2" s="1870"/>
      <c r="F2" s="1870"/>
      <c r="G2" s="1870"/>
      <c r="H2" s="38"/>
    </row>
    <row r="3" spans="1:8" ht="13.5" thickBot="1">
      <c r="A3" s="104"/>
      <c r="B3" s="326"/>
      <c r="C3" s="326"/>
      <c r="D3" s="327"/>
      <c r="E3" s="327"/>
      <c r="F3" s="328"/>
      <c r="G3" s="109" t="s">
        <v>247</v>
      </c>
      <c r="H3" s="38"/>
    </row>
    <row r="4" spans="1:8" ht="13.5" thickTop="1">
      <c r="A4" s="589"/>
      <c r="B4" s="590"/>
      <c r="C4" s="1871" t="s">
        <v>286</v>
      </c>
      <c r="D4" s="1871"/>
      <c r="E4" s="1871"/>
      <c r="F4" s="1872" t="s">
        <v>98</v>
      </c>
      <c r="G4" s="1873"/>
      <c r="H4" s="11"/>
    </row>
    <row r="5" spans="1:7" ht="12.75">
      <c r="A5" s="591"/>
      <c r="B5" s="175"/>
      <c r="C5" s="174" t="s">
        <v>57</v>
      </c>
      <c r="D5" s="174" t="s">
        <v>1400</v>
      </c>
      <c r="E5" s="174" t="s">
        <v>96</v>
      </c>
      <c r="F5" s="176" t="s">
        <v>1091</v>
      </c>
      <c r="G5" s="592" t="s">
        <v>97</v>
      </c>
    </row>
    <row r="6" spans="1:7" ht="12.75">
      <c r="A6" s="593"/>
      <c r="B6" s="177" t="s">
        <v>122</v>
      </c>
      <c r="C6" s="171">
        <v>43747</v>
      </c>
      <c r="D6" s="171">
        <v>68168.5</v>
      </c>
      <c r="E6" s="171">
        <v>97675.3</v>
      </c>
      <c r="F6" s="178">
        <v>55.82439938738651</v>
      </c>
      <c r="G6" s="594">
        <v>43.285095021894335</v>
      </c>
    </row>
    <row r="7" spans="1:7" ht="12.75">
      <c r="A7" s="595">
        <v>1</v>
      </c>
      <c r="B7" s="183" t="s">
        <v>1011</v>
      </c>
      <c r="C7" s="172">
        <v>602.4</v>
      </c>
      <c r="D7" s="172">
        <v>1326.5</v>
      </c>
      <c r="E7" s="172">
        <v>1829.2</v>
      </c>
      <c r="F7" s="180">
        <v>120.20252324037185</v>
      </c>
      <c r="G7" s="596">
        <v>37.89672069355447</v>
      </c>
    </row>
    <row r="8" spans="1:7" ht="12.75">
      <c r="A8" s="595">
        <v>2</v>
      </c>
      <c r="B8" s="183" t="s">
        <v>1012</v>
      </c>
      <c r="C8" s="172">
        <v>54.6</v>
      </c>
      <c r="D8" s="172">
        <v>59.8</v>
      </c>
      <c r="E8" s="172">
        <v>109.7</v>
      </c>
      <c r="F8" s="180">
        <v>9.523809523809518</v>
      </c>
      <c r="G8" s="596">
        <v>83.44481605351177</v>
      </c>
    </row>
    <row r="9" spans="1:7" ht="12.75">
      <c r="A9" s="595">
        <v>3</v>
      </c>
      <c r="B9" s="183" t="s">
        <v>1013</v>
      </c>
      <c r="C9" s="172">
        <v>1074.3</v>
      </c>
      <c r="D9" s="172">
        <v>1774.9</v>
      </c>
      <c r="E9" s="172">
        <v>2129.4</v>
      </c>
      <c r="F9" s="180">
        <v>65.21455831704367</v>
      </c>
      <c r="G9" s="596">
        <v>19.972956222885813</v>
      </c>
    </row>
    <row r="10" spans="1:7" ht="12.75">
      <c r="A10" s="595">
        <v>4</v>
      </c>
      <c r="B10" s="183" t="s">
        <v>1014</v>
      </c>
      <c r="C10" s="172">
        <v>12.4</v>
      </c>
      <c r="D10" s="172">
        <v>3.1</v>
      </c>
      <c r="E10" s="172">
        <v>3</v>
      </c>
      <c r="F10" s="180">
        <v>-75</v>
      </c>
      <c r="G10" s="596">
        <v>-3.2258064516128826</v>
      </c>
    </row>
    <row r="11" spans="1:7" ht="12.75">
      <c r="A11" s="595">
        <v>5</v>
      </c>
      <c r="B11" s="183" t="s">
        <v>1015</v>
      </c>
      <c r="C11" s="172">
        <v>90.6</v>
      </c>
      <c r="D11" s="172">
        <v>1069</v>
      </c>
      <c r="E11" s="172">
        <v>114.2</v>
      </c>
      <c r="F11" s="180" t="s">
        <v>95</v>
      </c>
      <c r="G11" s="596">
        <v>-89.31711880261926</v>
      </c>
    </row>
    <row r="12" spans="1:7" ht="12.75">
      <c r="A12" s="595">
        <v>6</v>
      </c>
      <c r="B12" s="183" t="s">
        <v>976</v>
      </c>
      <c r="C12" s="172">
        <v>19.6</v>
      </c>
      <c r="D12" s="172">
        <v>79.8</v>
      </c>
      <c r="E12" s="172">
        <v>703.5</v>
      </c>
      <c r="F12" s="180">
        <v>307.1428571428572</v>
      </c>
      <c r="G12" s="596">
        <v>781.5789473684209</v>
      </c>
    </row>
    <row r="13" spans="1:7" ht="12.75">
      <c r="A13" s="595">
        <v>7</v>
      </c>
      <c r="B13" s="183" t="s">
        <v>1016</v>
      </c>
      <c r="C13" s="172">
        <v>22.1</v>
      </c>
      <c r="D13" s="172">
        <v>29.7</v>
      </c>
      <c r="E13" s="172">
        <v>29.4</v>
      </c>
      <c r="F13" s="180">
        <v>34.389140271493204</v>
      </c>
      <c r="G13" s="596">
        <v>-1.0101010101010104</v>
      </c>
    </row>
    <row r="14" spans="1:7" ht="12.75">
      <c r="A14" s="595">
        <v>8</v>
      </c>
      <c r="B14" s="183" t="s">
        <v>1017</v>
      </c>
      <c r="C14" s="172">
        <v>100.7</v>
      </c>
      <c r="D14" s="172">
        <v>18.1</v>
      </c>
      <c r="E14" s="172">
        <v>25.1</v>
      </c>
      <c r="F14" s="180">
        <v>-82.025819265144</v>
      </c>
      <c r="G14" s="596">
        <v>38.67403314917124</v>
      </c>
    </row>
    <row r="15" spans="1:7" ht="12.75">
      <c r="A15" s="595">
        <v>9</v>
      </c>
      <c r="B15" s="183" t="s">
        <v>1018</v>
      </c>
      <c r="C15" s="172">
        <v>9</v>
      </c>
      <c r="D15" s="172">
        <v>91.7</v>
      </c>
      <c r="E15" s="172">
        <v>11.4</v>
      </c>
      <c r="F15" s="180">
        <v>918.888888888889</v>
      </c>
      <c r="G15" s="596">
        <v>-87.56815703380589</v>
      </c>
    </row>
    <row r="16" spans="1:7" ht="12.75">
      <c r="A16" s="595">
        <v>10</v>
      </c>
      <c r="B16" s="183" t="s">
        <v>125</v>
      </c>
      <c r="C16" s="172">
        <v>1409.4</v>
      </c>
      <c r="D16" s="172">
        <v>2709</v>
      </c>
      <c r="E16" s="172">
        <v>3959.2</v>
      </c>
      <c r="F16" s="180">
        <v>92.20945083014047</v>
      </c>
      <c r="G16" s="596">
        <v>46.149870801033614</v>
      </c>
    </row>
    <row r="17" spans="1:7" ht="12.75">
      <c r="A17" s="595">
        <v>11</v>
      </c>
      <c r="B17" s="183" t="s">
        <v>1019</v>
      </c>
      <c r="C17" s="172">
        <v>1379.7</v>
      </c>
      <c r="D17" s="172">
        <v>1434.8</v>
      </c>
      <c r="E17" s="172">
        <v>1143.5</v>
      </c>
      <c r="F17" s="180">
        <v>3.9936218018409733</v>
      </c>
      <c r="G17" s="596">
        <v>-20.30248118204628</v>
      </c>
    </row>
    <row r="18" spans="1:7" ht="12.75">
      <c r="A18" s="595">
        <v>12</v>
      </c>
      <c r="B18" s="183" t="s">
        <v>1020</v>
      </c>
      <c r="C18" s="172">
        <v>335.6</v>
      </c>
      <c r="D18" s="172">
        <v>2294.7</v>
      </c>
      <c r="E18" s="172">
        <v>568</v>
      </c>
      <c r="F18" s="180">
        <v>583.7604290822408</v>
      </c>
      <c r="G18" s="596">
        <v>-75.24730901642917</v>
      </c>
    </row>
    <row r="19" spans="1:7" ht="12.75">
      <c r="A19" s="595">
        <v>13</v>
      </c>
      <c r="B19" s="183" t="s">
        <v>1021</v>
      </c>
      <c r="C19" s="172">
        <v>56</v>
      </c>
      <c r="D19" s="172">
        <v>32</v>
      </c>
      <c r="E19" s="172">
        <v>241.1</v>
      </c>
      <c r="F19" s="180">
        <v>-42.85714285714286</v>
      </c>
      <c r="G19" s="596">
        <v>653.4375</v>
      </c>
    </row>
    <row r="20" spans="1:7" ht="12.75">
      <c r="A20" s="595">
        <v>14</v>
      </c>
      <c r="B20" s="183" t="s">
        <v>1022</v>
      </c>
      <c r="C20" s="172">
        <v>4103.5</v>
      </c>
      <c r="D20" s="172">
        <v>2526</v>
      </c>
      <c r="E20" s="172">
        <v>1321.6</v>
      </c>
      <c r="F20" s="180">
        <v>-38.442792737906665</v>
      </c>
      <c r="G20" s="596">
        <v>-47.68012668250198</v>
      </c>
    </row>
    <row r="21" spans="1:7" ht="12.75">
      <c r="A21" s="595">
        <v>15</v>
      </c>
      <c r="B21" s="183" t="s">
        <v>1023</v>
      </c>
      <c r="C21" s="172">
        <v>1262.2</v>
      </c>
      <c r="D21" s="172">
        <v>2257.5</v>
      </c>
      <c r="E21" s="172">
        <v>2927.1</v>
      </c>
      <c r="F21" s="180">
        <v>78.85438123910632</v>
      </c>
      <c r="G21" s="596">
        <v>29.661129568106304</v>
      </c>
    </row>
    <row r="22" spans="1:7" ht="12.75">
      <c r="A22" s="595">
        <v>16</v>
      </c>
      <c r="B22" s="183" t="s">
        <v>1024</v>
      </c>
      <c r="C22" s="172">
        <v>0</v>
      </c>
      <c r="D22" s="172">
        <v>0</v>
      </c>
      <c r="E22" s="172">
        <v>0</v>
      </c>
      <c r="F22" s="180" t="s">
        <v>95</v>
      </c>
      <c r="G22" s="596" t="s">
        <v>95</v>
      </c>
    </row>
    <row r="23" spans="1:7" ht="12.75">
      <c r="A23" s="595">
        <v>17</v>
      </c>
      <c r="B23" s="183" t="s">
        <v>1025</v>
      </c>
      <c r="C23" s="172">
        <v>9.3</v>
      </c>
      <c r="D23" s="172">
        <v>40.6</v>
      </c>
      <c r="E23" s="172">
        <v>37.2</v>
      </c>
      <c r="F23" s="180">
        <v>336.5591397849464</v>
      </c>
      <c r="G23" s="596">
        <v>-8.374384236453238</v>
      </c>
    </row>
    <row r="24" spans="1:7" ht="12.75">
      <c r="A24" s="595">
        <v>18</v>
      </c>
      <c r="B24" s="183" t="s">
        <v>1026</v>
      </c>
      <c r="C24" s="172">
        <v>398.7</v>
      </c>
      <c r="D24" s="172">
        <v>81.9</v>
      </c>
      <c r="E24" s="172">
        <v>24.2</v>
      </c>
      <c r="F24" s="180">
        <v>-79.45823927765237</v>
      </c>
      <c r="G24" s="596">
        <v>-70.45177045177046</v>
      </c>
    </row>
    <row r="25" spans="1:7" ht="12.75">
      <c r="A25" s="595">
        <v>19</v>
      </c>
      <c r="B25" s="183" t="s">
        <v>1027</v>
      </c>
      <c r="C25" s="172">
        <v>380.1</v>
      </c>
      <c r="D25" s="172">
        <v>809.9</v>
      </c>
      <c r="E25" s="172">
        <v>490.5</v>
      </c>
      <c r="F25" s="180">
        <v>113.0755064456722</v>
      </c>
      <c r="G25" s="596">
        <v>-39.43696752685517</v>
      </c>
    </row>
    <row r="26" spans="1:7" ht="12.75">
      <c r="A26" s="595">
        <v>20</v>
      </c>
      <c r="B26" s="183" t="s">
        <v>1028</v>
      </c>
      <c r="C26" s="172">
        <v>2993</v>
      </c>
      <c r="D26" s="172">
        <v>5677.7</v>
      </c>
      <c r="E26" s="172">
        <v>4928.1</v>
      </c>
      <c r="F26" s="180">
        <v>89.6992983628466</v>
      </c>
      <c r="G26" s="596">
        <v>-13.202529193159208</v>
      </c>
    </row>
    <row r="27" spans="1:7" ht="12.75">
      <c r="A27" s="595">
        <v>21</v>
      </c>
      <c r="B27" s="183" t="s">
        <v>1029</v>
      </c>
      <c r="C27" s="172">
        <v>43.8</v>
      </c>
      <c r="D27" s="172">
        <v>70.2</v>
      </c>
      <c r="E27" s="172">
        <v>49.6</v>
      </c>
      <c r="F27" s="180">
        <v>60.273972602739775</v>
      </c>
      <c r="G27" s="596">
        <v>-29.34472934472936</v>
      </c>
    </row>
    <row r="28" spans="1:7" ht="12.75">
      <c r="A28" s="595">
        <v>22</v>
      </c>
      <c r="B28" s="183" t="s">
        <v>1030</v>
      </c>
      <c r="C28" s="172">
        <v>10</v>
      </c>
      <c r="D28" s="172">
        <v>2.3</v>
      </c>
      <c r="E28" s="172">
        <v>38.3</v>
      </c>
      <c r="F28" s="180">
        <v>-77</v>
      </c>
      <c r="G28" s="596" t="s">
        <v>95</v>
      </c>
    </row>
    <row r="29" spans="1:7" ht="12.75">
      <c r="A29" s="595">
        <v>23</v>
      </c>
      <c r="B29" s="183" t="s">
        <v>1031</v>
      </c>
      <c r="C29" s="172">
        <v>0</v>
      </c>
      <c r="D29" s="172">
        <v>55</v>
      </c>
      <c r="E29" s="172">
        <v>107.5</v>
      </c>
      <c r="F29" s="180" t="s">
        <v>95</v>
      </c>
      <c r="G29" s="596">
        <v>95.45454545454547</v>
      </c>
    </row>
    <row r="30" spans="1:7" ht="12.75">
      <c r="A30" s="595">
        <v>24</v>
      </c>
      <c r="B30" s="183" t="s">
        <v>1032</v>
      </c>
      <c r="C30" s="172">
        <v>130.1</v>
      </c>
      <c r="D30" s="172">
        <v>130.2</v>
      </c>
      <c r="E30" s="172">
        <v>194.9</v>
      </c>
      <c r="F30" s="180">
        <v>0.0768639508070379</v>
      </c>
      <c r="G30" s="596">
        <v>49.69278033794163</v>
      </c>
    </row>
    <row r="31" spans="1:7" ht="12.75">
      <c r="A31" s="595">
        <v>25</v>
      </c>
      <c r="B31" s="183" t="s">
        <v>1033</v>
      </c>
      <c r="C31" s="172">
        <v>2408.5</v>
      </c>
      <c r="D31" s="172">
        <v>9669.4</v>
      </c>
      <c r="E31" s="172">
        <v>37468.7</v>
      </c>
      <c r="F31" s="180">
        <v>301.46979447789073</v>
      </c>
      <c r="G31" s="596">
        <v>287.4976730717521</v>
      </c>
    </row>
    <row r="32" spans="1:7" ht="12.75">
      <c r="A32" s="595">
        <v>26</v>
      </c>
      <c r="B32" s="183" t="s">
        <v>989</v>
      </c>
      <c r="C32" s="172">
        <v>17.7</v>
      </c>
      <c r="D32" s="172">
        <v>103.4</v>
      </c>
      <c r="E32" s="172">
        <v>39.3</v>
      </c>
      <c r="F32" s="180">
        <v>484.180790960452</v>
      </c>
      <c r="G32" s="596">
        <v>-61.99226305609285</v>
      </c>
    </row>
    <row r="33" spans="1:7" ht="12.75">
      <c r="A33" s="595">
        <v>27</v>
      </c>
      <c r="B33" s="183" t="s">
        <v>990</v>
      </c>
      <c r="C33" s="172">
        <v>528.4</v>
      </c>
      <c r="D33" s="172">
        <v>2946.4</v>
      </c>
      <c r="E33" s="172">
        <v>88.9</v>
      </c>
      <c r="F33" s="180">
        <v>457.60787282361855</v>
      </c>
      <c r="G33" s="596">
        <v>-96.98275862068965</v>
      </c>
    </row>
    <row r="34" spans="1:7" ht="12.75">
      <c r="A34" s="595">
        <v>28</v>
      </c>
      <c r="B34" s="183" t="s">
        <v>1034</v>
      </c>
      <c r="C34" s="172">
        <v>169.5</v>
      </c>
      <c r="D34" s="172">
        <v>272.1</v>
      </c>
      <c r="E34" s="172">
        <v>311.6</v>
      </c>
      <c r="F34" s="180">
        <v>60.53097345132744</v>
      </c>
      <c r="G34" s="596">
        <v>14.516721793458288</v>
      </c>
    </row>
    <row r="35" spans="1:7" ht="12.75">
      <c r="A35" s="595">
        <v>29</v>
      </c>
      <c r="B35" s="183" t="s">
        <v>1035</v>
      </c>
      <c r="C35" s="172">
        <v>994.5</v>
      </c>
      <c r="D35" s="172">
        <v>1109.1</v>
      </c>
      <c r="E35" s="172">
        <v>1496.1</v>
      </c>
      <c r="F35" s="180">
        <v>11.523378582202099</v>
      </c>
      <c r="G35" s="596">
        <v>34.89315661347041</v>
      </c>
    </row>
    <row r="36" spans="1:7" ht="12.75">
      <c r="A36" s="595">
        <v>30</v>
      </c>
      <c r="B36" s="183" t="s">
        <v>991</v>
      </c>
      <c r="C36" s="172">
        <v>965.8</v>
      </c>
      <c r="D36" s="172">
        <v>2113</v>
      </c>
      <c r="E36" s="172">
        <v>2216</v>
      </c>
      <c r="F36" s="180">
        <v>118.78235659556844</v>
      </c>
      <c r="G36" s="596">
        <v>4.874585896829146</v>
      </c>
    </row>
    <row r="37" spans="1:7" ht="12.75">
      <c r="A37" s="595">
        <v>31</v>
      </c>
      <c r="B37" s="183" t="s">
        <v>1036</v>
      </c>
      <c r="C37" s="172">
        <v>28.7</v>
      </c>
      <c r="D37" s="172">
        <v>138</v>
      </c>
      <c r="E37" s="172">
        <v>482.8</v>
      </c>
      <c r="F37" s="180">
        <v>380.83623693379786</v>
      </c>
      <c r="G37" s="596">
        <v>249.85507246376807</v>
      </c>
    </row>
    <row r="38" spans="1:7" ht="12.75">
      <c r="A38" s="595">
        <v>32</v>
      </c>
      <c r="B38" s="183" t="s">
        <v>1037</v>
      </c>
      <c r="C38" s="172">
        <v>2983.4</v>
      </c>
      <c r="D38" s="172">
        <v>4392.9</v>
      </c>
      <c r="E38" s="172">
        <v>5830.5</v>
      </c>
      <c r="F38" s="180">
        <v>47.24475430716632</v>
      </c>
      <c r="G38" s="596">
        <v>32.725534385030414</v>
      </c>
    </row>
    <row r="39" spans="1:7" ht="12.75">
      <c r="A39" s="595">
        <v>33</v>
      </c>
      <c r="B39" s="183" t="s">
        <v>1038</v>
      </c>
      <c r="C39" s="172">
        <v>238.9</v>
      </c>
      <c r="D39" s="172">
        <v>416.4</v>
      </c>
      <c r="E39" s="172">
        <v>416.9</v>
      </c>
      <c r="F39" s="180">
        <v>74.29886982000835</v>
      </c>
      <c r="G39" s="596">
        <v>0.12007684918351913</v>
      </c>
    </row>
    <row r="40" spans="1:7" ht="12.75">
      <c r="A40" s="595">
        <v>34</v>
      </c>
      <c r="B40" s="183" t="s">
        <v>1039</v>
      </c>
      <c r="C40" s="172">
        <v>636.2</v>
      </c>
      <c r="D40" s="172">
        <v>1122.6</v>
      </c>
      <c r="E40" s="172">
        <v>761.4</v>
      </c>
      <c r="F40" s="180">
        <v>76.45394530022003</v>
      </c>
      <c r="G40" s="596">
        <v>-32.17530732228754</v>
      </c>
    </row>
    <row r="41" spans="1:7" ht="12.75">
      <c r="A41" s="595">
        <v>35</v>
      </c>
      <c r="B41" s="183" t="s">
        <v>1040</v>
      </c>
      <c r="C41" s="172">
        <v>226.3</v>
      </c>
      <c r="D41" s="172">
        <v>371.7</v>
      </c>
      <c r="E41" s="172">
        <v>430.4</v>
      </c>
      <c r="F41" s="180">
        <v>64.25099425541322</v>
      </c>
      <c r="G41" s="596">
        <v>15.792305622814084</v>
      </c>
    </row>
    <row r="42" spans="1:7" ht="12.75">
      <c r="A42" s="595">
        <v>36</v>
      </c>
      <c r="B42" s="183" t="s">
        <v>1041</v>
      </c>
      <c r="C42" s="172">
        <v>78.5</v>
      </c>
      <c r="D42" s="172">
        <v>120.4</v>
      </c>
      <c r="E42" s="172">
        <v>110.3</v>
      </c>
      <c r="F42" s="180">
        <v>53.37579617834393</v>
      </c>
      <c r="G42" s="596">
        <v>-8.388704318936874</v>
      </c>
    </row>
    <row r="43" spans="1:7" ht="12.75">
      <c r="A43" s="595">
        <v>37</v>
      </c>
      <c r="B43" s="183" t="s">
        <v>995</v>
      </c>
      <c r="C43" s="172">
        <v>274.2</v>
      </c>
      <c r="D43" s="172">
        <v>797.3</v>
      </c>
      <c r="E43" s="172" t="s">
        <v>180</v>
      </c>
      <c r="F43" s="180">
        <v>190.77315827862878</v>
      </c>
      <c r="G43" s="596" t="s">
        <v>95</v>
      </c>
    </row>
    <row r="44" spans="1:7" ht="12.75">
      <c r="A44" s="595">
        <v>38</v>
      </c>
      <c r="B44" s="183" t="s">
        <v>1042</v>
      </c>
      <c r="C44" s="172">
        <v>208.6</v>
      </c>
      <c r="D44" s="172">
        <v>141.3</v>
      </c>
      <c r="E44" s="172">
        <v>280.3</v>
      </c>
      <c r="F44" s="180">
        <v>-32.26270373921382</v>
      </c>
      <c r="G44" s="596">
        <v>98.37225760792643</v>
      </c>
    </row>
    <row r="45" spans="1:7" ht="12.75">
      <c r="A45" s="595">
        <v>39</v>
      </c>
      <c r="B45" s="183" t="s">
        <v>1043</v>
      </c>
      <c r="C45" s="172">
        <v>2779.9</v>
      </c>
      <c r="D45" s="172">
        <v>2561.6</v>
      </c>
      <c r="E45" s="172">
        <v>4390</v>
      </c>
      <c r="F45" s="180">
        <v>-7.852800460448194</v>
      </c>
      <c r="G45" s="596">
        <v>71.3772642098688</v>
      </c>
    </row>
    <row r="46" spans="1:7" ht="12.75">
      <c r="A46" s="595">
        <v>40</v>
      </c>
      <c r="B46" s="183" t="s">
        <v>1044</v>
      </c>
      <c r="C46" s="172">
        <v>26.1</v>
      </c>
      <c r="D46" s="172">
        <v>78.2</v>
      </c>
      <c r="E46" s="172">
        <v>118.6</v>
      </c>
      <c r="F46" s="180">
        <v>199.61685823754777</v>
      </c>
      <c r="G46" s="596">
        <v>51.662404092071625</v>
      </c>
    </row>
    <row r="47" spans="1:7" ht="12.75">
      <c r="A47" s="595">
        <v>41</v>
      </c>
      <c r="B47" s="183" t="s">
        <v>1045</v>
      </c>
      <c r="C47" s="172">
        <v>5.1</v>
      </c>
      <c r="D47" s="172">
        <v>41</v>
      </c>
      <c r="E47" s="172">
        <v>31.8</v>
      </c>
      <c r="F47" s="180">
        <v>703.9215686274509</v>
      </c>
      <c r="G47" s="596">
        <v>-22.439024390243915</v>
      </c>
    </row>
    <row r="48" spans="1:7" ht="12.75">
      <c r="A48" s="595">
        <v>42</v>
      </c>
      <c r="B48" s="183" t="s">
        <v>1046</v>
      </c>
      <c r="C48" s="172">
        <v>843.1</v>
      </c>
      <c r="D48" s="172">
        <v>317.7</v>
      </c>
      <c r="E48" s="172">
        <v>552.3</v>
      </c>
      <c r="F48" s="180">
        <v>-62.31763729095006</v>
      </c>
      <c r="G48" s="596">
        <v>73.84324834749759</v>
      </c>
    </row>
    <row r="49" spans="1:7" ht="12.75">
      <c r="A49" s="595">
        <v>43</v>
      </c>
      <c r="B49" s="183" t="s">
        <v>964</v>
      </c>
      <c r="C49" s="172">
        <v>1325.1</v>
      </c>
      <c r="D49" s="172">
        <v>2965.2</v>
      </c>
      <c r="E49" s="172">
        <v>815.7</v>
      </c>
      <c r="F49" s="180">
        <v>123.77179080824092</v>
      </c>
      <c r="G49" s="596">
        <v>-72.49089437474707</v>
      </c>
    </row>
    <row r="50" spans="1:7" ht="12.75">
      <c r="A50" s="595">
        <v>44</v>
      </c>
      <c r="B50" s="183" t="s">
        <v>1047</v>
      </c>
      <c r="C50" s="172">
        <v>494.1</v>
      </c>
      <c r="D50" s="172">
        <v>357.1</v>
      </c>
      <c r="E50" s="172">
        <v>352.2</v>
      </c>
      <c r="F50" s="180">
        <v>-27.72718073264521</v>
      </c>
      <c r="G50" s="596">
        <v>-1.3721646597591786</v>
      </c>
    </row>
    <row r="51" spans="1:7" ht="12.75">
      <c r="A51" s="595">
        <v>45</v>
      </c>
      <c r="B51" s="183" t="s">
        <v>1048</v>
      </c>
      <c r="C51" s="172">
        <v>390.1</v>
      </c>
      <c r="D51" s="172">
        <v>1056.9</v>
      </c>
      <c r="E51" s="172">
        <v>2495.2</v>
      </c>
      <c r="F51" s="180">
        <v>170.93053063317097</v>
      </c>
      <c r="G51" s="596">
        <v>136.08666855899324</v>
      </c>
    </row>
    <row r="52" spans="1:7" ht="12.75">
      <c r="A52" s="595">
        <v>46</v>
      </c>
      <c r="B52" s="183" t="s">
        <v>1049</v>
      </c>
      <c r="C52" s="172">
        <v>173.3</v>
      </c>
      <c r="D52" s="172">
        <v>129.5</v>
      </c>
      <c r="E52" s="172">
        <v>134</v>
      </c>
      <c r="F52" s="180">
        <v>-25.274091171379112</v>
      </c>
      <c r="G52" s="596">
        <v>3.4749034749034706</v>
      </c>
    </row>
    <row r="53" spans="1:7" ht="12.75">
      <c r="A53" s="595">
        <v>47</v>
      </c>
      <c r="B53" s="183" t="s">
        <v>1050</v>
      </c>
      <c r="C53" s="172">
        <v>0.5</v>
      </c>
      <c r="D53" s="172">
        <v>217.9</v>
      </c>
      <c r="E53" s="172">
        <v>1976.2</v>
      </c>
      <c r="F53" s="180" t="s">
        <v>95</v>
      </c>
      <c r="G53" s="596">
        <v>806.9297843047271</v>
      </c>
    </row>
    <row r="54" spans="1:7" ht="12.75">
      <c r="A54" s="595">
        <v>48</v>
      </c>
      <c r="B54" s="183" t="s">
        <v>1051</v>
      </c>
      <c r="C54" s="172">
        <v>54.5</v>
      </c>
      <c r="D54" s="172">
        <v>170.2</v>
      </c>
      <c r="E54" s="172">
        <v>751.1</v>
      </c>
      <c r="F54" s="180">
        <v>212.29357798165137</v>
      </c>
      <c r="G54" s="596">
        <v>341.3043478260871</v>
      </c>
    </row>
    <row r="55" spans="1:7" ht="12.75">
      <c r="A55" s="595">
        <v>49</v>
      </c>
      <c r="B55" s="183" t="s">
        <v>1052</v>
      </c>
      <c r="C55" s="172">
        <v>165.1</v>
      </c>
      <c r="D55" s="172">
        <v>118.6</v>
      </c>
      <c r="E55" s="172">
        <v>52</v>
      </c>
      <c r="F55" s="180">
        <v>-28.16474863718956</v>
      </c>
      <c r="G55" s="596">
        <v>-56.155143338954474</v>
      </c>
    </row>
    <row r="56" spans="1:7" ht="12.75">
      <c r="A56" s="595">
        <v>50</v>
      </c>
      <c r="B56" s="183" t="s">
        <v>1053</v>
      </c>
      <c r="C56" s="172">
        <v>86</v>
      </c>
      <c r="D56" s="172">
        <v>100.8</v>
      </c>
      <c r="E56" s="172">
        <v>278.9</v>
      </c>
      <c r="F56" s="180">
        <v>17.209302325581405</v>
      </c>
      <c r="G56" s="596">
        <v>176.686507936508</v>
      </c>
    </row>
    <row r="57" spans="1:7" ht="12.75">
      <c r="A57" s="595">
        <v>51</v>
      </c>
      <c r="B57" s="183" t="s">
        <v>1054</v>
      </c>
      <c r="C57" s="172">
        <v>3516.5</v>
      </c>
      <c r="D57" s="172">
        <v>2944.2</v>
      </c>
      <c r="E57" s="172">
        <v>6020.6</v>
      </c>
      <c r="F57" s="180">
        <v>-16.274704962320513</v>
      </c>
      <c r="G57" s="596">
        <v>104.49018409075475</v>
      </c>
    </row>
    <row r="58" spans="1:7" ht="12.75">
      <c r="A58" s="595">
        <v>52</v>
      </c>
      <c r="B58" s="183" t="s">
        <v>1055</v>
      </c>
      <c r="C58" s="172">
        <v>306.8</v>
      </c>
      <c r="D58" s="172">
        <v>126.6</v>
      </c>
      <c r="E58" s="172">
        <v>192.3</v>
      </c>
      <c r="F58" s="180">
        <v>-58.735332464146026</v>
      </c>
      <c r="G58" s="596">
        <v>51.895734597156405</v>
      </c>
    </row>
    <row r="59" spans="1:7" ht="12.75">
      <c r="A59" s="595">
        <v>53</v>
      </c>
      <c r="B59" s="183" t="s">
        <v>1056</v>
      </c>
      <c r="C59" s="172">
        <v>971.2</v>
      </c>
      <c r="D59" s="172">
        <v>522.2</v>
      </c>
      <c r="E59" s="172">
        <v>17.3</v>
      </c>
      <c r="F59" s="180">
        <v>-46.2314662273476</v>
      </c>
      <c r="G59" s="596">
        <v>-96.68709306779012</v>
      </c>
    </row>
    <row r="60" spans="1:7" ht="12.75">
      <c r="A60" s="595">
        <v>54</v>
      </c>
      <c r="B60" s="183" t="s">
        <v>1005</v>
      </c>
      <c r="C60" s="172">
        <v>1276.1</v>
      </c>
      <c r="D60" s="172">
        <v>2131.1</v>
      </c>
      <c r="E60" s="172">
        <v>952.1</v>
      </c>
      <c r="F60" s="180">
        <v>67.0010187289397</v>
      </c>
      <c r="G60" s="596">
        <v>-55.32354183285628</v>
      </c>
    </row>
    <row r="61" spans="1:7" ht="12.75">
      <c r="A61" s="595">
        <v>55</v>
      </c>
      <c r="B61" s="183" t="s">
        <v>1057</v>
      </c>
      <c r="C61" s="172">
        <v>1146.2</v>
      </c>
      <c r="D61" s="172">
        <v>1471</v>
      </c>
      <c r="E61" s="172">
        <v>1837</v>
      </c>
      <c r="F61" s="180">
        <v>28.337113941720503</v>
      </c>
      <c r="G61" s="596">
        <v>24.88103331067299</v>
      </c>
    </row>
    <row r="62" spans="1:7" ht="12.75">
      <c r="A62" s="595">
        <v>56</v>
      </c>
      <c r="B62" s="183" t="s">
        <v>1058</v>
      </c>
      <c r="C62" s="172">
        <v>50.5</v>
      </c>
      <c r="D62" s="172">
        <v>338.3</v>
      </c>
      <c r="E62" s="172">
        <v>129.8</v>
      </c>
      <c r="F62" s="180">
        <v>569.9009900990101</v>
      </c>
      <c r="G62" s="596">
        <v>-61.63168785101981</v>
      </c>
    </row>
    <row r="63" spans="1:7" ht="12.75">
      <c r="A63" s="595">
        <v>57</v>
      </c>
      <c r="B63" s="183" t="s">
        <v>1059</v>
      </c>
      <c r="C63" s="172">
        <v>3061.9</v>
      </c>
      <c r="D63" s="172">
        <v>3614.1</v>
      </c>
      <c r="E63" s="172">
        <v>2726.7</v>
      </c>
      <c r="F63" s="180">
        <v>18.034553708481667</v>
      </c>
      <c r="G63" s="596">
        <v>-24.553830829252092</v>
      </c>
    </row>
    <row r="64" spans="1:7" ht="12.75">
      <c r="A64" s="595">
        <v>58</v>
      </c>
      <c r="B64" s="183" t="s">
        <v>1060</v>
      </c>
      <c r="C64" s="172">
        <v>41.6</v>
      </c>
      <c r="D64" s="172">
        <v>187.9</v>
      </c>
      <c r="E64" s="172">
        <v>256.9</v>
      </c>
      <c r="F64" s="180">
        <v>351.68269230769243</v>
      </c>
      <c r="G64" s="596">
        <v>36.72166045769026</v>
      </c>
    </row>
    <row r="65" spans="1:7" ht="12.75">
      <c r="A65" s="595">
        <v>59</v>
      </c>
      <c r="B65" s="183" t="s">
        <v>1061</v>
      </c>
      <c r="C65" s="172">
        <v>65.8</v>
      </c>
      <c r="D65" s="172">
        <v>97.4</v>
      </c>
      <c r="E65" s="172">
        <v>85.2</v>
      </c>
      <c r="F65" s="180">
        <v>48.02431610942247</v>
      </c>
      <c r="G65" s="596">
        <v>-12.525667351129371</v>
      </c>
    </row>
    <row r="66" spans="1:7" ht="12.75">
      <c r="A66" s="595">
        <v>60</v>
      </c>
      <c r="B66" s="183" t="s">
        <v>1066</v>
      </c>
      <c r="C66" s="172">
        <v>1428.5</v>
      </c>
      <c r="D66" s="172">
        <v>1091.2</v>
      </c>
      <c r="E66" s="172">
        <v>1142</v>
      </c>
      <c r="F66" s="180">
        <v>-23.612180609030446</v>
      </c>
      <c r="G66" s="596">
        <v>4.65542521994135</v>
      </c>
    </row>
    <row r="67" spans="1:7" ht="12.75">
      <c r="A67" s="595">
        <v>61</v>
      </c>
      <c r="B67" s="183" t="s">
        <v>1067</v>
      </c>
      <c r="C67" s="172">
        <v>92</v>
      </c>
      <c r="D67" s="172">
        <v>129.2</v>
      </c>
      <c r="E67" s="172">
        <v>118.2</v>
      </c>
      <c r="F67" s="180">
        <v>40.43478260869563</v>
      </c>
      <c r="G67" s="596">
        <v>-8.513931888544874</v>
      </c>
    </row>
    <row r="68" spans="1:7" ht="12.75">
      <c r="A68" s="595">
        <v>62</v>
      </c>
      <c r="B68" s="183" t="s">
        <v>1068</v>
      </c>
      <c r="C68" s="172">
        <v>675.1</v>
      </c>
      <c r="D68" s="172">
        <v>823.7</v>
      </c>
      <c r="E68" s="172">
        <v>970.2</v>
      </c>
      <c r="F68" s="180">
        <v>22.011553843874964</v>
      </c>
      <c r="G68" s="596">
        <v>17.785601553963843</v>
      </c>
    </row>
    <row r="69" spans="1:7" ht="12.75">
      <c r="A69" s="595">
        <v>63</v>
      </c>
      <c r="B69" s="183" t="s">
        <v>1069</v>
      </c>
      <c r="C69" s="172">
        <v>152.8</v>
      </c>
      <c r="D69" s="172">
        <v>50.7</v>
      </c>
      <c r="E69" s="172">
        <v>104</v>
      </c>
      <c r="F69" s="180">
        <v>-66.81937172774869</v>
      </c>
      <c r="G69" s="596">
        <v>105.12820512820511</v>
      </c>
    </row>
    <row r="70" spans="1:7" ht="12.75">
      <c r="A70" s="595">
        <v>64</v>
      </c>
      <c r="B70" s="183" t="s">
        <v>1087</v>
      </c>
      <c r="C70" s="172">
        <v>362.8</v>
      </c>
      <c r="D70" s="172">
        <v>237.8</v>
      </c>
      <c r="E70" s="172">
        <v>256.1</v>
      </c>
      <c r="F70" s="180">
        <v>-34.4542447629548</v>
      </c>
      <c r="G70" s="596">
        <v>7.695542472666105</v>
      </c>
    </row>
    <row r="71" spans="1:7" ht="12.75">
      <c r="A71" s="595"/>
      <c r="B71" s="184" t="s">
        <v>956</v>
      </c>
      <c r="C71" s="173">
        <v>14128.5</v>
      </c>
      <c r="D71" s="173">
        <v>18394.2</v>
      </c>
      <c r="E71" s="173">
        <v>29507.1</v>
      </c>
      <c r="F71" s="182">
        <v>30.19216477333069</v>
      </c>
      <c r="G71" s="597">
        <v>60.41523958639118</v>
      </c>
    </row>
    <row r="72" spans="1:7" ht="13.5" thickBot="1">
      <c r="A72" s="598"/>
      <c r="B72" s="599" t="s">
        <v>1010</v>
      </c>
      <c r="C72" s="600">
        <v>57875.5</v>
      </c>
      <c r="D72" s="600">
        <v>86562.7</v>
      </c>
      <c r="E72" s="600">
        <v>127182.4</v>
      </c>
      <c r="F72" s="601">
        <v>49.56708797332203</v>
      </c>
      <c r="G72" s="602">
        <v>46.925176779374965</v>
      </c>
    </row>
    <row r="73" spans="1:7" ht="13.5" thickTop="1">
      <c r="A73" s="9" t="s">
        <v>1440</v>
      </c>
      <c r="G73" s="38"/>
    </row>
    <row r="74" ht="12.75">
      <c r="A74" s="9" t="s">
        <v>1346</v>
      </c>
    </row>
  </sheetData>
  <mergeCells count="4">
    <mergeCell ref="A1:G1"/>
    <mergeCell ref="A2:G2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A1" sqref="A1:O1"/>
    </sheetView>
  </sheetViews>
  <sheetFormatPr defaultColWidth="9.140625" defaultRowHeight="12.75"/>
  <cols>
    <col min="1" max="1" width="1.7109375" style="214" customWidth="1"/>
    <col min="2" max="2" width="4.57421875" style="214" customWidth="1"/>
    <col min="3" max="3" width="4.421875" style="214" customWidth="1"/>
    <col min="4" max="4" width="3.8515625" style="214" customWidth="1"/>
    <col min="5" max="5" width="4.28125" style="214" customWidth="1"/>
    <col min="6" max="6" width="21.8515625" style="214" customWidth="1"/>
    <col min="7" max="7" width="9.140625" style="214" hidden="1" customWidth="1"/>
    <col min="8" max="8" width="9.140625" style="214" customWidth="1"/>
    <col min="9" max="9" width="10.140625" style="214" customWidth="1"/>
    <col min="10" max="10" width="9.140625" style="214" hidden="1" customWidth="1"/>
    <col min="11" max="11" width="8.421875" style="214" bestFit="1" customWidth="1"/>
    <col min="12" max="12" width="9.421875" style="214" customWidth="1"/>
    <col min="13" max="13" width="10.00390625" style="214" customWidth="1"/>
    <col min="14" max="14" width="8.8515625" style="214" customWidth="1"/>
    <col min="15" max="15" width="8.7109375" style="214" customWidth="1"/>
    <col min="16" max="17" width="9.140625" style="214" customWidth="1"/>
    <col min="18" max="18" width="10.00390625" style="214" bestFit="1" customWidth="1"/>
    <col min="19" max="16384" width="9.140625" style="214" customWidth="1"/>
  </cols>
  <sheetData>
    <row r="1" spans="1:15" ht="12.75">
      <c r="A1" s="1891" t="s">
        <v>1581</v>
      </c>
      <c r="B1" s="1891"/>
      <c r="C1" s="1891"/>
      <c r="D1" s="1891"/>
      <c r="E1" s="1891"/>
      <c r="F1" s="1891"/>
      <c r="G1" s="1891"/>
      <c r="H1" s="1891"/>
      <c r="I1" s="1891"/>
      <c r="J1" s="1891"/>
      <c r="K1" s="1891"/>
      <c r="L1" s="1891"/>
      <c r="M1" s="1891"/>
      <c r="N1" s="1891"/>
      <c r="O1" s="1891"/>
    </row>
    <row r="2" spans="1:15" ht="15.75">
      <c r="A2" s="1892" t="s">
        <v>1165</v>
      </c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  <c r="M2" s="1892"/>
      <c r="N2" s="1892"/>
      <c r="O2" s="1892"/>
    </row>
    <row r="3" spans="2:15" s="215" customFormat="1" ht="12.75">
      <c r="B3" s="1893"/>
      <c r="C3" s="1893"/>
      <c r="D3" s="1893"/>
      <c r="E3" s="1893"/>
      <c r="F3" s="1893"/>
      <c r="G3" s="1893"/>
      <c r="H3" s="1893"/>
      <c r="I3" s="1893"/>
      <c r="J3" s="1893"/>
      <c r="K3" s="1893"/>
      <c r="L3" s="1893"/>
      <c r="M3" s="1893"/>
      <c r="N3" s="1893"/>
      <c r="O3" s="1893"/>
    </row>
    <row r="4" spans="2:15" s="215" customFormat="1" ht="13.5" thickBot="1">
      <c r="B4" s="1894"/>
      <c r="C4" s="1894"/>
      <c r="D4" s="1894"/>
      <c r="E4" s="1894"/>
      <c r="F4" s="1894"/>
      <c r="O4" s="185" t="s">
        <v>1171</v>
      </c>
    </row>
    <row r="5" spans="2:15" s="215" customFormat="1" ht="13.5" thickTop="1">
      <c r="B5" s="1878" t="s">
        <v>56</v>
      </c>
      <c r="C5" s="1879"/>
      <c r="D5" s="1879"/>
      <c r="E5" s="1879"/>
      <c r="F5" s="1880"/>
      <c r="G5" s="1887" t="s">
        <v>57</v>
      </c>
      <c r="H5" s="1879"/>
      <c r="I5" s="1880"/>
      <c r="J5" s="1887" t="s">
        <v>1091</v>
      </c>
      <c r="K5" s="1879"/>
      <c r="L5" s="1880"/>
      <c r="M5" s="1889" t="s">
        <v>1214</v>
      </c>
      <c r="N5" s="1874" t="s">
        <v>18</v>
      </c>
      <c r="O5" s="1875"/>
    </row>
    <row r="6" spans="2:15" s="215" customFormat="1" ht="12.75">
      <c r="B6" s="1881"/>
      <c r="C6" s="1882"/>
      <c r="D6" s="1882"/>
      <c r="E6" s="1882"/>
      <c r="F6" s="1883"/>
      <c r="G6" s="1888"/>
      <c r="H6" s="1885"/>
      <c r="I6" s="1886"/>
      <c r="J6" s="1888"/>
      <c r="K6" s="1885"/>
      <c r="L6" s="1886"/>
      <c r="M6" s="1890"/>
      <c r="N6" s="1876" t="s">
        <v>1499</v>
      </c>
      <c r="O6" s="1877"/>
    </row>
    <row r="7" spans="2:15" s="215" customFormat="1" ht="12.75">
      <c r="B7" s="1884"/>
      <c r="C7" s="1885"/>
      <c r="D7" s="1885"/>
      <c r="E7" s="1885"/>
      <c r="F7" s="1886"/>
      <c r="G7" s="227" t="s">
        <v>1215</v>
      </c>
      <c r="H7" s="325" t="s">
        <v>1498</v>
      </c>
      <c r="I7" s="325" t="s">
        <v>126</v>
      </c>
      <c r="J7" s="325" t="s">
        <v>1215</v>
      </c>
      <c r="K7" s="325" t="s">
        <v>1498</v>
      </c>
      <c r="L7" s="325" t="s">
        <v>126</v>
      </c>
      <c r="M7" s="325" t="s">
        <v>1498</v>
      </c>
      <c r="N7" s="325" t="s">
        <v>1091</v>
      </c>
      <c r="O7" s="568" t="s">
        <v>97</v>
      </c>
    </row>
    <row r="8" spans="2:15" s="215" customFormat="1" ht="12.75">
      <c r="B8" s="569" t="s">
        <v>127</v>
      </c>
      <c r="G8" s="216">
        <v>8766.7</v>
      </c>
      <c r="H8" s="216">
        <v>1479.7999999999884</v>
      </c>
      <c r="I8" s="216">
        <v>23679.60000000005</v>
      </c>
      <c r="J8" s="216">
        <v>4828.7</v>
      </c>
      <c r="K8" s="216">
        <v>34623.9</v>
      </c>
      <c r="L8" s="216">
        <v>41437.3</v>
      </c>
      <c r="M8" s="216">
        <v>-30243.6</v>
      </c>
      <c r="N8" s="216">
        <v>2239.768887687544</v>
      </c>
      <c r="O8" s="570">
        <v>-187.34891216760676</v>
      </c>
    </row>
    <row r="9" spans="2:15" s="215" customFormat="1" ht="12.75">
      <c r="B9" s="569"/>
      <c r="C9" s="215" t="s">
        <v>137</v>
      </c>
      <c r="G9" s="216">
        <v>33692.2</v>
      </c>
      <c r="H9" s="216">
        <v>44361.4</v>
      </c>
      <c r="I9" s="216">
        <v>61971.1</v>
      </c>
      <c r="J9" s="216">
        <v>37917.3</v>
      </c>
      <c r="K9" s="216">
        <v>53437.7</v>
      </c>
      <c r="L9" s="216">
        <v>69906.8</v>
      </c>
      <c r="M9" s="216">
        <v>47386.9</v>
      </c>
      <c r="N9" s="216">
        <v>20.459904331242917</v>
      </c>
      <c r="O9" s="570">
        <v>-11.323092124099645</v>
      </c>
    </row>
    <row r="10" spans="2:15" s="215" customFormat="1" ht="12.75">
      <c r="B10" s="569"/>
      <c r="D10" s="215" t="s">
        <v>138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7" t="s">
        <v>95</v>
      </c>
      <c r="O10" s="571" t="s">
        <v>95</v>
      </c>
    </row>
    <row r="11" spans="2:15" s="215" customFormat="1" ht="12.75">
      <c r="B11" s="569"/>
      <c r="D11" s="215" t="s">
        <v>139</v>
      </c>
      <c r="G11" s="216">
        <v>33692.2</v>
      </c>
      <c r="H11" s="216">
        <v>44361.4</v>
      </c>
      <c r="I11" s="216">
        <v>61971.1</v>
      </c>
      <c r="J11" s="216">
        <v>37917.3</v>
      </c>
      <c r="K11" s="216">
        <v>53437.7</v>
      </c>
      <c r="L11" s="216">
        <v>69906.8</v>
      </c>
      <c r="M11" s="216">
        <v>47386.9</v>
      </c>
      <c r="N11" s="216">
        <v>20.459904331242917</v>
      </c>
      <c r="O11" s="570">
        <v>-11.323092124099645</v>
      </c>
    </row>
    <row r="12" spans="2:15" s="215" customFormat="1" ht="12.75">
      <c r="B12" s="569"/>
      <c r="C12" s="215" t="s">
        <v>140</v>
      </c>
      <c r="G12" s="216">
        <v>-79566</v>
      </c>
      <c r="H12" s="216">
        <v>-157891.7</v>
      </c>
      <c r="I12" s="216">
        <v>-217962.8</v>
      </c>
      <c r="J12" s="216">
        <v>-100766.2</v>
      </c>
      <c r="K12" s="216">
        <v>-197088.3</v>
      </c>
      <c r="L12" s="216">
        <v>-279227.8</v>
      </c>
      <c r="M12" s="216">
        <v>-277694.9</v>
      </c>
      <c r="N12" s="216">
        <v>24.824990800656384</v>
      </c>
      <c r="O12" s="570">
        <v>40.89872407443772</v>
      </c>
    </row>
    <row r="13" spans="2:15" s="215" customFormat="1" ht="12.75">
      <c r="B13" s="569"/>
      <c r="D13" s="215" t="s">
        <v>138</v>
      </c>
      <c r="G13" s="216">
        <v>-14032.9</v>
      </c>
      <c r="H13" s="216">
        <v>-28363.9</v>
      </c>
      <c r="I13" s="216">
        <v>-40815.7</v>
      </c>
      <c r="J13" s="216">
        <v>-19217.1</v>
      </c>
      <c r="K13" s="216">
        <v>-30727</v>
      </c>
      <c r="L13" s="216">
        <v>-41356.7</v>
      </c>
      <c r="M13" s="216">
        <v>-34246</v>
      </c>
      <c r="N13" s="216">
        <v>8.331364868723972</v>
      </c>
      <c r="O13" s="570">
        <v>11.45246851303414</v>
      </c>
    </row>
    <row r="14" spans="2:15" s="215" customFormat="1" ht="12.75">
      <c r="B14" s="569"/>
      <c r="D14" s="215" t="s">
        <v>139</v>
      </c>
      <c r="G14" s="216">
        <v>-65533.1</v>
      </c>
      <c r="H14" s="216">
        <v>-129527.8</v>
      </c>
      <c r="I14" s="216">
        <v>-177147.1</v>
      </c>
      <c r="J14" s="216">
        <v>-81549.1</v>
      </c>
      <c r="K14" s="216">
        <v>-166361.3</v>
      </c>
      <c r="L14" s="216">
        <v>-237871.1</v>
      </c>
      <c r="M14" s="216">
        <v>-243448.9</v>
      </c>
      <c r="N14" s="216">
        <v>28.43675257357879</v>
      </c>
      <c r="O14" s="570">
        <v>46.3374594932836</v>
      </c>
    </row>
    <row r="15" spans="2:15" s="215" customFormat="1" ht="12.75">
      <c r="B15" s="569"/>
      <c r="C15" s="215" t="s">
        <v>141</v>
      </c>
      <c r="G15" s="216">
        <v>-45873.8</v>
      </c>
      <c r="H15" s="216">
        <v>-113530.3</v>
      </c>
      <c r="I15" s="216">
        <v>-155991.7</v>
      </c>
      <c r="J15" s="216">
        <v>-62848.9</v>
      </c>
      <c r="K15" s="216">
        <v>-143650.6</v>
      </c>
      <c r="L15" s="216">
        <v>-209321</v>
      </c>
      <c r="M15" s="216">
        <v>-230308</v>
      </c>
      <c r="N15" s="216">
        <v>26.530626625667335</v>
      </c>
      <c r="O15" s="570">
        <v>60.325122206242085</v>
      </c>
    </row>
    <row r="16" spans="2:15" s="215" customFormat="1" ht="12.75">
      <c r="B16" s="569"/>
      <c r="C16" s="215" t="s">
        <v>142</v>
      </c>
      <c r="G16" s="216">
        <v>-81.29999999999836</v>
      </c>
      <c r="H16" s="216">
        <v>-9144.1</v>
      </c>
      <c r="I16" s="216">
        <v>-11092</v>
      </c>
      <c r="J16" s="216">
        <v>-2424.2</v>
      </c>
      <c r="K16" s="216">
        <v>-9010.7</v>
      </c>
      <c r="L16" s="216">
        <v>-10478</v>
      </c>
      <c r="M16" s="216">
        <v>-10726.4</v>
      </c>
      <c r="N16" s="216">
        <v>-1.4588641856497593</v>
      </c>
      <c r="O16" s="570">
        <v>19.040696061349273</v>
      </c>
    </row>
    <row r="17" spans="2:15" s="215" customFormat="1" ht="12.75">
      <c r="B17" s="569"/>
      <c r="D17" s="215" t="s">
        <v>99</v>
      </c>
      <c r="G17" s="216">
        <v>14897.1</v>
      </c>
      <c r="H17" s="216">
        <v>29598.1</v>
      </c>
      <c r="I17" s="216">
        <v>42236.1</v>
      </c>
      <c r="J17" s="216">
        <v>16394.2</v>
      </c>
      <c r="K17" s="216">
        <v>39133.1</v>
      </c>
      <c r="L17" s="216">
        <v>52830.1</v>
      </c>
      <c r="M17" s="216">
        <v>34219</v>
      </c>
      <c r="N17" s="216">
        <v>32.21490568651366</v>
      </c>
      <c r="O17" s="570">
        <v>-12.557400257071377</v>
      </c>
    </row>
    <row r="18" spans="2:15" s="215" customFormat="1" ht="12.75">
      <c r="B18" s="569"/>
      <c r="E18" s="215" t="s">
        <v>143</v>
      </c>
      <c r="G18" s="216">
        <v>6683.2</v>
      </c>
      <c r="H18" s="216">
        <v>13374.3</v>
      </c>
      <c r="I18" s="216">
        <v>18653.1</v>
      </c>
      <c r="J18" s="216">
        <v>5640.5</v>
      </c>
      <c r="K18" s="216">
        <v>19565.1</v>
      </c>
      <c r="L18" s="216">
        <v>27959.8</v>
      </c>
      <c r="M18" s="216">
        <v>18726.7</v>
      </c>
      <c r="N18" s="216">
        <v>46.28877773042327</v>
      </c>
      <c r="O18" s="570">
        <v>-4.285181266643145</v>
      </c>
    </row>
    <row r="19" spans="2:15" s="215" customFormat="1" ht="12.75">
      <c r="B19" s="569"/>
      <c r="E19" s="215" t="s">
        <v>144</v>
      </c>
      <c r="G19" s="216">
        <v>3645.3</v>
      </c>
      <c r="H19" s="216">
        <v>9092.1</v>
      </c>
      <c r="I19" s="216">
        <v>13301.8</v>
      </c>
      <c r="J19" s="216">
        <v>4970.4</v>
      </c>
      <c r="K19" s="216">
        <v>10854.2</v>
      </c>
      <c r="L19" s="216">
        <v>12734.4</v>
      </c>
      <c r="M19" s="216">
        <v>4759.4</v>
      </c>
      <c r="N19" s="216">
        <v>19.380561146489814</v>
      </c>
      <c r="O19" s="570">
        <v>-56.15153581102247</v>
      </c>
    </row>
    <row r="20" spans="2:15" s="215" customFormat="1" ht="12.75">
      <c r="B20" s="569"/>
      <c r="E20" s="215" t="s">
        <v>139</v>
      </c>
      <c r="G20" s="216">
        <v>4568.6</v>
      </c>
      <c r="H20" s="216">
        <v>7131.7</v>
      </c>
      <c r="I20" s="216">
        <v>10281.2</v>
      </c>
      <c r="J20" s="216">
        <v>5783.3</v>
      </c>
      <c r="K20" s="216">
        <v>8713.8</v>
      </c>
      <c r="L20" s="216">
        <v>12135.9</v>
      </c>
      <c r="M20" s="216">
        <v>10732.9</v>
      </c>
      <c r="N20" s="216">
        <v>22.184051488424913</v>
      </c>
      <c r="O20" s="570">
        <v>23.171291514609017</v>
      </c>
    </row>
    <row r="21" spans="2:15" s="215" customFormat="1" ht="12.75">
      <c r="B21" s="569"/>
      <c r="D21" s="215" t="s">
        <v>100</v>
      </c>
      <c r="G21" s="216">
        <v>-14978.4</v>
      </c>
      <c r="H21" s="216">
        <v>-38742.2</v>
      </c>
      <c r="I21" s="216">
        <v>-53328.1</v>
      </c>
      <c r="J21" s="216">
        <v>-18818.4</v>
      </c>
      <c r="K21" s="216">
        <v>-48143.8</v>
      </c>
      <c r="L21" s="216">
        <v>-63308.1</v>
      </c>
      <c r="M21" s="216">
        <v>-44945.4</v>
      </c>
      <c r="N21" s="216">
        <v>24.26707827640148</v>
      </c>
      <c r="O21" s="570">
        <v>-6.643430722128323</v>
      </c>
    </row>
    <row r="22" spans="2:15" s="215" customFormat="1" ht="12.75">
      <c r="B22" s="569"/>
      <c r="E22" s="215" t="s">
        <v>145</v>
      </c>
      <c r="G22" s="216">
        <v>-5955.7</v>
      </c>
      <c r="H22" s="216">
        <v>-16484.6</v>
      </c>
      <c r="I22" s="216">
        <v>-22675.9</v>
      </c>
      <c r="J22" s="216">
        <v>-7292.9</v>
      </c>
      <c r="K22" s="216">
        <v>-17290.9</v>
      </c>
      <c r="L22" s="216">
        <v>-22116.2</v>
      </c>
      <c r="M22" s="216">
        <v>-10850.2</v>
      </c>
      <c r="N22" s="216">
        <v>4.891231816361956</v>
      </c>
      <c r="O22" s="570">
        <v>-37.249073211920724</v>
      </c>
    </row>
    <row r="23" spans="2:15" s="215" customFormat="1" ht="12.75">
      <c r="B23" s="569"/>
      <c r="E23" s="215" t="s">
        <v>143</v>
      </c>
      <c r="G23" s="216">
        <v>-5019.1</v>
      </c>
      <c r="H23" s="216">
        <v>-15258.6</v>
      </c>
      <c r="I23" s="216">
        <v>-20862</v>
      </c>
      <c r="J23" s="216">
        <v>-7024.4</v>
      </c>
      <c r="K23" s="216">
        <v>-23559.2</v>
      </c>
      <c r="L23" s="216">
        <v>-31396.3</v>
      </c>
      <c r="M23" s="216">
        <v>-25227</v>
      </c>
      <c r="N23" s="216">
        <v>54.399486191393706</v>
      </c>
      <c r="O23" s="570">
        <v>7.079187748310635</v>
      </c>
    </row>
    <row r="24" spans="2:15" s="215" customFormat="1" ht="12.75">
      <c r="B24" s="569"/>
      <c r="F24" s="218" t="s">
        <v>101</v>
      </c>
      <c r="G24" s="216"/>
      <c r="H24" s="216">
        <v>-5765.7</v>
      </c>
      <c r="I24" s="216">
        <v>-7373</v>
      </c>
      <c r="J24" s="216"/>
      <c r="K24" s="216">
        <v>-9092.9</v>
      </c>
      <c r="L24" s="216">
        <v>-12126</v>
      </c>
      <c r="M24" s="216">
        <v>-10288.4</v>
      </c>
      <c r="N24" s="216">
        <v>57.70678321799608</v>
      </c>
      <c r="O24" s="570">
        <v>13.147620671073035</v>
      </c>
    </row>
    <row r="25" spans="2:15" s="215" customFormat="1" ht="12.75">
      <c r="B25" s="569"/>
      <c r="E25" s="219" t="s">
        <v>1473</v>
      </c>
      <c r="G25" s="216"/>
      <c r="H25" s="216">
        <v>-495</v>
      </c>
      <c r="I25" s="216">
        <v>-635.7</v>
      </c>
      <c r="J25" s="216"/>
      <c r="K25" s="216">
        <v>-719.3</v>
      </c>
      <c r="L25" s="216">
        <v>-980.4</v>
      </c>
      <c r="M25" s="216">
        <v>-1217.6</v>
      </c>
      <c r="N25" s="216">
        <v>45.31313131313131</v>
      </c>
      <c r="O25" s="570">
        <v>69.27568469345196</v>
      </c>
    </row>
    <row r="26" spans="2:15" s="215" customFormat="1" ht="12.75">
      <c r="B26" s="569"/>
      <c r="E26" s="215" t="s">
        <v>139</v>
      </c>
      <c r="G26" s="216">
        <v>-4003.6</v>
      </c>
      <c r="H26" s="216">
        <v>-6504</v>
      </c>
      <c r="I26" s="216">
        <v>-9154.5</v>
      </c>
      <c r="J26" s="216">
        <v>-4501.1</v>
      </c>
      <c r="K26" s="216">
        <v>-6574.4</v>
      </c>
      <c r="L26" s="216">
        <v>-8815.2</v>
      </c>
      <c r="M26" s="216">
        <v>-7650.6</v>
      </c>
      <c r="N26" s="216">
        <v>1.0824108241082355</v>
      </c>
      <c r="O26" s="570">
        <v>16.36955463616453</v>
      </c>
    </row>
    <row r="27" spans="1:15" s="215" customFormat="1" ht="12.75">
      <c r="A27" s="804"/>
      <c r="B27" s="569"/>
      <c r="C27" s="215" t="s">
        <v>146</v>
      </c>
      <c r="G27" s="216">
        <v>-45955.1</v>
      </c>
      <c r="H27" s="216">
        <v>-122674.4</v>
      </c>
      <c r="I27" s="216">
        <v>-167083.7</v>
      </c>
      <c r="J27" s="216">
        <v>-65273.1</v>
      </c>
      <c r="K27" s="216">
        <v>-152661.3</v>
      </c>
      <c r="L27" s="216">
        <v>-219799</v>
      </c>
      <c r="M27" s="216">
        <v>-241034.4</v>
      </c>
      <c r="N27" s="216">
        <v>24.444301337524372</v>
      </c>
      <c r="O27" s="570">
        <v>57.8883449833062</v>
      </c>
    </row>
    <row r="28" spans="2:15" s="215" customFormat="1" ht="12.75">
      <c r="B28" s="569"/>
      <c r="C28" s="215" t="s">
        <v>147</v>
      </c>
      <c r="G28" s="216">
        <v>-703.3</v>
      </c>
      <c r="H28" s="216">
        <v>5935.7</v>
      </c>
      <c r="I28" s="216">
        <v>7946.8</v>
      </c>
      <c r="J28" s="216">
        <v>2042.8</v>
      </c>
      <c r="K28" s="216">
        <v>8880</v>
      </c>
      <c r="L28" s="216">
        <v>11749.5</v>
      </c>
      <c r="M28" s="216">
        <v>6701.6</v>
      </c>
      <c r="N28" s="216">
        <v>49.603248142594815</v>
      </c>
      <c r="O28" s="570">
        <v>-24.531531531531527</v>
      </c>
    </row>
    <row r="29" spans="2:15" s="215" customFormat="1" ht="12.75">
      <c r="B29" s="569"/>
      <c r="D29" s="215" t="s">
        <v>102</v>
      </c>
      <c r="G29" s="216">
        <v>2561.1</v>
      </c>
      <c r="H29" s="216">
        <v>9950.9</v>
      </c>
      <c r="I29" s="216">
        <v>13447.7</v>
      </c>
      <c r="J29" s="216">
        <v>5649.1</v>
      </c>
      <c r="K29" s="216">
        <v>12729.5</v>
      </c>
      <c r="L29" s="216">
        <v>16506.6</v>
      </c>
      <c r="M29" s="216">
        <v>10821.5</v>
      </c>
      <c r="N29" s="216">
        <v>27.923102432945768</v>
      </c>
      <c r="O29" s="570">
        <v>-14.988805530460741</v>
      </c>
    </row>
    <row r="30" spans="2:15" s="215" customFormat="1" ht="12.75">
      <c r="B30" s="569"/>
      <c r="D30" s="215" t="s">
        <v>103</v>
      </c>
      <c r="G30" s="216">
        <v>-3264.4</v>
      </c>
      <c r="H30" s="216">
        <v>-4015.2</v>
      </c>
      <c r="I30" s="216">
        <v>-5500.9</v>
      </c>
      <c r="J30" s="216">
        <v>-3606.3</v>
      </c>
      <c r="K30" s="216">
        <v>-3849.5</v>
      </c>
      <c r="L30" s="216">
        <v>-4757.1</v>
      </c>
      <c r="M30" s="216">
        <v>-4119.9</v>
      </c>
      <c r="N30" s="216">
        <v>-4.1268180912532335</v>
      </c>
      <c r="O30" s="570">
        <v>7.024288868684235</v>
      </c>
    </row>
    <row r="31" spans="2:15" s="215" customFormat="1" ht="12.75">
      <c r="B31" s="569"/>
      <c r="C31" s="215" t="s">
        <v>104</v>
      </c>
      <c r="G31" s="216">
        <v>-46658.4</v>
      </c>
      <c r="H31" s="216">
        <v>-116738.7</v>
      </c>
      <c r="I31" s="216">
        <v>-159136.9</v>
      </c>
      <c r="J31" s="216">
        <v>-63230.3</v>
      </c>
      <c r="K31" s="216">
        <v>-143781.3</v>
      </c>
      <c r="L31" s="216">
        <v>-208049.5</v>
      </c>
      <c r="M31" s="216">
        <v>-234332.8</v>
      </c>
      <c r="N31" s="216">
        <v>23.165068653325754</v>
      </c>
      <c r="O31" s="570">
        <v>62.978634912885056</v>
      </c>
    </row>
    <row r="32" spans="2:15" s="215" customFormat="1" ht="12.75">
      <c r="B32" s="569"/>
      <c r="C32" s="219" t="s">
        <v>152</v>
      </c>
      <c r="G32" s="216">
        <v>55425.1</v>
      </c>
      <c r="H32" s="216">
        <v>118218.5</v>
      </c>
      <c r="I32" s="216">
        <v>182816.5</v>
      </c>
      <c r="J32" s="216">
        <v>68059</v>
      </c>
      <c r="K32" s="216">
        <v>178405.2</v>
      </c>
      <c r="L32" s="216">
        <v>249486.8</v>
      </c>
      <c r="M32" s="216">
        <v>204089.2</v>
      </c>
      <c r="N32" s="216">
        <v>50.911405575269534</v>
      </c>
      <c r="O32" s="570">
        <v>14.396441359332574</v>
      </c>
    </row>
    <row r="33" spans="2:15" s="215" customFormat="1" ht="12.75">
      <c r="B33" s="569"/>
      <c r="D33" s="215" t="s">
        <v>105</v>
      </c>
      <c r="G33" s="216">
        <v>57289.5</v>
      </c>
      <c r="H33" s="216">
        <v>120088.2</v>
      </c>
      <c r="I33" s="216">
        <v>185462.9</v>
      </c>
      <c r="J33" s="216">
        <v>70624.1</v>
      </c>
      <c r="K33" s="216">
        <v>182089.8</v>
      </c>
      <c r="L33" s="216">
        <v>257461.3</v>
      </c>
      <c r="M33" s="216">
        <v>208315.1</v>
      </c>
      <c r="N33" s="216">
        <v>51.63005191184479</v>
      </c>
      <c r="O33" s="570">
        <v>14.402399255751844</v>
      </c>
    </row>
    <row r="34" spans="2:15" s="215" customFormat="1" ht="12.75">
      <c r="B34" s="569"/>
      <c r="E34" s="215" t="s">
        <v>153</v>
      </c>
      <c r="G34" s="216">
        <v>12710.5</v>
      </c>
      <c r="H34" s="216">
        <v>11510.7</v>
      </c>
      <c r="I34" s="216">
        <v>20993.2</v>
      </c>
      <c r="J34" s="216">
        <v>10946.8</v>
      </c>
      <c r="K34" s="216">
        <v>18671.3</v>
      </c>
      <c r="L34" s="216">
        <v>26796.2</v>
      </c>
      <c r="M34" s="216">
        <v>20730.9</v>
      </c>
      <c r="N34" s="216">
        <v>62.20820627763731</v>
      </c>
      <c r="O34" s="570">
        <v>11.030833418133726</v>
      </c>
    </row>
    <row r="35" spans="2:15" s="215" customFormat="1" ht="12.75">
      <c r="B35" s="569"/>
      <c r="E35" s="215" t="s">
        <v>106</v>
      </c>
      <c r="G35" s="216">
        <v>36060</v>
      </c>
      <c r="H35" s="216">
        <v>93848.2</v>
      </c>
      <c r="I35" s="216">
        <v>142682.7</v>
      </c>
      <c r="J35" s="216">
        <v>53455.6</v>
      </c>
      <c r="K35" s="216">
        <v>150421.3</v>
      </c>
      <c r="L35" s="216">
        <v>209698.5</v>
      </c>
      <c r="M35" s="216">
        <v>164929</v>
      </c>
      <c r="N35" s="216">
        <v>60.28149714112791</v>
      </c>
      <c r="O35" s="570">
        <v>9.644711221083725</v>
      </c>
    </row>
    <row r="36" spans="2:15" s="215" customFormat="1" ht="12.75">
      <c r="B36" s="569"/>
      <c r="E36" s="215" t="s">
        <v>154</v>
      </c>
      <c r="G36" s="216">
        <v>7269.6</v>
      </c>
      <c r="H36" s="216">
        <v>12292.1</v>
      </c>
      <c r="I36" s="216">
        <v>18789.9</v>
      </c>
      <c r="J36" s="216">
        <v>6221.7</v>
      </c>
      <c r="K36" s="216">
        <v>10569.9</v>
      </c>
      <c r="L36" s="216">
        <v>17755.4</v>
      </c>
      <c r="M36" s="216">
        <v>20263.3</v>
      </c>
      <c r="N36" s="216">
        <v>-14.010624710179714</v>
      </c>
      <c r="O36" s="570">
        <v>91.70758474536183</v>
      </c>
    </row>
    <row r="37" spans="2:15" s="215" customFormat="1" ht="12.75">
      <c r="B37" s="569"/>
      <c r="E37" s="215" t="s">
        <v>155</v>
      </c>
      <c r="G37" s="216">
        <v>1249.4</v>
      </c>
      <c r="H37" s="216">
        <v>2437.2</v>
      </c>
      <c r="I37" s="216">
        <v>2997.1</v>
      </c>
      <c r="J37" s="216">
        <v>0</v>
      </c>
      <c r="K37" s="216">
        <v>2427.3</v>
      </c>
      <c r="L37" s="216">
        <v>3211.2</v>
      </c>
      <c r="M37" s="216">
        <v>2391.9</v>
      </c>
      <c r="N37" s="216">
        <v>-0.4062038404726587</v>
      </c>
      <c r="O37" s="571">
        <v>-1.458410579656412</v>
      </c>
    </row>
    <row r="38" spans="2:15" s="215" customFormat="1" ht="12.75">
      <c r="B38" s="569"/>
      <c r="D38" s="215" t="s">
        <v>107</v>
      </c>
      <c r="G38" s="216">
        <v>-1864.4</v>
      </c>
      <c r="H38" s="216">
        <v>-1869.7</v>
      </c>
      <c r="I38" s="216">
        <v>-2646.4</v>
      </c>
      <c r="J38" s="216">
        <v>-2565.1</v>
      </c>
      <c r="K38" s="216">
        <v>-3684.6</v>
      </c>
      <c r="L38" s="216">
        <v>-7974.5</v>
      </c>
      <c r="M38" s="216">
        <v>-4225.9</v>
      </c>
      <c r="N38" s="216">
        <v>97.06904851045621</v>
      </c>
      <c r="O38" s="570">
        <v>14.690875536014758</v>
      </c>
    </row>
    <row r="39" spans="2:15" s="215" customFormat="1" ht="12.75">
      <c r="B39" s="572" t="s">
        <v>156</v>
      </c>
      <c r="C39" s="220" t="s">
        <v>157</v>
      </c>
      <c r="D39" s="220"/>
      <c r="E39" s="220"/>
      <c r="F39" s="220"/>
      <c r="G39" s="221">
        <v>696.8</v>
      </c>
      <c r="H39" s="221">
        <v>6983.5</v>
      </c>
      <c r="I39" s="221">
        <v>7912.5</v>
      </c>
      <c r="J39" s="221">
        <v>2200.2</v>
      </c>
      <c r="K39" s="221">
        <v>5663.4</v>
      </c>
      <c r="L39" s="221">
        <v>6231</v>
      </c>
      <c r="M39" s="221">
        <v>10502.7</v>
      </c>
      <c r="N39" s="221">
        <v>-18.90312880360851</v>
      </c>
      <c r="O39" s="573">
        <v>85.44867041000109</v>
      </c>
    </row>
    <row r="40" spans="2:15" s="215" customFormat="1" ht="12.75">
      <c r="B40" s="222" t="s">
        <v>158</v>
      </c>
      <c r="C40" s="222"/>
      <c r="D40" s="223"/>
      <c r="E40" s="223"/>
      <c r="F40" s="223"/>
      <c r="G40" s="224">
        <v>9463.5</v>
      </c>
      <c r="H40" s="224">
        <v>8463.299999999988</v>
      </c>
      <c r="I40" s="224">
        <v>31592.10000000005</v>
      </c>
      <c r="J40" s="224">
        <v>7028.899999999994</v>
      </c>
      <c r="K40" s="224">
        <v>40287.3</v>
      </c>
      <c r="L40" s="224">
        <v>47668.3</v>
      </c>
      <c r="M40" s="224">
        <v>-19740.9</v>
      </c>
      <c r="N40" s="224">
        <v>376.0235369182241</v>
      </c>
      <c r="O40" s="574">
        <v>-149.00030530713153</v>
      </c>
    </row>
    <row r="41" spans="2:15" s="215" customFormat="1" ht="12.75">
      <c r="B41" s="569" t="s">
        <v>159</v>
      </c>
      <c r="C41" s="215" t="s">
        <v>160</v>
      </c>
      <c r="G41" s="216">
        <v>-19751.1</v>
      </c>
      <c r="H41" s="216">
        <v>9736.8</v>
      </c>
      <c r="I41" s="216">
        <v>11032.6</v>
      </c>
      <c r="J41" s="216">
        <v>517.1</v>
      </c>
      <c r="K41" s="216">
        <v>19652</v>
      </c>
      <c r="L41" s="216">
        <v>18049.8</v>
      </c>
      <c r="M41" s="216">
        <v>-5965.4</v>
      </c>
      <c r="N41" s="216">
        <v>101.83222413934764</v>
      </c>
      <c r="O41" s="570">
        <v>-130.3551801343375</v>
      </c>
    </row>
    <row r="42" spans="2:15" s="215" customFormat="1" ht="12.75">
      <c r="B42" s="569"/>
      <c r="C42" s="215" t="s">
        <v>161</v>
      </c>
      <c r="G42" s="216">
        <v>-34.4</v>
      </c>
      <c r="H42" s="216">
        <v>-123.5</v>
      </c>
      <c r="I42" s="216">
        <v>293.9</v>
      </c>
      <c r="J42" s="216">
        <v>22.9</v>
      </c>
      <c r="K42" s="216">
        <v>1070.1</v>
      </c>
      <c r="L42" s="216">
        <v>1829.2</v>
      </c>
      <c r="M42" s="216">
        <v>1705</v>
      </c>
      <c r="N42" s="225">
        <v>-966.4777327935221</v>
      </c>
      <c r="O42" s="570">
        <v>59.33090365386414</v>
      </c>
    </row>
    <row r="43" spans="2:15" s="215" customFormat="1" ht="12.75">
      <c r="B43" s="569"/>
      <c r="C43" s="215" t="s">
        <v>162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25" t="s">
        <v>95</v>
      </c>
      <c r="O43" s="575" t="s">
        <v>95</v>
      </c>
    </row>
    <row r="44" spans="2:15" s="215" customFormat="1" ht="12.75">
      <c r="B44" s="569"/>
      <c r="C44" s="215" t="s">
        <v>108</v>
      </c>
      <c r="G44" s="216">
        <v>-18003.4</v>
      </c>
      <c r="H44" s="216">
        <v>-6973</v>
      </c>
      <c r="I44" s="216">
        <v>-11396.1</v>
      </c>
      <c r="J44" s="216">
        <v>-10130</v>
      </c>
      <c r="K44" s="216">
        <v>-8169.8</v>
      </c>
      <c r="L44" s="216">
        <v>-17675.1</v>
      </c>
      <c r="M44" s="216">
        <v>-11084.7</v>
      </c>
      <c r="N44" s="216">
        <v>17.16334432812276</v>
      </c>
      <c r="O44" s="570">
        <v>35.67896398932655</v>
      </c>
    </row>
    <row r="45" spans="2:15" s="215" customFormat="1" ht="12.75">
      <c r="B45" s="569"/>
      <c r="D45" s="215" t="s">
        <v>109</v>
      </c>
      <c r="G45" s="216">
        <v>-1601.1</v>
      </c>
      <c r="H45" s="216">
        <v>-1006.4</v>
      </c>
      <c r="I45" s="216">
        <v>853.2</v>
      </c>
      <c r="J45" s="216">
        <v>-3409</v>
      </c>
      <c r="K45" s="216">
        <v>-2193.2</v>
      </c>
      <c r="L45" s="216">
        <v>-3024.2</v>
      </c>
      <c r="M45" s="216">
        <v>-1695.5</v>
      </c>
      <c r="N45" s="216">
        <v>117.92527821939585</v>
      </c>
      <c r="O45" s="570">
        <v>-22.692868867408347</v>
      </c>
    </row>
    <row r="46" spans="2:15" s="215" customFormat="1" ht="12.75">
      <c r="B46" s="569"/>
      <c r="D46" s="215" t="s">
        <v>139</v>
      </c>
      <c r="G46" s="216">
        <v>-16402.3</v>
      </c>
      <c r="H46" s="216">
        <v>-5966.6</v>
      </c>
      <c r="I46" s="216">
        <v>-12249.3</v>
      </c>
      <c r="J46" s="216">
        <v>-6721</v>
      </c>
      <c r="K46" s="216">
        <v>-5976.6</v>
      </c>
      <c r="L46" s="216">
        <v>-14650.9</v>
      </c>
      <c r="M46" s="216">
        <v>-9389.2</v>
      </c>
      <c r="N46" s="216">
        <v>0.16759963798478195</v>
      </c>
      <c r="O46" s="570">
        <v>57.099354147843265</v>
      </c>
    </row>
    <row r="47" spans="2:15" s="215" customFormat="1" ht="12.75">
      <c r="B47" s="569"/>
      <c r="C47" s="215" t="s">
        <v>110</v>
      </c>
      <c r="G47" s="216">
        <v>-1713.3</v>
      </c>
      <c r="H47" s="216">
        <v>16833.3</v>
      </c>
      <c r="I47" s="216">
        <v>22134.8</v>
      </c>
      <c r="J47" s="216">
        <v>10624.2</v>
      </c>
      <c r="K47" s="216">
        <v>26751.7</v>
      </c>
      <c r="L47" s="216">
        <v>33895.7</v>
      </c>
      <c r="M47" s="216">
        <v>3414.3</v>
      </c>
      <c r="N47" s="216">
        <v>58.92130479466297</v>
      </c>
      <c r="O47" s="570">
        <v>-87.23707278415952</v>
      </c>
    </row>
    <row r="48" spans="2:15" s="215" customFormat="1" ht="12.75">
      <c r="B48" s="569"/>
      <c r="D48" s="215" t="s">
        <v>109</v>
      </c>
      <c r="G48" s="216">
        <v>1296.8</v>
      </c>
      <c r="H48" s="216">
        <v>12630.6</v>
      </c>
      <c r="I48" s="216">
        <v>12483.6</v>
      </c>
      <c r="J48" s="216">
        <v>10500.8</v>
      </c>
      <c r="K48" s="216">
        <v>11469.6</v>
      </c>
      <c r="L48" s="216">
        <v>19554.6</v>
      </c>
      <c r="M48" s="216">
        <v>8863.1</v>
      </c>
      <c r="N48" s="216">
        <v>-9.191962377084224</v>
      </c>
      <c r="O48" s="570">
        <v>-22.725291204575573</v>
      </c>
    </row>
    <row r="49" spans="2:15" s="215" customFormat="1" ht="12.75">
      <c r="B49" s="569"/>
      <c r="D49" s="215" t="s">
        <v>163</v>
      </c>
      <c r="G49" s="216">
        <v>-1810</v>
      </c>
      <c r="H49" s="216">
        <v>2478.1</v>
      </c>
      <c r="I49" s="216">
        <v>3391.5</v>
      </c>
      <c r="J49" s="216">
        <v>-743</v>
      </c>
      <c r="K49" s="216">
        <v>-1464.4</v>
      </c>
      <c r="L49" s="216">
        <v>-2899</v>
      </c>
      <c r="M49" s="216">
        <v>-2387</v>
      </c>
      <c r="N49" s="216">
        <v>-159.09366046567936</v>
      </c>
      <c r="O49" s="570">
        <v>63.001912045889085</v>
      </c>
    </row>
    <row r="50" spans="2:15" s="215" customFormat="1" ht="12.75">
      <c r="B50" s="569"/>
      <c r="E50" s="215" t="s">
        <v>164</v>
      </c>
      <c r="G50" s="216">
        <v>-1594.9</v>
      </c>
      <c r="H50" s="216">
        <v>2507.5</v>
      </c>
      <c r="I50" s="216">
        <v>3455.9</v>
      </c>
      <c r="J50" s="216">
        <v>-647.4</v>
      </c>
      <c r="K50" s="216">
        <v>-1409.5</v>
      </c>
      <c r="L50" s="216">
        <v>-2832.4</v>
      </c>
      <c r="M50" s="216">
        <v>-2358.2</v>
      </c>
      <c r="N50" s="216">
        <v>-156.21136590229312</v>
      </c>
      <c r="O50" s="570">
        <v>67.30755587087617</v>
      </c>
    </row>
    <row r="51" spans="2:15" s="215" customFormat="1" ht="12.75">
      <c r="B51" s="569"/>
      <c r="F51" s="215" t="s">
        <v>165</v>
      </c>
      <c r="G51" s="216">
        <v>1702.7</v>
      </c>
      <c r="H51" s="216">
        <v>7384.5</v>
      </c>
      <c r="I51" s="216">
        <v>11325.5</v>
      </c>
      <c r="J51" s="216">
        <v>2748.6</v>
      </c>
      <c r="K51" s="216">
        <v>4975.8</v>
      </c>
      <c r="L51" s="216">
        <v>7287.9</v>
      </c>
      <c r="M51" s="216">
        <v>4528.5</v>
      </c>
      <c r="N51" s="216">
        <v>-32.61832216128377</v>
      </c>
      <c r="O51" s="570">
        <v>-8.989509224647296</v>
      </c>
    </row>
    <row r="52" spans="2:15" s="215" customFormat="1" ht="12.75">
      <c r="B52" s="569"/>
      <c r="F52" s="215" t="s">
        <v>166</v>
      </c>
      <c r="G52" s="216">
        <v>-3297.6</v>
      </c>
      <c r="H52" s="216">
        <v>-4877</v>
      </c>
      <c r="I52" s="216">
        <v>-7869.6</v>
      </c>
      <c r="J52" s="216">
        <v>-3396</v>
      </c>
      <c r="K52" s="216">
        <v>-6385.3</v>
      </c>
      <c r="L52" s="216">
        <v>-10120.3</v>
      </c>
      <c r="M52" s="216">
        <v>-6886.7</v>
      </c>
      <c r="N52" s="216">
        <v>30.926799261841296</v>
      </c>
      <c r="O52" s="570">
        <v>7.852411006530619</v>
      </c>
    </row>
    <row r="53" spans="2:15" s="215" customFormat="1" ht="12.75">
      <c r="B53" s="569"/>
      <c r="E53" s="215" t="s">
        <v>111</v>
      </c>
      <c r="G53" s="216">
        <v>-215.1</v>
      </c>
      <c r="H53" s="216">
        <v>-29.4</v>
      </c>
      <c r="I53" s="216">
        <v>-64.4</v>
      </c>
      <c r="J53" s="216">
        <v>-95.6</v>
      </c>
      <c r="K53" s="216">
        <v>-54.9</v>
      </c>
      <c r="L53" s="216">
        <v>-66.6</v>
      </c>
      <c r="M53" s="216">
        <v>-28.8</v>
      </c>
      <c r="N53" s="216">
        <v>86.73469387755102</v>
      </c>
      <c r="O53" s="570">
        <v>-47.540983606557376</v>
      </c>
    </row>
    <row r="54" spans="2:15" s="215" customFormat="1" ht="12.75">
      <c r="B54" s="569"/>
      <c r="D54" s="215" t="s">
        <v>112</v>
      </c>
      <c r="G54" s="216">
        <v>-1200.1</v>
      </c>
      <c r="H54" s="216">
        <v>1724.6</v>
      </c>
      <c r="I54" s="216">
        <v>6259.7</v>
      </c>
      <c r="J54" s="216">
        <v>866.4</v>
      </c>
      <c r="K54" s="216">
        <v>16746.5</v>
      </c>
      <c r="L54" s="216">
        <v>17240.1</v>
      </c>
      <c r="M54" s="216">
        <v>-3061.8</v>
      </c>
      <c r="N54" s="216">
        <v>871.0367621477443</v>
      </c>
      <c r="O54" s="570">
        <v>-118.28322336010508</v>
      </c>
    </row>
    <row r="55" spans="2:15" s="215" customFormat="1" ht="12.75">
      <c r="B55" s="569"/>
      <c r="E55" s="215" t="s">
        <v>1343</v>
      </c>
      <c r="G55" s="216">
        <v>-20.2</v>
      </c>
      <c r="H55" s="216">
        <v>-9.1</v>
      </c>
      <c r="I55" s="216">
        <v>-5.6</v>
      </c>
      <c r="J55" s="216">
        <v>-110</v>
      </c>
      <c r="K55" s="216">
        <v>-3.5</v>
      </c>
      <c r="L55" s="216">
        <v>-84.1</v>
      </c>
      <c r="M55" s="216">
        <v>-86.9</v>
      </c>
      <c r="N55" s="216">
        <v>-61.53846153846154</v>
      </c>
      <c r="O55" s="570">
        <v>2382.857142857143</v>
      </c>
    </row>
    <row r="56" spans="2:15" s="215" customFormat="1" ht="12.75">
      <c r="B56" s="569"/>
      <c r="E56" s="215" t="s">
        <v>113</v>
      </c>
      <c r="G56" s="216">
        <v>-1179.9</v>
      </c>
      <c r="H56" s="216">
        <v>1733.7</v>
      </c>
      <c r="I56" s="216">
        <v>6265.3</v>
      </c>
      <c r="J56" s="216">
        <v>976.4</v>
      </c>
      <c r="K56" s="216">
        <v>16750</v>
      </c>
      <c r="L56" s="216">
        <v>17324.2</v>
      </c>
      <c r="M56" s="216">
        <v>-2974.9</v>
      </c>
      <c r="N56" s="216">
        <v>866.1417777008708</v>
      </c>
      <c r="O56" s="571">
        <v>-117.76059701492538</v>
      </c>
    </row>
    <row r="57" spans="2:15" s="215" customFormat="1" ht="12.75">
      <c r="B57" s="569"/>
      <c r="D57" s="215" t="s">
        <v>114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7" t="s">
        <v>95</v>
      </c>
      <c r="O57" s="571" t="s">
        <v>95</v>
      </c>
    </row>
    <row r="58" spans="2:15" s="215" customFormat="1" ht="12.75">
      <c r="B58" s="569" t="s">
        <v>167</v>
      </c>
      <c r="G58" s="216">
        <v>-10287.6</v>
      </c>
      <c r="H58" s="216">
        <v>18200.1</v>
      </c>
      <c r="I58" s="216">
        <v>42624.700000000055</v>
      </c>
      <c r="J58" s="216">
        <v>7545.999999999993</v>
      </c>
      <c r="K58" s="216">
        <v>59939.3</v>
      </c>
      <c r="L58" s="216">
        <v>65718.1</v>
      </c>
      <c r="M58" s="216">
        <v>-25706.3</v>
      </c>
      <c r="N58" s="216">
        <v>229.3350036538261</v>
      </c>
      <c r="O58" s="570">
        <v>-142.88722090514904</v>
      </c>
    </row>
    <row r="59" spans="2:15" s="215" customFormat="1" ht="12.75">
      <c r="B59" s="572" t="s">
        <v>168</v>
      </c>
      <c r="C59" s="220" t="s">
        <v>169</v>
      </c>
      <c r="D59" s="220"/>
      <c r="E59" s="220"/>
      <c r="F59" s="220"/>
      <c r="G59" s="221">
        <v>14803.6</v>
      </c>
      <c r="H59" s="221">
        <v>-2458.499999999978</v>
      </c>
      <c r="I59" s="221">
        <v>-6690.300000000061</v>
      </c>
      <c r="J59" s="221">
        <v>6329.500000000007</v>
      </c>
      <c r="K59" s="221">
        <v>-4436.900000000023</v>
      </c>
      <c r="L59" s="221">
        <v>-7198.299999999959</v>
      </c>
      <c r="M59" s="221">
        <v>547.6999999999898</v>
      </c>
      <c r="N59" s="221">
        <v>80.47183241814369</v>
      </c>
      <c r="O59" s="573">
        <v>-112.34420428677652</v>
      </c>
    </row>
    <row r="60" spans="2:15" s="215" customFormat="1" ht="12.75">
      <c r="B60" s="222" t="s">
        <v>170</v>
      </c>
      <c r="C60" s="223"/>
      <c r="D60" s="223"/>
      <c r="E60" s="223"/>
      <c r="F60" s="223"/>
      <c r="G60" s="224">
        <v>4516</v>
      </c>
      <c r="H60" s="224">
        <v>15741.6</v>
      </c>
      <c r="I60" s="224">
        <v>35934.4</v>
      </c>
      <c r="J60" s="224">
        <v>13875.5</v>
      </c>
      <c r="K60" s="224">
        <v>55502.4</v>
      </c>
      <c r="L60" s="224">
        <v>58519.8</v>
      </c>
      <c r="M60" s="224">
        <v>-25158.6</v>
      </c>
      <c r="N60" s="224">
        <v>252.58423540173806</v>
      </c>
      <c r="O60" s="574">
        <v>-145.32885064429647</v>
      </c>
    </row>
    <row r="61" spans="2:15" s="215" customFormat="1" ht="12.75">
      <c r="B61" s="569" t="s">
        <v>171</v>
      </c>
      <c r="G61" s="216">
        <v>-4516</v>
      </c>
      <c r="H61" s="216">
        <v>-15741.6</v>
      </c>
      <c r="I61" s="216">
        <v>-35934.4</v>
      </c>
      <c r="J61" s="216">
        <v>-13875.5</v>
      </c>
      <c r="K61" s="216">
        <v>-55502.4</v>
      </c>
      <c r="L61" s="216">
        <v>-58519.8</v>
      </c>
      <c r="M61" s="216">
        <v>25158.6</v>
      </c>
      <c r="N61" s="216">
        <v>252.58423540173806</v>
      </c>
      <c r="O61" s="570">
        <v>-145.32885064429647</v>
      </c>
    </row>
    <row r="62" spans="2:15" s="215" customFormat="1" ht="12.75">
      <c r="B62" s="569"/>
      <c r="C62" s="215" t="s">
        <v>115</v>
      </c>
      <c r="G62" s="216">
        <v>-5301.1</v>
      </c>
      <c r="H62" s="216">
        <v>-16809.2</v>
      </c>
      <c r="I62" s="216">
        <v>-37002</v>
      </c>
      <c r="J62" s="216">
        <v>-13875.4</v>
      </c>
      <c r="K62" s="216">
        <v>-55502.4</v>
      </c>
      <c r="L62" s="216">
        <v>-58519.8</v>
      </c>
      <c r="M62" s="216">
        <v>25158.6</v>
      </c>
      <c r="N62" s="216">
        <v>230.19060990410009</v>
      </c>
      <c r="O62" s="570">
        <v>-145.32885064429647</v>
      </c>
    </row>
    <row r="63" spans="2:15" s="215" customFormat="1" ht="12.75">
      <c r="B63" s="569"/>
      <c r="D63" s="215" t="s">
        <v>1343</v>
      </c>
      <c r="G63" s="216">
        <v>-1426.1</v>
      </c>
      <c r="H63" s="216">
        <v>-15072.9</v>
      </c>
      <c r="I63" s="216">
        <v>-29636.8</v>
      </c>
      <c r="J63" s="216">
        <v>-7961.2</v>
      </c>
      <c r="K63" s="216">
        <v>-41545.4</v>
      </c>
      <c r="L63" s="216">
        <v>-45751.3</v>
      </c>
      <c r="M63" s="216">
        <v>22191.3</v>
      </c>
      <c r="N63" s="216">
        <v>175.62977263831115</v>
      </c>
      <c r="O63" s="570">
        <v>-153.41457778719183</v>
      </c>
    </row>
    <row r="64" spans="2:15" s="215" customFormat="1" ht="12.75">
      <c r="B64" s="569"/>
      <c r="D64" s="215" t="s">
        <v>113</v>
      </c>
      <c r="G64" s="216">
        <v>-3875</v>
      </c>
      <c r="H64" s="216">
        <v>-1736.3</v>
      </c>
      <c r="I64" s="216">
        <v>-7365.2</v>
      </c>
      <c r="J64" s="216">
        <v>-5914.2</v>
      </c>
      <c r="K64" s="216">
        <v>-13957</v>
      </c>
      <c r="L64" s="216">
        <v>-12768.5</v>
      </c>
      <c r="M64" s="216">
        <v>2967.3</v>
      </c>
      <c r="N64" s="216">
        <v>703.8357426711974</v>
      </c>
      <c r="O64" s="570">
        <v>-121.26029949129469</v>
      </c>
    </row>
    <row r="65" spans="2:15" s="215" customFormat="1" ht="12.75">
      <c r="B65" s="569"/>
      <c r="C65" s="215" t="s">
        <v>172</v>
      </c>
      <c r="G65" s="216">
        <v>785.1</v>
      </c>
      <c r="H65" s="216">
        <v>1067.6</v>
      </c>
      <c r="I65" s="216">
        <v>1067.6</v>
      </c>
      <c r="J65" s="216">
        <v>-0.1</v>
      </c>
      <c r="K65" s="216">
        <v>0</v>
      </c>
      <c r="L65" s="216">
        <v>0</v>
      </c>
      <c r="M65" s="216">
        <v>0</v>
      </c>
      <c r="N65" s="225">
        <v>-100</v>
      </c>
      <c r="O65" s="575" t="s">
        <v>95</v>
      </c>
    </row>
    <row r="66" spans="2:15" s="215" customFormat="1" ht="13.5" thickBot="1">
      <c r="B66" s="576" t="s">
        <v>116</v>
      </c>
      <c r="C66" s="577"/>
      <c r="D66" s="577"/>
      <c r="E66" s="577"/>
      <c r="F66" s="577"/>
      <c r="G66" s="578">
        <v>-5716.1</v>
      </c>
      <c r="H66" s="579">
        <v>-14017</v>
      </c>
      <c r="I66" s="578">
        <v>-29674.7</v>
      </c>
      <c r="J66" s="579">
        <v>-13009.1</v>
      </c>
      <c r="K66" s="579">
        <v>-38755.9</v>
      </c>
      <c r="L66" s="579">
        <v>-41279.7</v>
      </c>
      <c r="M66" s="579">
        <v>22096.8</v>
      </c>
      <c r="N66" s="578">
        <v>176.492116715417</v>
      </c>
      <c r="O66" s="580">
        <v>-157.0153189578877</v>
      </c>
    </row>
    <row r="67" ht="13.5" thickTop="1">
      <c r="B67" s="214" t="s">
        <v>1346</v>
      </c>
    </row>
    <row r="68" s="226" customFormat="1" ht="12.75"/>
    <row r="69" s="226" customFormat="1" ht="12.75"/>
    <row r="70" s="226" customFormat="1" ht="12.75">
      <c r="O70" s="228"/>
    </row>
    <row r="71" s="226" customFormat="1" ht="12.75"/>
    <row r="72" s="226" customFormat="1" ht="12.75"/>
    <row r="73" s="226" customFormat="1" ht="12.75"/>
    <row r="74" s="226" customFormat="1" ht="12.75"/>
    <row r="75" s="226" customFormat="1" ht="12.75"/>
    <row r="76" s="226" customFormat="1" ht="12.75"/>
    <row r="77" s="226" customFormat="1" ht="12.75"/>
    <row r="78" s="226" customFormat="1" ht="12.75"/>
    <row r="79" s="226" customFormat="1" ht="12.75"/>
    <row r="80" s="226" customFormat="1" ht="12.75"/>
    <row r="81" s="226" customFormat="1" ht="12.75"/>
    <row r="82" s="226" customFormat="1" ht="12.75"/>
    <row r="83" s="226" customFormat="1" ht="12.75"/>
    <row r="84" s="226" customFormat="1" ht="12.75"/>
    <row r="85" s="226" customFormat="1" ht="12.75"/>
    <row r="86" s="226" customFormat="1" ht="12.75"/>
    <row r="87" s="226" customFormat="1" ht="12.75"/>
    <row r="88" s="226" customFormat="1" ht="12.75"/>
    <row r="89" s="226" customFormat="1" ht="12.75"/>
    <row r="90" s="226" customFormat="1" ht="12.75"/>
    <row r="91" s="226" customFormat="1" ht="12.75"/>
    <row r="92" s="226" customFormat="1" ht="12.75"/>
    <row r="93" s="226" customFormat="1" ht="12.75"/>
    <row r="94" s="226" customFormat="1" ht="12.75"/>
    <row r="95" s="226" customFormat="1" ht="12.75"/>
    <row r="96" s="226" customFormat="1" ht="12.75"/>
    <row r="97" s="226" customFormat="1" ht="12.75"/>
    <row r="98" s="226" customFormat="1" ht="12.75"/>
    <row r="99" s="226" customFormat="1" ht="12.75"/>
    <row r="100" s="226" customFormat="1" ht="12.75"/>
    <row r="101" s="226" customFormat="1" ht="12.75"/>
    <row r="102" s="226" customFormat="1" ht="12.75"/>
    <row r="103" s="226" customFormat="1" ht="12.75"/>
    <row r="104" s="226" customFormat="1" ht="12.75"/>
    <row r="105" s="226" customFormat="1" ht="12.75"/>
    <row r="106" s="226" customFormat="1" ht="12.75"/>
    <row r="107" s="226" customFormat="1" ht="12.75"/>
    <row r="108" s="226" customFormat="1" ht="12.75"/>
    <row r="109" s="226" customFormat="1" ht="12.75"/>
    <row r="110" s="226" customFormat="1" ht="12.75"/>
    <row r="111" s="226" customFormat="1" ht="12.75"/>
    <row r="112" s="226" customFormat="1" ht="12.75"/>
    <row r="113" s="226" customFormat="1" ht="12.75"/>
    <row r="114" s="226" customFormat="1" ht="12.75"/>
    <row r="115" s="226" customFormat="1" ht="12.75"/>
    <row r="116" s="226" customFormat="1" ht="12.75"/>
    <row r="117" s="226" customFormat="1" ht="12.75"/>
    <row r="118" s="226" customFormat="1" ht="12.75"/>
    <row r="119" s="226" customFormat="1" ht="12.75"/>
    <row r="120" s="226" customFormat="1" ht="12.75"/>
    <row r="121" s="226" customFormat="1" ht="12.75"/>
    <row r="122" s="226" customFormat="1" ht="12.75"/>
    <row r="123" s="226" customFormat="1" ht="12.75"/>
    <row r="124" s="226" customFormat="1" ht="12.75"/>
    <row r="125" s="226" customFormat="1" ht="12.75"/>
    <row r="126" s="226" customFormat="1" ht="12.75"/>
    <row r="127" s="226" customFormat="1" ht="12.75"/>
    <row r="128" s="226" customFormat="1" ht="12.75"/>
    <row r="129" s="226" customFormat="1" ht="12.75"/>
    <row r="130" s="226" customFormat="1" ht="12.75"/>
    <row r="131" s="226" customFormat="1" ht="12.75"/>
    <row r="132" s="226" customFormat="1" ht="12.75"/>
    <row r="133" s="226" customFormat="1" ht="12.75"/>
    <row r="134" s="226" customFormat="1" ht="12.75"/>
    <row r="135" s="226" customFormat="1" ht="12.75"/>
    <row r="136" s="226" customFormat="1" ht="12.75"/>
    <row r="137" s="226" customFormat="1" ht="12.75"/>
    <row r="138" s="226" customFormat="1" ht="12.75"/>
    <row r="139" s="226" customFormat="1" ht="12.75"/>
    <row r="140" s="226" customFormat="1" ht="12.75"/>
    <row r="141" s="226" customFormat="1" ht="12.75"/>
    <row r="142" s="226" customFormat="1" ht="12.75"/>
    <row r="143" s="226" customFormat="1" ht="12.75"/>
    <row r="144" s="226" customFormat="1" ht="12.75"/>
    <row r="145" s="226" customFormat="1" ht="12.75"/>
    <row r="146" s="226" customFormat="1" ht="12.75"/>
    <row r="147" s="226" customFormat="1" ht="12.75"/>
    <row r="148" s="226" customFormat="1" ht="12.75"/>
    <row r="149" s="226" customFormat="1" ht="12.75"/>
    <row r="150" s="226" customFormat="1" ht="12.75"/>
    <row r="151" s="226" customFormat="1" ht="12.75"/>
    <row r="152" s="226" customFormat="1" ht="12.75"/>
    <row r="153" s="226" customFormat="1" ht="12.75"/>
    <row r="154" s="226" customFormat="1" ht="12.75"/>
    <row r="155" s="226" customFormat="1" ht="12.75"/>
    <row r="156" s="226" customFormat="1" ht="12.75"/>
    <row r="157" s="226" customFormat="1" ht="12.75"/>
    <row r="158" s="226" customFormat="1" ht="12.75"/>
    <row r="159" s="226" customFormat="1" ht="12.75"/>
    <row r="160" s="226" customFormat="1" ht="12.75"/>
    <row r="161" s="226" customFormat="1" ht="12.75"/>
    <row r="162" s="226" customFormat="1" ht="12.75"/>
    <row r="163" s="226" customFormat="1" ht="12.75"/>
    <row r="164" s="226" customFormat="1" ht="12.75"/>
    <row r="165" s="226" customFormat="1" ht="12.75"/>
    <row r="166" s="226" customFormat="1" ht="12.75"/>
    <row r="167" s="226" customFormat="1" ht="12.75"/>
    <row r="168" s="226" customFormat="1" ht="12.75"/>
    <row r="169" s="226" customFormat="1" ht="12.75"/>
    <row r="170" s="226" customFormat="1" ht="12.75"/>
    <row r="171" s="226" customFormat="1" ht="12.75"/>
    <row r="172" s="226" customFormat="1" ht="12.75"/>
    <row r="173" s="226" customFormat="1" ht="12.75"/>
    <row r="174" s="226" customFormat="1" ht="12.75"/>
    <row r="175" s="226" customFormat="1" ht="12.75"/>
    <row r="176" s="226" customFormat="1" ht="12.75"/>
    <row r="177" s="226" customFormat="1" ht="12.75"/>
    <row r="178" s="226" customFormat="1" ht="12.75"/>
    <row r="179" s="226" customFormat="1" ht="12.75"/>
    <row r="180" s="226" customFormat="1" ht="12.75"/>
    <row r="181" s="226" customFormat="1" ht="12.75"/>
    <row r="182" s="226" customFormat="1" ht="12.75"/>
    <row r="183" s="226" customFormat="1" ht="12.75"/>
    <row r="184" s="226" customFormat="1" ht="12.75"/>
    <row r="185" s="226" customFormat="1" ht="12.75"/>
    <row r="186" s="226" customFormat="1" ht="12.75"/>
    <row r="187" s="226" customFormat="1" ht="12.75"/>
    <row r="188" s="226" customFormat="1" ht="12.75"/>
    <row r="189" s="226" customFormat="1" ht="12.75"/>
    <row r="190" s="226" customFormat="1" ht="12.75"/>
    <row r="191" s="226" customFormat="1" ht="12.75"/>
    <row r="192" s="226" customFormat="1" ht="12.75"/>
    <row r="193" s="226" customFormat="1" ht="12.75"/>
    <row r="194" s="226" customFormat="1" ht="12.75"/>
    <row r="195" s="226" customFormat="1" ht="12.75"/>
    <row r="196" s="226" customFormat="1" ht="12.75"/>
    <row r="197" s="226" customFormat="1" ht="12.75"/>
    <row r="198" s="226" customFormat="1" ht="12.75"/>
    <row r="199" s="226" customFormat="1" ht="12.75"/>
    <row r="200" s="226" customFormat="1" ht="12.75"/>
    <row r="201" s="226" customFormat="1" ht="12.75"/>
    <row r="202" s="226" customFormat="1" ht="12.75"/>
    <row r="203" s="226" customFormat="1" ht="12.75"/>
    <row r="204" s="226" customFormat="1" ht="12.75"/>
    <row r="205" s="226" customFormat="1" ht="12.75"/>
    <row r="206" s="226" customFormat="1" ht="12.75"/>
    <row r="207" s="226" customFormat="1" ht="12.75"/>
    <row r="208" s="226" customFormat="1" ht="12.75"/>
    <row r="209" s="226" customFormat="1" ht="12.75"/>
    <row r="210" s="226" customFormat="1" ht="12.75"/>
    <row r="211" s="226" customFormat="1" ht="12.75"/>
    <row r="212" s="226" customFormat="1" ht="12.75"/>
    <row r="213" s="226" customFormat="1" ht="12.75"/>
    <row r="214" s="226" customFormat="1" ht="12.75"/>
    <row r="215" s="226" customFormat="1" ht="12.75"/>
    <row r="216" s="226" customFormat="1" ht="12.75"/>
    <row r="217" s="226" customFormat="1" ht="12.75"/>
    <row r="218" s="226" customFormat="1" ht="12.75"/>
    <row r="219" s="226" customFormat="1" ht="12.75"/>
    <row r="220" s="226" customFormat="1" ht="12.75"/>
    <row r="221" s="226" customFormat="1" ht="12.75"/>
    <row r="222" s="226" customFormat="1" ht="12.75"/>
    <row r="223" s="226" customFormat="1" ht="12.75"/>
    <row r="224" s="226" customFormat="1" ht="12.75"/>
    <row r="225" s="226" customFormat="1" ht="12.75"/>
    <row r="226" s="226" customFormat="1" ht="12.75"/>
    <row r="227" s="226" customFormat="1" ht="12.75"/>
    <row r="228" s="226" customFormat="1" ht="12.75"/>
    <row r="229" s="226" customFormat="1" ht="12.75"/>
    <row r="230" s="226" customFormat="1" ht="12.75"/>
    <row r="231" s="226" customFormat="1" ht="12.75"/>
    <row r="232" s="226" customFormat="1" ht="12.75"/>
    <row r="233" s="226" customFormat="1" ht="12.75"/>
    <row r="234" s="226" customFormat="1" ht="12.75"/>
    <row r="235" s="226" customFormat="1" ht="12.75"/>
    <row r="236" s="226" customFormat="1" ht="12.75"/>
    <row r="237" s="226" customFormat="1" ht="12.75"/>
    <row r="238" s="226" customFormat="1" ht="12.75"/>
    <row r="239" s="226" customFormat="1" ht="12.75"/>
    <row r="240" s="226" customFormat="1" ht="12.75"/>
    <row r="241" s="226" customFormat="1" ht="12.75"/>
    <row r="242" s="226" customFormat="1" ht="12.75"/>
    <row r="243" s="226" customFormat="1" ht="12.75"/>
    <row r="244" s="226" customFormat="1" ht="12.75"/>
    <row r="245" s="226" customFormat="1" ht="12.75"/>
    <row r="246" s="226" customFormat="1" ht="12.75"/>
    <row r="247" s="226" customFormat="1" ht="12.75"/>
    <row r="248" s="226" customFormat="1" ht="12.75"/>
    <row r="249" s="226" customFormat="1" ht="12.75"/>
    <row r="250" s="226" customFormat="1" ht="12.75"/>
    <row r="251" s="226" customFormat="1" ht="12.75"/>
    <row r="252" s="226" customFormat="1" ht="12.75"/>
    <row r="253" s="226" customFormat="1" ht="12.75"/>
    <row r="254" s="226" customFormat="1" ht="12.75"/>
    <row r="255" s="226" customFormat="1" ht="12.75"/>
    <row r="256" s="226" customFormat="1" ht="12.75"/>
    <row r="257" s="226" customFormat="1" ht="12.75"/>
    <row r="258" s="226" customFormat="1" ht="12.75"/>
    <row r="259" s="226" customFormat="1" ht="12.75"/>
    <row r="260" s="226" customFormat="1" ht="12.75"/>
    <row r="261" s="226" customFormat="1" ht="12.75"/>
    <row r="262" s="226" customFormat="1" ht="12.75"/>
    <row r="263" s="226" customFormat="1" ht="12.75"/>
    <row r="264" s="226" customFormat="1" ht="12.75"/>
    <row r="265" s="226" customFormat="1" ht="12.75"/>
    <row r="266" s="226" customFormat="1" ht="12.75"/>
    <row r="267" s="226" customFormat="1" ht="12.75"/>
    <row r="268" s="226" customFormat="1" ht="12.75"/>
    <row r="269" s="226" customFormat="1" ht="12.75"/>
    <row r="270" s="226" customFormat="1" ht="12.75"/>
    <row r="271" s="226" customFormat="1" ht="12.75"/>
    <row r="272" s="226" customFormat="1" ht="12.75"/>
    <row r="273" s="226" customFormat="1" ht="12.75"/>
    <row r="274" s="226" customFormat="1" ht="12.75"/>
    <row r="275" s="226" customFormat="1" ht="12.75"/>
    <row r="276" s="226" customFormat="1" ht="12.75"/>
    <row r="277" s="226" customFormat="1" ht="12.75"/>
    <row r="278" s="226" customFormat="1" ht="12.75"/>
    <row r="279" s="226" customFormat="1" ht="12.75"/>
    <row r="280" s="226" customFormat="1" ht="12.75"/>
    <row r="281" s="226" customFormat="1" ht="12.75"/>
    <row r="282" s="226" customFormat="1" ht="12.75"/>
    <row r="283" s="226" customFormat="1" ht="12.75"/>
    <row r="284" s="226" customFormat="1" ht="12.75"/>
    <row r="285" s="226" customFormat="1" ht="12.75"/>
    <row r="286" s="226" customFormat="1" ht="12.75"/>
    <row r="287" s="226" customFormat="1" ht="12.75"/>
    <row r="288" s="226" customFormat="1" ht="12.75"/>
    <row r="289" s="226" customFormat="1" ht="12.75"/>
    <row r="290" s="226" customFormat="1" ht="12.75"/>
    <row r="291" s="226" customFormat="1" ht="12.75"/>
    <row r="292" s="226" customFormat="1" ht="12.75"/>
    <row r="293" s="226" customFormat="1" ht="12.75"/>
    <row r="294" s="226" customFormat="1" ht="12.75"/>
    <row r="295" s="226" customFormat="1" ht="12.75"/>
    <row r="296" s="226" customFormat="1" ht="12.75"/>
    <row r="297" s="226" customFormat="1" ht="12.75"/>
    <row r="298" s="226" customFormat="1" ht="12.75"/>
    <row r="299" s="226" customFormat="1" ht="12.75"/>
    <row r="300" s="226" customFormat="1" ht="12.75"/>
    <row r="301" s="226" customFormat="1" ht="12.75"/>
    <row r="302" s="226" customFormat="1" ht="12.75"/>
    <row r="303" s="226" customFormat="1" ht="12.75"/>
    <row r="304" s="226" customFormat="1" ht="12.75"/>
    <row r="305" s="226" customFormat="1" ht="12.75"/>
    <row r="306" s="226" customFormat="1" ht="12.75"/>
    <row r="307" s="226" customFormat="1" ht="12.75"/>
    <row r="308" s="226" customFormat="1" ht="12.75"/>
    <row r="309" s="226" customFormat="1" ht="12.75"/>
    <row r="310" s="226" customFormat="1" ht="12.75"/>
    <row r="311" s="226" customFormat="1" ht="12.75"/>
    <row r="312" s="226" customFormat="1" ht="12.75"/>
    <row r="313" s="226" customFormat="1" ht="12.75"/>
    <row r="314" s="226" customFormat="1" ht="12.75"/>
    <row r="315" s="226" customFormat="1" ht="12.75"/>
    <row r="316" s="226" customFormat="1" ht="12.75"/>
    <row r="317" s="226" customFormat="1" ht="12.75"/>
    <row r="318" s="226" customFormat="1" ht="12.75"/>
    <row r="319" s="226" customFormat="1" ht="12.75"/>
    <row r="320" s="226" customFormat="1" ht="12.75"/>
    <row r="321" s="226" customFormat="1" ht="12.75"/>
    <row r="322" s="226" customFormat="1" ht="12.75"/>
    <row r="323" s="226" customFormat="1" ht="12.75"/>
    <row r="324" s="226" customFormat="1" ht="12.75"/>
    <row r="325" s="226" customFormat="1" ht="12.75"/>
    <row r="326" s="226" customFormat="1" ht="12.75"/>
    <row r="327" s="226" customFormat="1" ht="12.75"/>
    <row r="328" s="226" customFormat="1" ht="12.75"/>
    <row r="329" s="226" customFormat="1" ht="12.75"/>
    <row r="330" s="226" customFormat="1" ht="12.75"/>
    <row r="331" s="226" customFormat="1" ht="12.75"/>
    <row r="332" s="226" customFormat="1" ht="12.75"/>
    <row r="333" s="226" customFormat="1" ht="12.75"/>
    <row r="334" s="226" customFormat="1" ht="12.75"/>
    <row r="335" s="226" customFormat="1" ht="12.75"/>
    <row r="336" s="226" customFormat="1" ht="12.75"/>
    <row r="337" s="226" customFormat="1" ht="12.75"/>
    <row r="338" s="226" customFormat="1" ht="12.75"/>
    <row r="339" s="226" customFormat="1" ht="12.75"/>
    <row r="340" s="226" customFormat="1" ht="12.75"/>
    <row r="341" s="226" customFormat="1" ht="12.75"/>
    <row r="342" s="226" customFormat="1" ht="12.75"/>
    <row r="343" s="226" customFormat="1" ht="12.75"/>
    <row r="344" s="226" customFormat="1" ht="12.75"/>
    <row r="345" s="226" customFormat="1" ht="12.75"/>
    <row r="346" s="226" customFormat="1" ht="12.75"/>
    <row r="347" s="226" customFormat="1" ht="12.75"/>
    <row r="348" s="226" customFormat="1" ht="12.75"/>
    <row r="349" s="226" customFormat="1" ht="12.75"/>
    <row r="350" s="226" customFormat="1" ht="12.75"/>
    <row r="351" s="226" customFormat="1" ht="12.75"/>
    <row r="352" s="226" customFormat="1" ht="12.75"/>
    <row r="353" s="226" customFormat="1" ht="12.75"/>
    <row r="354" s="226" customFormat="1" ht="12.75"/>
    <row r="355" s="226" customFormat="1" ht="12.75"/>
    <row r="356" s="226" customFormat="1" ht="12.75"/>
    <row r="357" s="226" customFormat="1" ht="12.75"/>
    <row r="358" s="226" customFormat="1" ht="12.75"/>
    <row r="359" s="226" customFormat="1" ht="12.75"/>
    <row r="360" s="226" customFormat="1" ht="12.75"/>
    <row r="361" s="226" customFormat="1" ht="12.75"/>
    <row r="362" s="226" customFormat="1" ht="12.75"/>
    <row r="363" s="226" customFormat="1" ht="12.75"/>
    <row r="364" s="226" customFormat="1" ht="12.75"/>
    <row r="365" s="226" customFormat="1" ht="12.75"/>
    <row r="366" s="226" customFormat="1" ht="12.75"/>
    <row r="367" s="226" customFormat="1" ht="12.75"/>
    <row r="368" s="226" customFormat="1" ht="12.75"/>
    <row r="369" s="226" customFormat="1" ht="12.75"/>
    <row r="370" s="226" customFormat="1" ht="12.75"/>
    <row r="371" s="226" customFormat="1" ht="12.75"/>
    <row r="372" s="226" customFormat="1" ht="12.75"/>
    <row r="373" s="226" customFormat="1" ht="12.75"/>
    <row r="374" s="226" customFormat="1" ht="12.75"/>
    <row r="375" s="226" customFormat="1" ht="12.75"/>
    <row r="376" s="226" customFormat="1" ht="12.75"/>
    <row r="377" s="226" customFormat="1" ht="12.75"/>
    <row r="378" s="226" customFormat="1" ht="12.75"/>
    <row r="379" s="226" customFormat="1" ht="12.75"/>
    <row r="380" s="226" customFormat="1" ht="12.75"/>
    <row r="381" s="226" customFormat="1" ht="12.75"/>
    <row r="382" s="226" customFormat="1" ht="12.75"/>
    <row r="383" s="226" customFormat="1" ht="12.75"/>
    <row r="384" s="226" customFormat="1" ht="12.75"/>
    <row r="385" s="226" customFormat="1" ht="12.75"/>
    <row r="386" s="226" customFormat="1" ht="12.75"/>
    <row r="387" s="226" customFormat="1" ht="12.75"/>
    <row r="388" s="226" customFormat="1" ht="12.75"/>
    <row r="389" s="226" customFormat="1" ht="12.75"/>
    <row r="390" s="226" customFormat="1" ht="12.75"/>
    <row r="391" s="226" customFormat="1" ht="12.75"/>
    <row r="392" s="226" customFormat="1" ht="12.75"/>
    <row r="393" s="226" customFormat="1" ht="12.75"/>
    <row r="394" s="226" customFormat="1" ht="12.75"/>
    <row r="395" s="226" customFormat="1" ht="12.75"/>
    <row r="396" s="226" customFormat="1" ht="12.75"/>
    <row r="397" s="226" customFormat="1" ht="12.75"/>
    <row r="398" s="226" customFormat="1" ht="12.75"/>
    <row r="399" s="226" customFormat="1" ht="12.75"/>
    <row r="400" s="226" customFormat="1" ht="12.75"/>
    <row r="401" s="226" customFormat="1" ht="12.75"/>
    <row r="402" s="226" customFormat="1" ht="12.75"/>
    <row r="403" s="226" customFormat="1" ht="12.75"/>
    <row r="404" s="226" customFormat="1" ht="12.75"/>
    <row r="405" s="226" customFormat="1" ht="12.75"/>
    <row r="406" s="226" customFormat="1" ht="12.75"/>
    <row r="407" s="226" customFormat="1" ht="12.75"/>
    <row r="408" s="226" customFormat="1" ht="12.75"/>
    <row r="409" s="226" customFormat="1" ht="12.75"/>
    <row r="410" s="226" customFormat="1" ht="12.75"/>
    <row r="411" s="226" customFormat="1" ht="12.75"/>
    <row r="412" s="226" customFormat="1" ht="12.75"/>
    <row r="413" s="226" customFormat="1" ht="12.75"/>
    <row r="414" s="226" customFormat="1" ht="12.75"/>
    <row r="415" s="226" customFormat="1" ht="12.75"/>
    <row r="416" s="226" customFormat="1" ht="12.75"/>
    <row r="417" s="226" customFormat="1" ht="12.75"/>
    <row r="418" s="226" customFormat="1" ht="12.75"/>
    <row r="419" s="226" customFormat="1" ht="12.75"/>
    <row r="420" s="226" customFormat="1" ht="12.75"/>
    <row r="421" s="226" customFormat="1" ht="12.75"/>
    <row r="422" s="226" customFormat="1" ht="12.75"/>
    <row r="423" s="226" customFormat="1" ht="12.75"/>
    <row r="424" s="226" customFormat="1" ht="12.75"/>
    <row r="425" s="226" customFormat="1" ht="12.75"/>
    <row r="426" s="226" customFormat="1" ht="12.75"/>
    <row r="427" s="226" customFormat="1" ht="12.75"/>
    <row r="428" s="226" customFormat="1" ht="12.75"/>
    <row r="429" s="226" customFormat="1" ht="12.75"/>
    <row r="430" s="226" customFormat="1" ht="12.75"/>
    <row r="431" s="226" customFormat="1" ht="12.75"/>
    <row r="432" s="226" customFormat="1" ht="12.75"/>
    <row r="433" s="226" customFormat="1" ht="12.75"/>
    <row r="434" s="226" customFormat="1" ht="12.75"/>
    <row r="435" s="226" customFormat="1" ht="12.75"/>
    <row r="436" s="226" customFormat="1" ht="12.75"/>
    <row r="437" s="226" customFormat="1" ht="12.75"/>
    <row r="438" s="226" customFormat="1" ht="12.75"/>
    <row r="439" s="226" customFormat="1" ht="12.75"/>
    <row r="440" s="226" customFormat="1" ht="12.75"/>
    <row r="441" s="226" customFormat="1" ht="12.75"/>
    <row r="442" s="226" customFormat="1" ht="12.75"/>
    <row r="443" s="226" customFormat="1" ht="12.75"/>
    <row r="444" s="226" customFormat="1" ht="12.75"/>
    <row r="445" s="226" customFormat="1" ht="12.75"/>
    <row r="446" s="226" customFormat="1" ht="12.75"/>
    <row r="447" s="226" customFormat="1" ht="12.75"/>
    <row r="448" s="226" customFormat="1" ht="12.75"/>
    <row r="449" s="226" customFormat="1" ht="12.75"/>
    <row r="450" s="226" customFormat="1" ht="12.75"/>
    <row r="451" s="226" customFormat="1" ht="12.75"/>
    <row r="452" s="226" customFormat="1" ht="12.75"/>
    <row r="453" s="226" customFormat="1" ht="12.75"/>
    <row r="454" s="226" customFormat="1" ht="12.75"/>
    <row r="455" s="226" customFormat="1" ht="12.75"/>
    <row r="456" s="226" customFormat="1" ht="12.75"/>
    <row r="457" s="226" customFormat="1" ht="12.75"/>
    <row r="458" s="226" customFormat="1" ht="12.75"/>
    <row r="459" s="226" customFormat="1" ht="12.75"/>
    <row r="460" s="226" customFormat="1" ht="12.75"/>
    <row r="461" s="226" customFormat="1" ht="12.75"/>
    <row r="462" s="226" customFormat="1" ht="12.75"/>
    <row r="463" s="226" customFormat="1" ht="12.75"/>
    <row r="464" s="226" customFormat="1" ht="12.75"/>
    <row r="465" s="226" customFormat="1" ht="12.75"/>
    <row r="466" s="226" customFormat="1" ht="12.75"/>
    <row r="467" s="226" customFormat="1" ht="12.75"/>
    <row r="468" s="226" customFormat="1" ht="12.75"/>
    <row r="469" s="226" customFormat="1" ht="12.75"/>
    <row r="470" s="226" customFormat="1" ht="12.75"/>
    <row r="471" s="226" customFormat="1" ht="12.75"/>
    <row r="472" s="226" customFormat="1" ht="12.75"/>
    <row r="473" s="226" customFormat="1" ht="12.75"/>
    <row r="474" s="226" customFormat="1" ht="12.75"/>
    <row r="475" s="226" customFormat="1" ht="12.75"/>
    <row r="476" s="226" customFormat="1" ht="12.75"/>
    <row r="477" s="226" customFormat="1" ht="12.75"/>
    <row r="478" s="226" customFormat="1" ht="12.75"/>
    <row r="479" s="226" customFormat="1" ht="12.75"/>
    <row r="480" s="226" customFormat="1" ht="12.75"/>
    <row r="481" s="226" customFormat="1" ht="12.75"/>
    <row r="482" s="226" customFormat="1" ht="12.75"/>
    <row r="483" s="226" customFormat="1" ht="12.75"/>
    <row r="484" s="226" customFormat="1" ht="12.75"/>
    <row r="485" s="226" customFormat="1" ht="12.75"/>
    <row r="486" s="226" customFormat="1" ht="12.75"/>
    <row r="487" s="226" customFormat="1" ht="12.75"/>
    <row r="488" s="226" customFormat="1" ht="12.75"/>
    <row r="489" s="226" customFormat="1" ht="12.75"/>
    <row r="490" s="226" customFormat="1" ht="12.75"/>
    <row r="491" s="226" customFormat="1" ht="12.75"/>
    <row r="492" s="226" customFormat="1" ht="12.75"/>
    <row r="493" s="226" customFormat="1" ht="12.75"/>
    <row r="494" s="226" customFormat="1" ht="12.75"/>
    <row r="495" s="226" customFormat="1" ht="12.75"/>
    <row r="496" s="226" customFormat="1" ht="12.75"/>
    <row r="497" s="226" customFormat="1" ht="12.75"/>
    <row r="498" s="226" customFormat="1" ht="12.75"/>
    <row r="499" s="226" customFormat="1" ht="12.75"/>
    <row r="500" s="226" customFormat="1" ht="12.75"/>
    <row r="501" s="226" customFormat="1" ht="12.75"/>
    <row r="502" s="226" customFormat="1" ht="12.75"/>
    <row r="503" s="226" customFormat="1" ht="12.75"/>
    <row r="504" s="226" customFormat="1" ht="12.75"/>
    <row r="505" s="226" customFormat="1" ht="12.75"/>
    <row r="506" s="226" customFormat="1" ht="12.75"/>
    <row r="507" s="226" customFormat="1" ht="12.75"/>
    <row r="508" s="226" customFormat="1" ht="12.75"/>
    <row r="509" s="226" customFormat="1" ht="12.75"/>
    <row r="510" s="226" customFormat="1" ht="12.75"/>
    <row r="511" s="226" customFormat="1" ht="12.75"/>
    <row r="512" s="226" customFormat="1" ht="12.75"/>
    <row r="513" s="226" customFormat="1" ht="12.75"/>
    <row r="514" s="226" customFormat="1" ht="12.75"/>
    <row r="515" s="226" customFormat="1" ht="12.75"/>
    <row r="516" s="226" customFormat="1" ht="12.75"/>
    <row r="517" s="226" customFormat="1" ht="12.75"/>
    <row r="518" s="226" customFormat="1" ht="12.75"/>
    <row r="519" s="226" customFormat="1" ht="12.75"/>
    <row r="520" s="226" customFormat="1" ht="12.75"/>
    <row r="521" s="226" customFormat="1" ht="12.75"/>
    <row r="522" s="226" customFormat="1" ht="12.75"/>
    <row r="523" s="226" customFormat="1" ht="12.75"/>
    <row r="524" s="226" customFormat="1" ht="12.75"/>
    <row r="525" s="226" customFormat="1" ht="12.75"/>
    <row r="526" s="226" customFormat="1" ht="12.75"/>
    <row r="527" s="226" customFormat="1" ht="12.75"/>
    <row r="528" s="226" customFormat="1" ht="12.75"/>
    <row r="529" s="226" customFormat="1" ht="12.75"/>
    <row r="530" s="226" customFormat="1" ht="12.75"/>
    <row r="531" s="226" customFormat="1" ht="12.75"/>
    <row r="532" s="226" customFormat="1" ht="12.75"/>
    <row r="533" s="226" customFormat="1" ht="12.75"/>
    <row r="534" s="226" customFormat="1" ht="12.75"/>
    <row r="535" s="226" customFormat="1" ht="12.75"/>
    <row r="536" s="226" customFormat="1" ht="12.75"/>
    <row r="537" s="226" customFormat="1" ht="12.75"/>
    <row r="538" s="226" customFormat="1" ht="12.75"/>
    <row r="539" s="226" customFormat="1" ht="12.75"/>
    <row r="540" s="226" customFormat="1" ht="12.75"/>
    <row r="541" s="226" customFormat="1" ht="12.75"/>
    <row r="542" s="226" customFormat="1" ht="12.75"/>
    <row r="543" s="226" customFormat="1" ht="12.75"/>
    <row r="544" s="226" customFormat="1" ht="12.75"/>
    <row r="545" s="226" customFormat="1" ht="12.75"/>
    <row r="546" s="226" customFormat="1" ht="12.75"/>
    <row r="547" s="226" customFormat="1" ht="12.75"/>
    <row r="548" s="226" customFormat="1" ht="12.75"/>
    <row r="549" s="226" customFormat="1" ht="12.75"/>
    <row r="550" s="226" customFormat="1" ht="12.75"/>
    <row r="551" s="226" customFormat="1" ht="12.75"/>
    <row r="552" s="226" customFormat="1" ht="12.75"/>
    <row r="553" s="226" customFormat="1" ht="12.75"/>
    <row r="554" s="226" customFormat="1" ht="12.75"/>
    <row r="555" s="226" customFormat="1" ht="12.75"/>
    <row r="556" s="226" customFormat="1" ht="12.75"/>
    <row r="557" s="226" customFormat="1" ht="12.75"/>
    <row r="558" s="226" customFormat="1" ht="12.75"/>
    <row r="559" s="226" customFormat="1" ht="12.75"/>
    <row r="560" s="226" customFormat="1" ht="12.75"/>
    <row r="561" s="226" customFormat="1" ht="12.75"/>
    <row r="562" s="226" customFormat="1" ht="12.75"/>
    <row r="563" s="226" customFormat="1" ht="12.75"/>
    <row r="564" s="226" customFormat="1" ht="12.75"/>
    <row r="565" s="226" customFormat="1" ht="12.75"/>
    <row r="566" s="226" customFormat="1" ht="12.75"/>
    <row r="567" s="226" customFormat="1" ht="12.75"/>
    <row r="568" s="226" customFormat="1" ht="12.75"/>
    <row r="569" s="226" customFormat="1" ht="12.75"/>
    <row r="570" s="226" customFormat="1" ht="12.75"/>
    <row r="571" s="226" customFormat="1" ht="12.75"/>
    <row r="572" s="226" customFormat="1" ht="12.75"/>
    <row r="573" s="226" customFormat="1" ht="12.75"/>
    <row r="574" s="226" customFormat="1" ht="12.75"/>
    <row r="575" s="226" customFormat="1" ht="12.75"/>
    <row r="576" s="226" customFormat="1" ht="12.75"/>
    <row r="577" s="226" customFormat="1" ht="12.75"/>
    <row r="578" s="226" customFormat="1" ht="12.75"/>
    <row r="579" s="226" customFormat="1" ht="12.75"/>
    <row r="580" s="226" customFormat="1" ht="12.75"/>
    <row r="581" s="226" customFormat="1" ht="12.75"/>
    <row r="582" s="226" customFormat="1" ht="12.75"/>
    <row r="583" s="226" customFormat="1" ht="12.75"/>
    <row r="584" s="226" customFormat="1" ht="12.75"/>
    <row r="585" s="226" customFormat="1" ht="12.75"/>
    <row r="586" s="226" customFormat="1" ht="12.75"/>
    <row r="587" s="226" customFormat="1" ht="12.75"/>
    <row r="588" s="226" customFormat="1" ht="12.75"/>
    <row r="589" s="226" customFormat="1" ht="12.75"/>
    <row r="590" s="226" customFormat="1" ht="12.75"/>
    <row r="591" s="226" customFormat="1" ht="12.75"/>
    <row r="592" s="226" customFormat="1" ht="12.75"/>
    <row r="593" s="226" customFormat="1" ht="12.75"/>
    <row r="594" s="226" customFormat="1" ht="12.75"/>
    <row r="595" s="226" customFormat="1" ht="12.75"/>
    <row r="596" s="226" customFormat="1" ht="12.75"/>
    <row r="597" s="226" customFormat="1" ht="12.75"/>
    <row r="598" s="226" customFormat="1" ht="12.75"/>
    <row r="599" s="226" customFormat="1" ht="12.75"/>
    <row r="600" s="226" customFormat="1" ht="12.75"/>
    <row r="601" s="226" customFormat="1" ht="12.75"/>
    <row r="602" s="226" customFormat="1" ht="12.75"/>
    <row r="603" s="226" customFormat="1" ht="12.75"/>
    <row r="604" s="226" customFormat="1" ht="12.75"/>
    <row r="605" s="226" customFormat="1" ht="12.75"/>
    <row r="606" s="226" customFormat="1" ht="12.75"/>
    <row r="607" s="226" customFormat="1" ht="12.75"/>
    <row r="608" s="226" customFormat="1" ht="12.75"/>
    <row r="609" s="226" customFormat="1" ht="12.75"/>
    <row r="610" s="226" customFormat="1" ht="12.75"/>
    <row r="611" s="226" customFormat="1" ht="12.75"/>
    <row r="612" s="226" customFormat="1" ht="12.75"/>
    <row r="613" s="226" customFormat="1" ht="12.75"/>
    <row r="614" s="226" customFormat="1" ht="12.75"/>
    <row r="615" s="226" customFormat="1" ht="12.75"/>
    <row r="616" s="226" customFormat="1" ht="12.75"/>
    <row r="617" s="226" customFormat="1" ht="12.75"/>
    <row r="618" s="226" customFormat="1" ht="12.75"/>
    <row r="619" s="226" customFormat="1" ht="12.75"/>
    <row r="620" s="226" customFormat="1" ht="12.75"/>
    <row r="621" s="226" customFormat="1" ht="12.75"/>
    <row r="622" s="226" customFormat="1" ht="12.75"/>
    <row r="623" s="226" customFormat="1" ht="12.75"/>
    <row r="624" s="226" customFormat="1" ht="12.75"/>
    <row r="625" s="226" customFormat="1" ht="12.75"/>
    <row r="626" s="226" customFormat="1" ht="12.75"/>
    <row r="627" s="226" customFormat="1" ht="12.75"/>
    <row r="628" s="226" customFormat="1" ht="12.75"/>
    <row r="629" s="226" customFormat="1" ht="12.75"/>
    <row r="630" s="226" customFormat="1" ht="12.75"/>
    <row r="631" s="226" customFormat="1" ht="12.75"/>
    <row r="632" s="226" customFormat="1" ht="12.75"/>
    <row r="633" s="226" customFormat="1" ht="12.75"/>
    <row r="634" s="226" customFormat="1" ht="12.75"/>
    <row r="635" s="226" customFormat="1" ht="12.75"/>
    <row r="636" s="226" customFormat="1" ht="12.75"/>
    <row r="637" s="226" customFormat="1" ht="12.75"/>
    <row r="638" s="226" customFormat="1" ht="12.75"/>
    <row r="639" s="226" customFormat="1" ht="12.75"/>
    <row r="640" s="226" customFormat="1" ht="12.75"/>
    <row r="641" s="226" customFormat="1" ht="12.75"/>
    <row r="642" s="226" customFormat="1" ht="12.75"/>
    <row r="643" s="226" customFormat="1" ht="12.75"/>
    <row r="644" s="226" customFormat="1" ht="12.75"/>
    <row r="645" s="226" customFormat="1" ht="12.75"/>
    <row r="646" s="226" customFormat="1" ht="12.75"/>
    <row r="647" s="226" customFormat="1" ht="12.75"/>
    <row r="648" s="226" customFormat="1" ht="12.75"/>
    <row r="649" s="226" customFormat="1" ht="12.75"/>
    <row r="650" s="226" customFormat="1" ht="12.75"/>
    <row r="651" s="226" customFormat="1" ht="12.75"/>
    <row r="652" s="226" customFormat="1" ht="12.75"/>
    <row r="653" s="226" customFormat="1" ht="12.75"/>
    <row r="654" s="226" customFormat="1" ht="12.75"/>
    <row r="655" s="226" customFormat="1" ht="12.75"/>
    <row r="656" s="226" customFormat="1" ht="12.75"/>
    <row r="657" s="226" customFormat="1" ht="12.75"/>
    <row r="658" s="226" customFormat="1" ht="12.75"/>
    <row r="659" s="226" customFormat="1" ht="12.75"/>
    <row r="660" s="226" customFormat="1" ht="12.75"/>
    <row r="661" s="226" customFormat="1" ht="12.75"/>
    <row r="662" s="226" customFormat="1" ht="12.75"/>
    <row r="663" s="226" customFormat="1" ht="12.75"/>
    <row r="664" s="226" customFormat="1" ht="12.75"/>
    <row r="665" s="226" customFormat="1" ht="12.75"/>
    <row r="666" s="226" customFormat="1" ht="12.75"/>
    <row r="667" s="226" customFormat="1" ht="12.75"/>
    <row r="668" s="226" customFormat="1" ht="12.75"/>
    <row r="669" s="226" customFormat="1" ht="12.75"/>
    <row r="670" s="226" customFormat="1" ht="12.75"/>
    <row r="671" s="226" customFormat="1" ht="12.75"/>
    <row r="672" s="226" customFormat="1" ht="12.75"/>
    <row r="673" s="226" customFormat="1" ht="12.75"/>
    <row r="674" s="226" customFormat="1" ht="12.75"/>
    <row r="675" s="226" customFormat="1" ht="12.75"/>
    <row r="676" s="226" customFormat="1" ht="12.75"/>
    <row r="677" s="226" customFormat="1" ht="12.75"/>
    <row r="678" s="226" customFormat="1" ht="12.75"/>
    <row r="679" s="226" customFormat="1" ht="12.75"/>
    <row r="680" s="226" customFormat="1" ht="12.75"/>
    <row r="681" s="226" customFormat="1" ht="12.75"/>
    <row r="682" s="226" customFormat="1" ht="12.75"/>
    <row r="683" s="226" customFormat="1" ht="12.75"/>
    <row r="684" s="226" customFormat="1" ht="12.75"/>
    <row r="685" s="226" customFormat="1" ht="12.75"/>
    <row r="686" s="226" customFormat="1" ht="12.75"/>
    <row r="687" s="226" customFormat="1" ht="12.75"/>
    <row r="688" s="226" customFormat="1" ht="12.75"/>
    <row r="689" s="226" customFormat="1" ht="12.75"/>
    <row r="690" s="226" customFormat="1" ht="12.75"/>
    <row r="691" s="226" customFormat="1" ht="12.75"/>
    <row r="692" s="226" customFormat="1" ht="12.75"/>
    <row r="693" s="226" customFormat="1" ht="12.75"/>
    <row r="694" s="226" customFormat="1" ht="12.75"/>
    <row r="695" s="226" customFormat="1" ht="12.75"/>
    <row r="696" s="226" customFormat="1" ht="12.75"/>
    <row r="697" s="226" customFormat="1" ht="12.75"/>
    <row r="698" s="226" customFormat="1" ht="12.75"/>
    <row r="699" s="226" customFormat="1" ht="12.75"/>
    <row r="700" s="226" customFormat="1" ht="12.75"/>
    <row r="701" s="226" customFormat="1" ht="12.75"/>
    <row r="702" s="226" customFormat="1" ht="12.75"/>
    <row r="703" s="226" customFormat="1" ht="12.75"/>
    <row r="704" s="226" customFormat="1" ht="12.75"/>
    <row r="705" s="226" customFormat="1" ht="12.75"/>
    <row r="706" s="226" customFormat="1" ht="12.75"/>
    <row r="707" s="226" customFormat="1" ht="12.75"/>
    <row r="708" s="226" customFormat="1" ht="12.75"/>
    <row r="709" s="226" customFormat="1" ht="12.75"/>
    <row r="710" s="226" customFormat="1" ht="12.75"/>
    <row r="711" s="226" customFormat="1" ht="12.75"/>
    <row r="712" s="226" customFormat="1" ht="12.75"/>
    <row r="713" s="226" customFormat="1" ht="12.75"/>
    <row r="714" s="226" customFormat="1" ht="12.75"/>
    <row r="715" s="226" customFormat="1" ht="12.75"/>
    <row r="716" s="226" customFormat="1" ht="12.75"/>
    <row r="717" s="226" customFormat="1" ht="12.75"/>
    <row r="718" s="226" customFormat="1" ht="12.75"/>
    <row r="719" s="226" customFormat="1" ht="12.75"/>
    <row r="720" s="226" customFormat="1" ht="12.75"/>
    <row r="721" s="226" customFormat="1" ht="12.75"/>
    <row r="722" s="226" customFormat="1" ht="12.75"/>
    <row r="723" s="226" customFormat="1" ht="12.75"/>
    <row r="724" s="226" customFormat="1" ht="12.75"/>
    <row r="725" s="226" customFormat="1" ht="12.75"/>
    <row r="726" s="226" customFormat="1" ht="12.75"/>
    <row r="727" s="226" customFormat="1" ht="12.75"/>
    <row r="728" s="226" customFormat="1" ht="12.75"/>
    <row r="729" s="226" customFormat="1" ht="12.75"/>
    <row r="730" s="226" customFormat="1" ht="12.75"/>
    <row r="731" s="226" customFormat="1" ht="12.75"/>
    <row r="732" s="226" customFormat="1" ht="12.75"/>
    <row r="733" s="226" customFormat="1" ht="12.75"/>
    <row r="734" s="226" customFormat="1" ht="12.75"/>
    <row r="735" s="226" customFormat="1" ht="12.75"/>
    <row r="736" s="226" customFormat="1" ht="12.75"/>
    <row r="737" s="226" customFormat="1" ht="12.75"/>
    <row r="738" s="226" customFormat="1" ht="12.75"/>
    <row r="739" s="226" customFormat="1" ht="12.75"/>
    <row r="740" s="226" customFormat="1" ht="12.75"/>
    <row r="741" s="226" customFormat="1" ht="12.75"/>
    <row r="742" s="226" customFormat="1" ht="12.75"/>
    <row r="743" s="226" customFormat="1" ht="12.75"/>
    <row r="744" s="226" customFormat="1" ht="12.75"/>
    <row r="745" s="226" customFormat="1" ht="12.75"/>
    <row r="746" s="226" customFormat="1" ht="12.75"/>
    <row r="747" s="226" customFormat="1" ht="12.75"/>
    <row r="748" s="226" customFormat="1" ht="12.75"/>
    <row r="749" s="226" customFormat="1" ht="12.75"/>
    <row r="750" s="226" customFormat="1" ht="12.75"/>
    <row r="751" s="226" customFormat="1" ht="12.75"/>
    <row r="752" s="226" customFormat="1" ht="12.75"/>
    <row r="753" s="226" customFormat="1" ht="12.75"/>
    <row r="754" s="226" customFormat="1" ht="12.75"/>
    <row r="755" s="226" customFormat="1" ht="12.75"/>
    <row r="756" s="226" customFormat="1" ht="12.75"/>
    <row r="757" s="226" customFormat="1" ht="12.75"/>
    <row r="758" s="226" customFormat="1" ht="12.75"/>
    <row r="759" s="226" customFormat="1" ht="12.75"/>
    <row r="760" s="226" customFormat="1" ht="12.75"/>
    <row r="761" s="226" customFormat="1" ht="12.75"/>
    <row r="762" s="226" customFormat="1" ht="12.75"/>
    <row r="763" s="226" customFormat="1" ht="12.75"/>
    <row r="764" s="226" customFormat="1" ht="12.75"/>
    <row r="765" s="226" customFormat="1" ht="12.75"/>
    <row r="766" s="226" customFormat="1" ht="12.75"/>
    <row r="767" s="226" customFormat="1" ht="12.75"/>
    <row r="768" s="226" customFormat="1" ht="12.75"/>
    <row r="769" s="226" customFormat="1" ht="12.75"/>
    <row r="770" s="226" customFormat="1" ht="12.75"/>
    <row r="771" s="226" customFormat="1" ht="12.75"/>
    <row r="772" s="226" customFormat="1" ht="12.75"/>
    <row r="773" s="226" customFormat="1" ht="12.75"/>
    <row r="774" s="226" customFormat="1" ht="12.75"/>
    <row r="775" s="226" customFormat="1" ht="12.75"/>
    <row r="776" s="226" customFormat="1" ht="12.75"/>
    <row r="777" s="226" customFormat="1" ht="12.75"/>
    <row r="778" s="226" customFormat="1" ht="12.75"/>
    <row r="779" s="226" customFormat="1" ht="12.75"/>
    <row r="780" s="226" customFormat="1" ht="12.75"/>
    <row r="781" s="226" customFormat="1" ht="12.75"/>
    <row r="782" s="226" customFormat="1" ht="12.75"/>
    <row r="783" s="226" customFormat="1" ht="12.75"/>
    <row r="784" s="226" customFormat="1" ht="12.75"/>
    <row r="785" s="226" customFormat="1" ht="12.75"/>
    <row r="786" s="226" customFormat="1" ht="12.75"/>
    <row r="787" s="226" customFormat="1" ht="12.75"/>
    <row r="788" s="226" customFormat="1" ht="12.75"/>
    <row r="789" s="226" customFormat="1" ht="12.75"/>
    <row r="790" s="226" customFormat="1" ht="12.75"/>
    <row r="791" s="226" customFormat="1" ht="12.75"/>
    <row r="792" s="226" customFormat="1" ht="12.75"/>
    <row r="793" s="226" customFormat="1" ht="12.75"/>
    <row r="794" s="226" customFormat="1" ht="12.75"/>
    <row r="795" s="226" customFormat="1" ht="12.75"/>
    <row r="796" s="226" customFormat="1" ht="12.75"/>
    <row r="797" s="226" customFormat="1" ht="12.75"/>
    <row r="798" s="226" customFormat="1" ht="12.75"/>
    <row r="799" s="226" customFormat="1" ht="12.75"/>
    <row r="800" s="226" customFormat="1" ht="12.75"/>
    <row r="801" s="226" customFormat="1" ht="12.75"/>
    <row r="802" s="226" customFormat="1" ht="12.75"/>
    <row r="803" s="226" customFormat="1" ht="12.75"/>
    <row r="804" s="226" customFormat="1" ht="12.75"/>
    <row r="805" s="226" customFormat="1" ht="12.75"/>
    <row r="806" s="226" customFormat="1" ht="12.75"/>
    <row r="807" s="226" customFormat="1" ht="12.75"/>
    <row r="808" s="226" customFormat="1" ht="12.75"/>
    <row r="809" s="226" customFormat="1" ht="12.75"/>
    <row r="810" s="226" customFormat="1" ht="12.75"/>
    <row r="811" s="226" customFormat="1" ht="12.75"/>
    <row r="812" s="226" customFormat="1" ht="12.75"/>
    <row r="813" s="226" customFormat="1" ht="12.75"/>
    <row r="814" s="226" customFormat="1" ht="12.75"/>
    <row r="815" s="226" customFormat="1" ht="12.75"/>
    <row r="816" s="226" customFormat="1" ht="12.75"/>
    <row r="817" s="226" customFormat="1" ht="12.75"/>
    <row r="818" s="226" customFormat="1" ht="12.75"/>
    <row r="819" s="226" customFormat="1" ht="12.75"/>
    <row r="820" s="226" customFormat="1" ht="12.75"/>
    <row r="821" s="226" customFormat="1" ht="12.75"/>
    <row r="822" s="226" customFormat="1" ht="12.75"/>
    <row r="823" s="226" customFormat="1" ht="12.75"/>
    <row r="824" s="226" customFormat="1" ht="12.75"/>
    <row r="825" s="226" customFormat="1" ht="12.75"/>
    <row r="826" s="226" customFormat="1" ht="12.75"/>
    <row r="827" s="226" customFormat="1" ht="12.75"/>
    <row r="828" s="226" customFormat="1" ht="12.75"/>
    <row r="829" s="226" customFormat="1" ht="12.75"/>
    <row r="830" s="226" customFormat="1" ht="12.75"/>
    <row r="831" s="226" customFormat="1" ht="12.75"/>
    <row r="832" s="226" customFormat="1" ht="12.75"/>
    <row r="833" s="226" customFormat="1" ht="12.75"/>
    <row r="834" s="226" customFormat="1" ht="12.75"/>
    <row r="835" s="226" customFormat="1" ht="12.75"/>
    <row r="836" s="226" customFormat="1" ht="12.75"/>
    <row r="837" s="226" customFormat="1" ht="12.75"/>
    <row r="838" s="226" customFormat="1" ht="12.75"/>
    <row r="839" s="226" customFormat="1" ht="12.75"/>
    <row r="840" s="226" customFormat="1" ht="12.75"/>
    <row r="841" s="226" customFormat="1" ht="12.75"/>
    <row r="842" s="226" customFormat="1" ht="12.75"/>
    <row r="843" s="226" customFormat="1" ht="12.75"/>
    <row r="844" s="226" customFormat="1" ht="12.75"/>
    <row r="845" s="226" customFormat="1" ht="12.75"/>
    <row r="846" s="226" customFormat="1" ht="12.75"/>
    <row r="847" s="226" customFormat="1" ht="12.75"/>
    <row r="848" s="226" customFormat="1" ht="12.75"/>
    <row r="849" s="226" customFormat="1" ht="12.75"/>
    <row r="850" s="226" customFormat="1" ht="12.75"/>
    <row r="851" s="226" customFormat="1" ht="12.75"/>
    <row r="852" s="226" customFormat="1" ht="12.75"/>
    <row r="853" s="226" customFormat="1" ht="12.75"/>
    <row r="854" s="226" customFormat="1" ht="12.75"/>
    <row r="855" s="226" customFormat="1" ht="12.75"/>
    <row r="856" s="226" customFormat="1" ht="12.75"/>
    <row r="857" s="226" customFormat="1" ht="12.75"/>
    <row r="858" s="226" customFormat="1" ht="12.75"/>
    <row r="859" s="226" customFormat="1" ht="12.75"/>
    <row r="860" s="226" customFormat="1" ht="12.75"/>
    <row r="861" s="226" customFormat="1" ht="12.75"/>
    <row r="862" s="226" customFormat="1" ht="12.75"/>
    <row r="863" s="226" customFormat="1" ht="12.75"/>
    <row r="864" s="226" customFormat="1" ht="12.75"/>
    <row r="865" s="226" customFormat="1" ht="12.75"/>
    <row r="866" s="226" customFormat="1" ht="12.75"/>
    <row r="867" s="226" customFormat="1" ht="12.75"/>
    <row r="868" s="226" customFormat="1" ht="12.75"/>
    <row r="869" s="226" customFormat="1" ht="12.75"/>
    <row r="870" s="226" customFormat="1" ht="12.75"/>
    <row r="871" s="226" customFormat="1" ht="12.75"/>
    <row r="872" s="226" customFormat="1" ht="12.75"/>
    <row r="873" s="226" customFormat="1" ht="12.75"/>
    <row r="874" s="226" customFormat="1" ht="12.75"/>
    <row r="875" s="226" customFormat="1" ht="12.75"/>
    <row r="876" s="226" customFormat="1" ht="12.75"/>
    <row r="877" s="226" customFormat="1" ht="12.75"/>
    <row r="878" s="226" customFormat="1" ht="12.75"/>
    <row r="879" s="226" customFormat="1" ht="12.75"/>
    <row r="880" s="226" customFormat="1" ht="12.75"/>
    <row r="881" s="226" customFormat="1" ht="12.75"/>
    <row r="882" s="226" customFormat="1" ht="12.75"/>
    <row r="883" s="226" customFormat="1" ht="12.75"/>
    <row r="884" s="226" customFormat="1" ht="12.75"/>
    <row r="885" s="226" customFormat="1" ht="12.75"/>
    <row r="886" s="226" customFormat="1" ht="12.75"/>
    <row r="887" s="226" customFormat="1" ht="12.75"/>
    <row r="888" s="226" customFormat="1" ht="12.75"/>
    <row r="889" s="226" customFormat="1" ht="12.75"/>
    <row r="890" s="226" customFormat="1" ht="12.75"/>
    <row r="891" s="226" customFormat="1" ht="12.75"/>
    <row r="892" s="226" customFormat="1" ht="12.75"/>
    <row r="893" s="226" customFormat="1" ht="12.75"/>
    <row r="894" s="226" customFormat="1" ht="12.75"/>
    <row r="895" s="226" customFormat="1" ht="12.75"/>
    <row r="896" s="226" customFormat="1" ht="12.75"/>
    <row r="897" s="226" customFormat="1" ht="12.75"/>
    <row r="898" s="226" customFormat="1" ht="12.75"/>
    <row r="899" s="226" customFormat="1" ht="12.75"/>
    <row r="900" s="226" customFormat="1" ht="12.75"/>
    <row r="901" s="226" customFormat="1" ht="12.75"/>
    <row r="902" s="226" customFormat="1" ht="12.75"/>
    <row r="903" s="226" customFormat="1" ht="12.75"/>
    <row r="904" s="226" customFormat="1" ht="12.75"/>
    <row r="905" s="226" customFormat="1" ht="12.75"/>
    <row r="906" s="226" customFormat="1" ht="12.75"/>
    <row r="907" s="226" customFormat="1" ht="12.75"/>
    <row r="908" s="226" customFormat="1" ht="12.75"/>
    <row r="909" s="226" customFormat="1" ht="12.75"/>
    <row r="910" s="226" customFormat="1" ht="12.75"/>
    <row r="911" s="226" customFormat="1" ht="12.75"/>
    <row r="912" s="226" customFormat="1" ht="12.75"/>
    <row r="913" s="226" customFormat="1" ht="12.75"/>
    <row r="914" s="226" customFormat="1" ht="12.75"/>
    <row r="915" s="226" customFormat="1" ht="12.75"/>
    <row r="916" s="226" customFormat="1" ht="12.75"/>
    <row r="917" s="226" customFormat="1" ht="12.75"/>
    <row r="918" s="226" customFormat="1" ht="12.75"/>
    <row r="919" s="226" customFormat="1" ht="12.75"/>
    <row r="920" s="226" customFormat="1" ht="12.75"/>
    <row r="921" s="226" customFormat="1" ht="12.75"/>
    <row r="922" s="226" customFormat="1" ht="12.75"/>
    <row r="923" s="226" customFormat="1" ht="12.75"/>
    <row r="924" s="226" customFormat="1" ht="12.75"/>
    <row r="925" s="226" customFormat="1" ht="12.75"/>
    <row r="926" s="226" customFormat="1" ht="12.75"/>
    <row r="927" s="226" customFormat="1" ht="12.75"/>
    <row r="928" s="226" customFormat="1" ht="12.75"/>
    <row r="929" s="226" customFormat="1" ht="12.75"/>
    <row r="930" s="226" customFormat="1" ht="12.75"/>
    <row r="931" s="226" customFormat="1" ht="12.75"/>
    <row r="932" s="226" customFormat="1" ht="12.75"/>
    <row r="933" s="226" customFormat="1" ht="12.75"/>
    <row r="934" s="226" customFormat="1" ht="12.75"/>
    <row r="935" s="226" customFormat="1" ht="12.75"/>
    <row r="936" s="226" customFormat="1" ht="12.75"/>
    <row r="937" s="226" customFormat="1" ht="12.75"/>
    <row r="938" s="226" customFormat="1" ht="12.75"/>
    <row r="939" s="226" customFormat="1" ht="12.75"/>
    <row r="940" s="226" customFormat="1" ht="12.75"/>
    <row r="941" s="226" customFormat="1" ht="12.75"/>
    <row r="942" s="226" customFormat="1" ht="12.75"/>
    <row r="943" s="226" customFormat="1" ht="12.75"/>
    <row r="944" s="226" customFormat="1" ht="12.75"/>
    <row r="945" s="226" customFormat="1" ht="12.75"/>
    <row r="946" s="226" customFormat="1" ht="12.75"/>
    <row r="947" s="226" customFormat="1" ht="12.75"/>
    <row r="948" s="226" customFormat="1" ht="12.75"/>
    <row r="949" s="226" customFormat="1" ht="12.75"/>
    <row r="950" s="226" customFormat="1" ht="12.75"/>
    <row r="951" s="226" customFormat="1" ht="12.75"/>
    <row r="952" s="226" customFormat="1" ht="12.75"/>
    <row r="953" s="226" customFormat="1" ht="12.75"/>
    <row r="954" s="226" customFormat="1" ht="12.75"/>
    <row r="955" s="226" customFormat="1" ht="12.75"/>
    <row r="956" s="226" customFormat="1" ht="12.75"/>
    <row r="957" s="226" customFormat="1" ht="12.75"/>
    <row r="958" s="226" customFormat="1" ht="12.75"/>
    <row r="959" s="226" customFormat="1" ht="12.75"/>
    <row r="960" s="226" customFormat="1" ht="12.75"/>
    <row r="961" s="226" customFormat="1" ht="12.75"/>
    <row r="962" s="226" customFormat="1" ht="12.75"/>
    <row r="963" s="226" customFormat="1" ht="12.75"/>
    <row r="964" s="226" customFormat="1" ht="12.75"/>
    <row r="965" s="226" customFormat="1" ht="12.75"/>
    <row r="966" s="226" customFormat="1" ht="12.75"/>
    <row r="967" s="226" customFormat="1" ht="12.75"/>
    <row r="968" s="226" customFormat="1" ht="12.75"/>
    <row r="969" s="226" customFormat="1" ht="12.75"/>
    <row r="970" s="226" customFormat="1" ht="12.75"/>
    <row r="971" s="226" customFormat="1" ht="12.75"/>
    <row r="972" s="226" customFormat="1" ht="12.75"/>
    <row r="973" s="226" customFormat="1" ht="12.75"/>
    <row r="974" s="226" customFormat="1" ht="12.75"/>
    <row r="975" s="226" customFormat="1" ht="12.75"/>
    <row r="976" s="226" customFormat="1" ht="12.75"/>
    <row r="977" s="226" customFormat="1" ht="12.75"/>
    <row r="978" s="226" customFormat="1" ht="12.75"/>
    <row r="979" s="226" customFormat="1" ht="12.75"/>
    <row r="980" s="226" customFormat="1" ht="12.75"/>
    <row r="981" s="226" customFormat="1" ht="12.75"/>
    <row r="982" s="226" customFormat="1" ht="12.75"/>
    <row r="983" s="226" customFormat="1" ht="12.75"/>
    <row r="984" s="226" customFormat="1" ht="12.75"/>
    <row r="985" s="226" customFormat="1" ht="12.75"/>
    <row r="986" s="226" customFormat="1" ht="12.75"/>
    <row r="987" s="226" customFormat="1" ht="12.75"/>
    <row r="988" s="226" customFormat="1" ht="12.75"/>
    <row r="989" s="226" customFormat="1" ht="12.75"/>
    <row r="990" s="226" customFormat="1" ht="12.75"/>
    <row r="991" s="226" customFormat="1" ht="12.75"/>
    <row r="992" s="226" customFormat="1" ht="12.75"/>
    <row r="993" s="226" customFormat="1" ht="12.75"/>
    <row r="994" s="226" customFormat="1" ht="12.75"/>
    <row r="995" s="226" customFormat="1" ht="12.75"/>
    <row r="996" s="226" customFormat="1" ht="12.75"/>
    <row r="997" s="226" customFormat="1" ht="12.75"/>
    <row r="998" s="226" customFormat="1" ht="12.75"/>
    <row r="999" s="226" customFormat="1" ht="12.75"/>
    <row r="1000" s="226" customFormat="1" ht="12.75"/>
    <row r="1001" s="226" customFormat="1" ht="12.75"/>
    <row r="1002" s="226" customFormat="1" ht="12.75"/>
    <row r="1003" s="226" customFormat="1" ht="12.75"/>
    <row r="1004" s="226" customFormat="1" ht="12.75"/>
    <row r="1005" s="226" customFormat="1" ht="12.75"/>
    <row r="1006" s="226" customFormat="1" ht="12.75"/>
    <row r="1007" s="226" customFormat="1" ht="12.75"/>
    <row r="1008" s="226" customFormat="1" ht="12.75"/>
    <row r="1009" s="226" customFormat="1" ht="12.75"/>
    <row r="1010" s="226" customFormat="1" ht="12.75"/>
    <row r="1011" s="226" customFormat="1" ht="12.75"/>
    <row r="1012" s="226" customFormat="1" ht="12.75"/>
    <row r="1013" s="226" customFormat="1" ht="12.75"/>
    <row r="1014" s="226" customFormat="1" ht="12.75"/>
    <row r="1015" s="226" customFormat="1" ht="12.75"/>
    <row r="1016" s="226" customFormat="1" ht="12.75"/>
    <row r="1017" s="226" customFormat="1" ht="12.75"/>
    <row r="1018" s="226" customFormat="1" ht="12.75"/>
    <row r="1019" s="226" customFormat="1" ht="12.75"/>
    <row r="1020" s="226" customFormat="1" ht="12.75"/>
    <row r="1021" s="226" customFormat="1" ht="12.75"/>
    <row r="1022" s="226" customFormat="1" ht="12.75"/>
    <row r="1023" s="226" customFormat="1" ht="12.75"/>
    <row r="1024" s="226" customFormat="1" ht="12.75"/>
    <row r="1025" s="226" customFormat="1" ht="12.75"/>
    <row r="1026" s="226" customFormat="1" ht="12.75"/>
    <row r="1027" s="226" customFormat="1" ht="12.75"/>
    <row r="1028" s="226" customFormat="1" ht="12.75"/>
    <row r="1029" s="226" customFormat="1" ht="12.75"/>
    <row r="1030" s="226" customFormat="1" ht="12.75"/>
    <row r="1031" s="226" customFormat="1" ht="12.75"/>
    <row r="1032" s="226" customFormat="1" ht="12.75"/>
    <row r="1033" s="226" customFormat="1" ht="12.75"/>
    <row r="1034" s="226" customFormat="1" ht="12.75"/>
    <row r="1035" s="226" customFormat="1" ht="12.75"/>
    <row r="1036" s="226" customFormat="1" ht="12.75"/>
    <row r="1037" s="226" customFormat="1" ht="12.75"/>
    <row r="1038" s="226" customFormat="1" ht="12.75"/>
    <row r="1039" s="226" customFormat="1" ht="12.75"/>
    <row r="1040" s="226" customFormat="1" ht="12.75"/>
    <row r="1041" s="226" customFormat="1" ht="12.75"/>
    <row r="1042" s="226" customFormat="1" ht="12.75"/>
    <row r="1043" s="226" customFormat="1" ht="12.75"/>
    <row r="1044" s="226" customFormat="1" ht="12.75"/>
    <row r="1045" s="226" customFormat="1" ht="12.75"/>
    <row r="1046" s="226" customFormat="1" ht="12.75"/>
    <row r="1047" s="226" customFormat="1" ht="12.75"/>
    <row r="1048" s="226" customFormat="1" ht="12.75"/>
    <row r="1049" s="226" customFormat="1" ht="12.75"/>
    <row r="1050" s="226" customFormat="1" ht="12.75"/>
    <row r="1051" s="226" customFormat="1" ht="12.75"/>
    <row r="1052" s="226" customFormat="1" ht="12.75"/>
    <row r="1053" s="226" customFormat="1" ht="12.75"/>
    <row r="1054" s="226" customFormat="1" ht="12.75"/>
    <row r="1055" s="226" customFormat="1" ht="12.75"/>
    <row r="1056" s="226" customFormat="1" ht="12.75"/>
    <row r="1057" s="226" customFormat="1" ht="12.75"/>
    <row r="1058" s="226" customFormat="1" ht="12.75"/>
    <row r="1059" s="226" customFormat="1" ht="12.75"/>
    <row r="1060" s="226" customFormat="1" ht="12.75"/>
    <row r="1061" s="226" customFormat="1" ht="12.75"/>
    <row r="1062" s="226" customFormat="1" ht="12.75"/>
    <row r="1063" s="226" customFormat="1" ht="12.75"/>
    <row r="1064" s="226" customFormat="1" ht="12.75"/>
    <row r="1065" s="226" customFormat="1" ht="12.75"/>
    <row r="1066" s="226" customFormat="1" ht="12.75"/>
    <row r="1067" s="226" customFormat="1" ht="12.75"/>
    <row r="1068" s="226" customFormat="1" ht="12.75"/>
    <row r="1069" s="226" customFormat="1" ht="12.75"/>
    <row r="1070" s="226" customFormat="1" ht="12.75"/>
    <row r="1071" s="226" customFormat="1" ht="12.75"/>
    <row r="1072" s="226" customFormat="1" ht="12.75"/>
    <row r="1073" s="226" customFormat="1" ht="12.75"/>
    <row r="1074" s="226" customFormat="1" ht="12.75"/>
    <row r="1075" s="226" customFormat="1" ht="12.75"/>
    <row r="1076" s="226" customFormat="1" ht="12.75"/>
    <row r="1077" s="226" customFormat="1" ht="12.75"/>
    <row r="1078" s="226" customFormat="1" ht="12.75"/>
    <row r="1079" s="226" customFormat="1" ht="12.75"/>
    <row r="1080" s="226" customFormat="1" ht="12.75"/>
    <row r="1081" s="226" customFormat="1" ht="12.75"/>
    <row r="1082" s="226" customFormat="1" ht="12.75"/>
    <row r="1083" s="226" customFormat="1" ht="12.75"/>
    <row r="1084" s="226" customFormat="1" ht="12.75"/>
    <row r="1085" s="226" customFormat="1" ht="12.75"/>
    <row r="1086" s="226" customFormat="1" ht="12.75"/>
    <row r="1087" s="226" customFormat="1" ht="12.75"/>
    <row r="1088" s="226" customFormat="1" ht="12.75"/>
    <row r="1089" s="226" customFormat="1" ht="12.75"/>
    <row r="1090" s="226" customFormat="1" ht="12.75"/>
    <row r="1091" s="226" customFormat="1" ht="12.75"/>
    <row r="1092" s="226" customFormat="1" ht="12.75"/>
    <row r="1093" s="226" customFormat="1" ht="12.75"/>
    <row r="1094" s="226" customFormat="1" ht="12.75"/>
    <row r="1095" s="226" customFormat="1" ht="12.75"/>
    <row r="1096" s="226" customFormat="1" ht="12.75"/>
    <row r="1097" s="226" customFormat="1" ht="12.75"/>
    <row r="1098" s="226" customFormat="1" ht="12.75"/>
    <row r="1099" s="226" customFormat="1" ht="12.75"/>
    <row r="1100" s="226" customFormat="1" ht="12.75"/>
    <row r="1101" s="226" customFormat="1" ht="12.75"/>
    <row r="1102" s="226" customFormat="1" ht="12.75"/>
    <row r="1103" s="226" customFormat="1" ht="12.75"/>
    <row r="1104" s="226" customFormat="1" ht="12.75"/>
    <row r="1105" s="226" customFormat="1" ht="12.75"/>
    <row r="1106" s="226" customFormat="1" ht="12.75"/>
    <row r="1107" s="226" customFormat="1" ht="12.75"/>
    <row r="1108" s="226" customFormat="1" ht="12.75"/>
    <row r="1109" s="226" customFormat="1" ht="12.75"/>
    <row r="1110" s="226" customFormat="1" ht="12.75"/>
    <row r="1111" s="226" customFormat="1" ht="12.75"/>
    <row r="1112" s="226" customFormat="1" ht="12.75"/>
    <row r="1113" s="226" customFormat="1" ht="12.75"/>
    <row r="1114" s="226" customFormat="1" ht="12.75"/>
    <row r="1115" s="226" customFormat="1" ht="12.75"/>
    <row r="1116" s="226" customFormat="1" ht="12.75"/>
    <row r="1117" s="226" customFormat="1" ht="12.75"/>
    <row r="1118" s="226" customFormat="1" ht="12.75"/>
    <row r="1119" s="226" customFormat="1" ht="12.75"/>
    <row r="1120" s="226" customFormat="1" ht="12.75"/>
    <row r="1121" s="226" customFormat="1" ht="12.75"/>
    <row r="1122" s="226" customFormat="1" ht="12.75"/>
    <row r="1123" s="226" customFormat="1" ht="12.75"/>
    <row r="1124" s="226" customFormat="1" ht="12.75"/>
    <row r="1125" s="226" customFormat="1" ht="12.75"/>
    <row r="1126" s="226" customFormat="1" ht="12.75"/>
    <row r="1127" s="226" customFormat="1" ht="12.75"/>
    <row r="1128" s="226" customFormat="1" ht="12.75"/>
    <row r="1129" s="226" customFormat="1" ht="12.75"/>
    <row r="1130" s="226" customFormat="1" ht="12.75"/>
    <row r="1131" s="226" customFormat="1" ht="12.75"/>
    <row r="1132" s="226" customFormat="1" ht="12.75"/>
    <row r="1133" s="226" customFormat="1" ht="12.75"/>
    <row r="1134" s="226" customFormat="1" ht="12.75"/>
    <row r="1135" s="226" customFormat="1" ht="12.75"/>
    <row r="1136" s="226" customFormat="1" ht="12.75"/>
    <row r="1137" s="226" customFormat="1" ht="12.75"/>
    <row r="1138" s="226" customFormat="1" ht="12.75"/>
    <row r="1139" s="226" customFormat="1" ht="12.75"/>
    <row r="1140" s="226" customFormat="1" ht="12.75"/>
    <row r="1141" s="226" customFormat="1" ht="12.75"/>
    <row r="1142" s="226" customFormat="1" ht="12.75"/>
    <row r="1143" s="226" customFormat="1" ht="12.75"/>
    <row r="1144" s="226" customFormat="1" ht="12.75"/>
    <row r="1145" s="226" customFormat="1" ht="12.75"/>
    <row r="1146" s="226" customFormat="1" ht="12.75"/>
    <row r="1147" s="226" customFormat="1" ht="12.75"/>
    <row r="1148" s="226" customFormat="1" ht="12.75"/>
    <row r="1149" s="226" customFormat="1" ht="12.75"/>
    <row r="1150" s="226" customFormat="1" ht="12.75"/>
    <row r="1151" s="226" customFormat="1" ht="12.75"/>
    <row r="1152" s="226" customFormat="1" ht="12.75"/>
    <row r="1153" s="226" customFormat="1" ht="12.75"/>
    <row r="1154" s="226" customFormat="1" ht="12.75"/>
    <row r="1155" s="226" customFormat="1" ht="12.75"/>
    <row r="1156" s="226" customFormat="1" ht="12.75"/>
    <row r="1157" s="226" customFormat="1" ht="12.75"/>
    <row r="1158" s="226" customFormat="1" ht="12.75"/>
    <row r="1159" s="226" customFormat="1" ht="12.75"/>
    <row r="1160" s="226" customFormat="1" ht="12.75"/>
    <row r="1161" s="226" customFormat="1" ht="12.75"/>
    <row r="1162" s="226" customFormat="1" ht="12.75"/>
    <row r="1163" s="226" customFormat="1" ht="12.75"/>
    <row r="1164" s="226" customFormat="1" ht="12.75"/>
    <row r="1165" s="226" customFormat="1" ht="12.75"/>
    <row r="1166" s="226" customFormat="1" ht="12.75"/>
    <row r="1167" s="226" customFormat="1" ht="12.75"/>
    <row r="1168" s="226" customFormat="1" ht="12.75"/>
    <row r="1169" s="226" customFormat="1" ht="12.75"/>
    <row r="1170" s="226" customFormat="1" ht="12.75"/>
    <row r="1171" s="226" customFormat="1" ht="12.75"/>
    <row r="1172" s="226" customFormat="1" ht="12.75"/>
    <row r="1173" s="226" customFormat="1" ht="12.75"/>
    <row r="1174" s="226" customFormat="1" ht="12.75"/>
    <row r="1175" s="226" customFormat="1" ht="12.75"/>
    <row r="1176" s="226" customFormat="1" ht="12.75"/>
    <row r="1177" s="226" customFormat="1" ht="12.75"/>
    <row r="1178" s="226" customFormat="1" ht="12.75"/>
    <row r="1179" s="226" customFormat="1" ht="12.75"/>
    <row r="1180" s="226" customFormat="1" ht="12.75"/>
    <row r="1181" s="226" customFormat="1" ht="12.75"/>
    <row r="1182" s="226" customFormat="1" ht="12.75"/>
    <row r="1183" s="226" customFormat="1" ht="12.75"/>
    <row r="1184" s="226" customFormat="1" ht="12.75"/>
    <row r="1185" s="226" customFormat="1" ht="12.75"/>
    <row r="1186" s="226" customFormat="1" ht="12.75"/>
    <row r="1187" s="226" customFormat="1" ht="12.75"/>
    <row r="1188" s="226" customFormat="1" ht="12.75"/>
    <row r="1189" s="226" customFormat="1" ht="12.75"/>
    <row r="1190" s="226" customFormat="1" ht="12.75"/>
  </sheetData>
  <mergeCells count="10">
    <mergeCell ref="A1:O1"/>
    <mergeCell ref="A2:O2"/>
    <mergeCell ref="B3:O3"/>
    <mergeCell ref="B4:F4"/>
    <mergeCell ref="N5:O5"/>
    <mergeCell ref="N6:O6"/>
    <mergeCell ref="B5:F7"/>
    <mergeCell ref="G5:I6"/>
    <mergeCell ref="J5:L6"/>
    <mergeCell ref="M5:M6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workbookViewId="0" topLeftCell="A1">
      <selection activeCell="E10" sqref="E10"/>
    </sheetView>
  </sheetViews>
  <sheetFormatPr defaultColWidth="9.140625" defaultRowHeight="12.75"/>
  <cols>
    <col min="1" max="1" width="4.57421875" style="9" customWidth="1"/>
    <col min="2" max="2" width="24.140625" style="9" customWidth="1"/>
    <col min="3" max="3" width="12.00390625" style="9" customWidth="1"/>
    <col min="4" max="4" width="11.7109375" style="9" customWidth="1"/>
    <col min="5" max="5" width="12.140625" style="9" customWidth="1"/>
    <col min="6" max="6" width="11.28125" style="9" customWidth="1"/>
    <col min="7" max="7" width="10.00390625" style="9" customWidth="1"/>
    <col min="8" max="8" width="2.421875" style="9" customWidth="1"/>
    <col min="9" max="9" width="8.140625" style="9" customWidth="1"/>
    <col min="10" max="10" width="10.00390625" style="9" customWidth="1"/>
    <col min="11" max="11" width="2.421875" style="9" customWidth="1"/>
    <col min="12" max="12" width="10.7109375" style="9" customWidth="1"/>
    <col min="13" max="16384" width="8.140625" style="9" customWidth="1"/>
  </cols>
  <sheetData>
    <row r="1" spans="2:12" ht="12.75">
      <c r="B1" s="1636" t="s">
        <v>283</v>
      </c>
      <c r="C1" s="1636"/>
      <c r="D1" s="1636"/>
      <c r="E1" s="1636"/>
      <c r="F1" s="1636"/>
      <c r="G1" s="1636"/>
      <c r="H1" s="1636"/>
      <c r="I1" s="1636"/>
      <c r="J1" s="1636"/>
      <c r="K1" s="1636"/>
      <c r="L1" s="1636"/>
    </row>
    <row r="2" spans="2:13" ht="15.75">
      <c r="B2" s="1637" t="s">
        <v>516</v>
      </c>
      <c r="C2" s="1637"/>
      <c r="D2" s="1637"/>
      <c r="E2" s="1637"/>
      <c r="F2" s="1637"/>
      <c r="G2" s="1637"/>
      <c r="H2" s="1637"/>
      <c r="I2" s="1637"/>
      <c r="J2" s="1637"/>
      <c r="K2" s="1637"/>
      <c r="L2" s="1637"/>
      <c r="M2" s="38"/>
    </row>
    <row r="3" ht="13.5" thickBot="1">
      <c r="L3" s="803" t="s">
        <v>1171</v>
      </c>
    </row>
    <row r="4" spans="2:12" ht="12.75" customHeight="1" thickTop="1">
      <c r="B4" s="1638" t="s">
        <v>1404</v>
      </c>
      <c r="C4" s="1641">
        <f>'[2]MS'!B5</f>
        <v>2008</v>
      </c>
      <c r="D4" s="1641">
        <f>'[2]MS'!C5</f>
        <v>2009</v>
      </c>
      <c r="E4" s="1641">
        <f>'[2]MS'!D5</f>
        <v>2009</v>
      </c>
      <c r="F4" s="1641">
        <f>'[2]MS'!E5</f>
        <v>2010</v>
      </c>
      <c r="G4" s="1656" t="s">
        <v>1506</v>
      </c>
      <c r="H4" s="1654"/>
      <c r="I4" s="1654"/>
      <c r="J4" s="1654"/>
      <c r="K4" s="1654"/>
      <c r="L4" s="1644"/>
    </row>
    <row r="5" spans="2:12" ht="12.75">
      <c r="B5" s="1639"/>
      <c r="C5" s="1642"/>
      <c r="D5" s="1642"/>
      <c r="E5" s="1642"/>
      <c r="F5" s="1642"/>
      <c r="G5" s="1643" t="str">
        <f>'[2]MS'!F5</f>
        <v>2008/09</v>
      </c>
      <c r="H5" s="1629"/>
      <c r="I5" s="1630"/>
      <c r="J5" s="1643" t="str">
        <f>'[2]MS'!I5</f>
        <v>2009/10</v>
      </c>
      <c r="K5" s="1629"/>
      <c r="L5" s="1631"/>
    </row>
    <row r="6" spans="2:12" ht="17.25" customHeight="1">
      <c r="B6" s="1640"/>
      <c r="C6" s="1032" t="str">
        <f>'[2]MS'!B6</f>
        <v>Jul</v>
      </c>
      <c r="D6" s="1032" t="str">
        <f>'[2]MS'!C6</f>
        <v>Apr</v>
      </c>
      <c r="E6" s="1032" t="str">
        <f>'[2]MS'!D6</f>
        <v>Jul  (p)</v>
      </c>
      <c r="F6" s="1032" t="str">
        <f>'[2]MS'!E6</f>
        <v>Apr (e)</v>
      </c>
      <c r="G6" s="1652" t="s">
        <v>1170</v>
      </c>
      <c r="H6" s="1653"/>
      <c r="I6" s="1197" t="s">
        <v>551</v>
      </c>
      <c r="J6" s="1652" t="s">
        <v>1170</v>
      </c>
      <c r="K6" s="1653"/>
      <c r="L6" s="1380" t="s">
        <v>551</v>
      </c>
    </row>
    <row r="7" spans="2:12" s="18" customFormat="1" ht="15" customHeight="1">
      <c r="B7" s="1381" t="s">
        <v>552</v>
      </c>
      <c r="C7" s="1198">
        <f>SUM(C8,-C9)</f>
        <v>164656.646472394</v>
      </c>
      <c r="D7" s="1198">
        <f>SUM(D8,-D9)</f>
        <v>213713.89216774996</v>
      </c>
      <c r="E7" s="1198">
        <f>SUM(E8,-E9)</f>
        <v>218753.82648954002</v>
      </c>
      <c r="F7" s="1198">
        <f>SUM(F8,-F9)</f>
        <v>183716.30917803003</v>
      </c>
      <c r="G7" s="1199">
        <f>'[2]M AC'!F44</f>
        <v>41548.95569535596</v>
      </c>
      <c r="H7" s="1200" t="s">
        <v>1157</v>
      </c>
      <c r="I7" s="1201">
        <f>G7/C7*100</f>
        <v>25.233694834372795</v>
      </c>
      <c r="J7" s="1202">
        <f>'[2]M AC'!I44</f>
        <v>-22103.507311509988</v>
      </c>
      <c r="K7" s="1202" t="s">
        <v>1158</v>
      </c>
      <c r="L7" s="1382">
        <f>J7/E7*100</f>
        <v>-10.104283735839882</v>
      </c>
    </row>
    <row r="8" spans="2:12" ht="15" customHeight="1">
      <c r="B8" s="531" t="s">
        <v>553</v>
      </c>
      <c r="C8" s="42">
        <f>'[2]M AC'!B7</f>
        <v>170314.216566394</v>
      </c>
      <c r="D8" s="42">
        <f>'[2]M AC'!C7</f>
        <v>219690.21682457995</v>
      </c>
      <c r="E8" s="42">
        <f>'[2]M AC'!D7</f>
        <v>224745.60136872003</v>
      </c>
      <c r="F8" s="42">
        <f>'[2]M AC'!E7</f>
        <v>188976.48269816002</v>
      </c>
      <c r="G8" s="1203">
        <f aca="true" t="shared" si="0" ref="G8:G24">D8-C8</f>
        <v>49376.00025818596</v>
      </c>
      <c r="H8" s="1204"/>
      <c r="I8" s="1205">
        <f aca="true" t="shared" si="1" ref="I8:I24">G8/C8*100</f>
        <v>28.991120796388476</v>
      </c>
      <c r="J8" s="56">
        <f aca="true" t="shared" si="2" ref="J8:J24">F8-E8</f>
        <v>-35769.11867056001</v>
      </c>
      <c r="K8" s="56"/>
      <c r="L8" s="1383">
        <f aca="true" t="shared" si="3" ref="L8:L24">J8/E8*100</f>
        <v>-15.915380969737786</v>
      </c>
    </row>
    <row r="9" spans="2:12" ht="15" customHeight="1">
      <c r="B9" s="388" t="s">
        <v>554</v>
      </c>
      <c r="C9" s="1206">
        <f>'[2]M AC'!B34</f>
        <v>5657.570094</v>
      </c>
      <c r="D9" s="1206">
        <f>'[2]M AC'!C34</f>
        <v>5976.324656829999</v>
      </c>
      <c r="E9" s="1206">
        <f>'[2]M AC'!D34</f>
        <v>5991.7748791799995</v>
      </c>
      <c r="F9" s="1206">
        <f>'[2]M AC'!E34</f>
        <v>5260.17352013</v>
      </c>
      <c r="G9" s="1207">
        <f t="shared" si="0"/>
        <v>318.7545628299995</v>
      </c>
      <c r="H9" s="1208"/>
      <c r="I9" s="1209">
        <f t="shared" si="1"/>
        <v>5.6341248545563225</v>
      </c>
      <c r="J9" s="1210">
        <f t="shared" si="2"/>
        <v>-731.6013590499997</v>
      </c>
      <c r="K9" s="1210"/>
      <c r="L9" s="1384">
        <f t="shared" si="3"/>
        <v>-12.210094234216665</v>
      </c>
    </row>
    <row r="10" spans="2:12" s="18" customFormat="1" ht="15" customHeight="1">
      <c r="B10" s="1381" t="s">
        <v>555</v>
      </c>
      <c r="C10" s="1198">
        <f>C11-C19</f>
        <v>-20065.031864173983</v>
      </c>
      <c r="D10" s="1198">
        <f>D11-D19</f>
        <v>-44918.59530027999</v>
      </c>
      <c r="E10" s="1198">
        <f>E11-E19</f>
        <v>-23178.978632310005</v>
      </c>
      <c r="F10" s="1198">
        <f>F11-F19</f>
        <v>13615.626909680028</v>
      </c>
      <c r="G10" s="1211">
        <f>'[2]M AC'!F45</f>
        <v>-17345.273436106007</v>
      </c>
      <c r="H10" s="1212" t="s">
        <v>1157</v>
      </c>
      <c r="I10" s="1213">
        <f t="shared" si="1"/>
        <v>86.44528228771921</v>
      </c>
      <c r="J10" s="57">
        <f>'[2]M AC'!I45</f>
        <v>23860.595541990006</v>
      </c>
      <c r="K10" s="57" t="s">
        <v>1158</v>
      </c>
      <c r="L10" s="1385">
        <f t="shared" si="3"/>
        <v>-102.9406684414035</v>
      </c>
    </row>
    <row r="11" spans="2:12" s="18" customFormat="1" ht="15" customHeight="1">
      <c r="B11" s="1386" t="s">
        <v>556</v>
      </c>
      <c r="C11" s="41">
        <f>SUM(C12,C15:C18)</f>
        <v>19168.32331113001</v>
      </c>
      <c r="D11" s="41">
        <f>SUM(D12,D15:D18)</f>
        <v>-637.7224210299955</v>
      </c>
      <c r="E11" s="41">
        <f>SUM(E12,E15:E18)</f>
        <v>36602.17653651</v>
      </c>
      <c r="F11" s="41">
        <f>SUM(F12,F15:F18)</f>
        <v>43249.94122123002</v>
      </c>
      <c r="G11" s="1211">
        <f t="shared" si="0"/>
        <v>-19806.045732160004</v>
      </c>
      <c r="H11" s="1212"/>
      <c r="I11" s="1213">
        <f t="shared" si="1"/>
        <v>-103.32695985287197</v>
      </c>
      <c r="J11" s="57">
        <f t="shared" si="2"/>
        <v>6647.764684720023</v>
      </c>
      <c r="K11" s="57"/>
      <c r="L11" s="1385">
        <f t="shared" si="3"/>
        <v>18.16221141409173</v>
      </c>
    </row>
    <row r="12" spans="2:12" ht="15" customHeight="1">
      <c r="B12" s="531" t="s">
        <v>557</v>
      </c>
      <c r="C12" s="42">
        <f>SUM(C13,-C14)</f>
        <v>14979.394264670009</v>
      </c>
      <c r="D12" s="42">
        <f>SUM(D13,-D14)</f>
        <v>-4431.102896939996</v>
      </c>
      <c r="E12" s="42">
        <f>SUM(E13,-E14)</f>
        <v>32918.61281465</v>
      </c>
      <c r="F12" s="42">
        <f>SUM(F13,-F14)</f>
        <v>21881.41856593002</v>
      </c>
      <c r="G12" s="1203">
        <f t="shared" si="0"/>
        <v>-19410.497161610005</v>
      </c>
      <c r="H12" s="1204"/>
      <c r="I12" s="1205">
        <f t="shared" si="1"/>
        <v>-129.58132230614342</v>
      </c>
      <c r="J12" s="56">
        <f t="shared" si="2"/>
        <v>-11037.194248719978</v>
      </c>
      <c r="K12" s="56"/>
      <c r="L12" s="1383">
        <f t="shared" si="3"/>
        <v>-33.52873436941431</v>
      </c>
    </row>
    <row r="13" spans="2:12" ht="15" customHeight="1">
      <c r="B13" s="531" t="s">
        <v>558</v>
      </c>
      <c r="C13" s="42">
        <f>'[2]M AC'!B12</f>
        <v>18925.778102520002</v>
      </c>
      <c r="D13" s="42">
        <f>'[2]M AC'!C12</f>
        <v>23564.7301993</v>
      </c>
      <c r="E13" s="42">
        <f>'[2]M AC'!D12</f>
        <v>32918.61281465</v>
      </c>
      <c r="F13" s="42">
        <f>'[2]M AC'!E12</f>
        <v>28865.8121903</v>
      </c>
      <c r="G13" s="1203">
        <f t="shared" si="0"/>
        <v>4638.952096779998</v>
      </c>
      <c r="H13" s="1204"/>
      <c r="I13" s="1205">
        <f t="shared" si="1"/>
        <v>24.511288633159623</v>
      </c>
      <c r="J13" s="56">
        <f t="shared" si="2"/>
        <v>-4052.8006243499985</v>
      </c>
      <c r="K13" s="56"/>
      <c r="L13" s="1383">
        <f t="shared" si="3"/>
        <v>-12.311577790867155</v>
      </c>
    </row>
    <row r="14" spans="2:12" ht="15" customHeight="1">
      <c r="B14" s="531" t="s">
        <v>559</v>
      </c>
      <c r="C14" s="42">
        <f>'[2]M AC'!B33</f>
        <v>3946.383837849993</v>
      </c>
      <c r="D14" s="42">
        <f>'[2]M AC'!C33</f>
        <v>27995.833096239996</v>
      </c>
      <c r="E14" s="42">
        <f>'[2]M AC'!D33</f>
        <v>0</v>
      </c>
      <c r="F14" s="42">
        <f>'[2]M AC'!E33</f>
        <v>6984.393624369979</v>
      </c>
      <c r="G14" s="1203">
        <f t="shared" si="0"/>
        <v>24049.449258390003</v>
      </c>
      <c r="H14" s="1204"/>
      <c r="I14" s="1205">
        <f t="shared" si="1"/>
        <v>609.4047169900292</v>
      </c>
      <c r="J14" s="56">
        <f t="shared" si="2"/>
        <v>6984.393624369979</v>
      </c>
      <c r="K14" s="56"/>
      <c r="L14" s="1396" t="s">
        <v>95</v>
      </c>
    </row>
    <row r="15" spans="2:12" ht="15" customHeight="1">
      <c r="B15" s="531" t="s">
        <v>560</v>
      </c>
      <c r="C15" s="42">
        <f>'[2]M AC'!B19+'[2]M AC'!B17</f>
        <v>443.0990100000001</v>
      </c>
      <c r="D15" s="42">
        <f>'[2]M AC'!C19+'[2]M AC'!C17</f>
        <v>324.65987871</v>
      </c>
      <c r="E15" s="42">
        <f>'[2]M AC'!D19+'[2]M AC'!D17</f>
        <v>209.87287371000002</v>
      </c>
      <c r="F15" s="42">
        <f>'[2]M AC'!E19+'[2]M AC'!E17</f>
        <v>136.28336371</v>
      </c>
      <c r="G15" s="1203">
        <f t="shared" si="0"/>
        <v>-118.43913129000009</v>
      </c>
      <c r="H15" s="1204"/>
      <c r="I15" s="1205">
        <f t="shared" si="1"/>
        <v>-26.729721488206454</v>
      </c>
      <c r="J15" s="56">
        <f t="shared" si="2"/>
        <v>-73.58951000000002</v>
      </c>
      <c r="K15" s="56"/>
      <c r="L15" s="1383">
        <f t="shared" si="3"/>
        <v>-35.0638501770768</v>
      </c>
    </row>
    <row r="16" spans="2:12" ht="15" customHeight="1">
      <c r="B16" s="531" t="s">
        <v>561</v>
      </c>
      <c r="C16" s="42">
        <f>'[2]M AC'!B21</f>
        <v>32</v>
      </c>
      <c r="D16" s="42">
        <f>'[2]M AC'!C21</f>
        <v>32</v>
      </c>
      <c r="E16" s="42">
        <f>'[2]M AC'!D21</f>
        <v>32</v>
      </c>
      <c r="F16" s="42">
        <f>'[2]M AC'!E21</f>
        <v>32</v>
      </c>
      <c r="G16" s="1203">
        <f t="shared" si="0"/>
        <v>0</v>
      </c>
      <c r="H16" s="1204"/>
      <c r="I16" s="1205">
        <f t="shared" si="1"/>
        <v>0</v>
      </c>
      <c r="J16" s="56">
        <f t="shared" si="2"/>
        <v>0</v>
      </c>
      <c r="K16" s="56"/>
      <c r="L16" s="1383">
        <f t="shared" si="3"/>
        <v>0</v>
      </c>
    </row>
    <row r="17" spans="2:12" ht="15" customHeight="1">
      <c r="B17" s="531" t="s">
        <v>562</v>
      </c>
      <c r="C17" s="42">
        <f>'[2]M AC'!B22</f>
        <v>660.655</v>
      </c>
      <c r="D17" s="42">
        <f>'[2]M AC'!C22</f>
        <v>600</v>
      </c>
      <c r="E17" s="42">
        <f>'[2]M AC'!D22</f>
        <v>0</v>
      </c>
      <c r="F17" s="42">
        <f>'[2]M AC'!E22</f>
        <v>17929</v>
      </c>
      <c r="G17" s="1203">
        <f t="shared" si="0"/>
        <v>-60.65499999999997</v>
      </c>
      <c r="H17" s="1204"/>
      <c r="I17" s="1205">
        <f t="shared" si="1"/>
        <v>-9.181040028456604</v>
      </c>
      <c r="J17" s="56">
        <f t="shared" si="2"/>
        <v>17929</v>
      </c>
      <c r="K17" s="56"/>
      <c r="L17" s="1396" t="s">
        <v>95</v>
      </c>
    </row>
    <row r="18" spans="2:12" ht="15" customHeight="1">
      <c r="B18" s="531" t="s">
        <v>563</v>
      </c>
      <c r="C18" s="42">
        <f>'[2]M AC'!B25</f>
        <v>3053.1750364600002</v>
      </c>
      <c r="D18" s="42">
        <f>'[2]M AC'!C25</f>
        <v>2836.7205972</v>
      </c>
      <c r="E18" s="42">
        <f>'[2]M AC'!D25</f>
        <v>3441.6908481500004</v>
      </c>
      <c r="F18" s="42">
        <f>'[2]M AC'!E25</f>
        <v>3271.23929159</v>
      </c>
      <c r="G18" s="1203">
        <f t="shared" si="0"/>
        <v>-216.45443926000007</v>
      </c>
      <c r="H18" s="1204"/>
      <c r="I18" s="1205">
        <f t="shared" si="1"/>
        <v>-7.089486736763311</v>
      </c>
      <c r="J18" s="56">
        <f t="shared" si="2"/>
        <v>-170.45155656000043</v>
      </c>
      <c r="K18" s="56"/>
      <c r="L18" s="1383">
        <f t="shared" si="3"/>
        <v>-4.952552802690649</v>
      </c>
    </row>
    <row r="19" spans="2:12" s="18" customFormat="1" ht="15" customHeight="1">
      <c r="B19" s="1387" t="s">
        <v>564</v>
      </c>
      <c r="C19" s="1214">
        <f>'[2]M AC'!B46</f>
        <v>39233.355175303994</v>
      </c>
      <c r="D19" s="1214">
        <f>'[2]M AC'!C46</f>
        <v>44280.87287924999</v>
      </c>
      <c r="E19" s="1214">
        <f>'[2]M AC'!D46</f>
        <v>59781.155168820005</v>
      </c>
      <c r="F19" s="1214">
        <f>'[2]M AC'!E46</f>
        <v>29634.314311549995</v>
      </c>
      <c r="G19" s="1211">
        <f>'[2]M AC'!F46</f>
        <v>-2460.772296054004</v>
      </c>
      <c r="H19" s="1212" t="s">
        <v>1157</v>
      </c>
      <c r="I19" s="1213">
        <f t="shared" si="1"/>
        <v>-6.272143397011767</v>
      </c>
      <c r="J19" s="57">
        <f>'[2]M AC'!I46</f>
        <v>-17212.83085727001</v>
      </c>
      <c r="K19" s="57" t="s">
        <v>1158</v>
      </c>
      <c r="L19" s="1385">
        <f t="shared" si="3"/>
        <v>-28.793071677289518</v>
      </c>
    </row>
    <row r="20" spans="2:12" s="18" customFormat="1" ht="15" customHeight="1">
      <c r="B20" s="1386" t="s">
        <v>565</v>
      </c>
      <c r="C20" s="41">
        <f>C7+C10</f>
        <v>144591.61460822003</v>
      </c>
      <c r="D20" s="41">
        <f>D7+D10</f>
        <v>168795.29686746997</v>
      </c>
      <c r="E20" s="41">
        <f>E7+E10</f>
        <v>195574.84785723002</v>
      </c>
      <c r="F20" s="41">
        <f>F7+F10</f>
        <v>197331.93608771006</v>
      </c>
      <c r="G20" s="1215">
        <f t="shared" si="0"/>
        <v>24203.682259249937</v>
      </c>
      <c r="H20" s="1216"/>
      <c r="I20" s="1217">
        <f t="shared" si="1"/>
        <v>16.73934019260475</v>
      </c>
      <c r="J20" s="1218">
        <f t="shared" si="2"/>
        <v>1757.0882304800325</v>
      </c>
      <c r="K20" s="1218"/>
      <c r="L20" s="1388">
        <f t="shared" si="3"/>
        <v>0.8984223941530098</v>
      </c>
    </row>
    <row r="21" spans="2:12" ht="15" customHeight="1">
      <c r="B21" s="531" t="s">
        <v>566</v>
      </c>
      <c r="C21" s="42">
        <f>'[2]M AC'!B29+'[2]M AC'!B30</f>
        <v>112827.084928</v>
      </c>
      <c r="D21" s="42">
        <f>'[2]M AC'!C29+'[2]M AC'!C30</f>
        <v>137598.206202</v>
      </c>
      <c r="E21" s="42">
        <f>'[2]M AC'!D29+'[2]M AC'!D30</f>
        <v>140774.53738</v>
      </c>
      <c r="F21" s="42">
        <f>'[2]M AC'!E29+'[2]M AC'!E30</f>
        <v>150749.447828</v>
      </c>
      <c r="G21" s="1203">
        <f t="shared" si="0"/>
        <v>24771.121274000005</v>
      </c>
      <c r="H21" s="1204"/>
      <c r="I21" s="1205">
        <f t="shared" si="1"/>
        <v>21.954942193009387</v>
      </c>
      <c r="J21" s="56">
        <f t="shared" si="2"/>
        <v>9974.91044800001</v>
      </c>
      <c r="K21" s="56"/>
      <c r="L21" s="1383">
        <f t="shared" si="3"/>
        <v>7.085734844984231</v>
      </c>
    </row>
    <row r="22" spans="2:12" ht="15" customHeight="1">
      <c r="B22" s="531" t="s">
        <v>567</v>
      </c>
      <c r="C22" s="42">
        <f>'[2]M AC'!B31</f>
        <v>23857.26192658</v>
      </c>
      <c r="D22" s="42">
        <f>'[2]M AC'!C31</f>
        <v>25510.08838491</v>
      </c>
      <c r="E22" s="42">
        <f>'[2]M AC'!D31</f>
        <v>45848.69630186</v>
      </c>
      <c r="F22" s="42">
        <f>'[2]M AC'!E31</f>
        <v>36915.523220480005</v>
      </c>
      <c r="G22" s="1203">
        <f t="shared" si="0"/>
        <v>1652.8264583300006</v>
      </c>
      <c r="H22" s="1204"/>
      <c r="I22" s="1205">
        <f t="shared" si="1"/>
        <v>6.927980517699492</v>
      </c>
      <c r="J22" s="56">
        <f t="shared" si="2"/>
        <v>-8933.173081379995</v>
      </c>
      <c r="K22" s="56"/>
      <c r="L22" s="1383">
        <f t="shared" si="3"/>
        <v>-19.484028558992183</v>
      </c>
    </row>
    <row r="23" spans="2:12" ht="15" customHeight="1">
      <c r="B23" s="531" t="s">
        <v>568</v>
      </c>
      <c r="C23" s="42">
        <f>'[2]M AC'!B32</f>
        <v>7907.2677536400015</v>
      </c>
      <c r="D23" s="42">
        <f>'[2]M AC'!C32</f>
        <v>5686.95228056</v>
      </c>
      <c r="E23" s="42">
        <f>'[2]M AC'!D32</f>
        <v>8951.570175370001</v>
      </c>
      <c r="F23" s="42">
        <f>'[2]M AC'!E32</f>
        <v>9667.265039229998</v>
      </c>
      <c r="G23" s="1207">
        <f t="shared" si="0"/>
        <v>-2220.3154730800015</v>
      </c>
      <c r="H23" s="1208"/>
      <c r="I23" s="1209">
        <f t="shared" si="1"/>
        <v>-28.079426955763704</v>
      </c>
      <c r="J23" s="1210">
        <f t="shared" si="2"/>
        <v>715.694863859997</v>
      </c>
      <c r="K23" s="1210"/>
      <c r="L23" s="1384">
        <f t="shared" si="3"/>
        <v>7.995187993154672</v>
      </c>
    </row>
    <row r="24" spans="2:12" s="18" customFormat="1" ht="15" customHeight="1">
      <c r="B24" s="1389" t="s">
        <v>569</v>
      </c>
      <c r="C24" s="52">
        <f>SUM(C21:C23)</f>
        <v>144591.61460822</v>
      </c>
      <c r="D24" s="52">
        <f>SUM(D21:D23)</f>
        <v>168795.24686747</v>
      </c>
      <c r="E24" s="52">
        <f>SUM(E21:E23)</f>
        <v>195574.80385723</v>
      </c>
      <c r="F24" s="52">
        <f>SUM(F21:F23)</f>
        <v>197332.23608771</v>
      </c>
      <c r="G24" s="1219">
        <f t="shared" si="0"/>
        <v>24203.632259250007</v>
      </c>
      <c r="H24" s="1220"/>
      <c r="I24" s="1221">
        <f t="shared" si="1"/>
        <v>16.739305612452878</v>
      </c>
      <c r="J24" s="1222">
        <f t="shared" si="2"/>
        <v>1757.4322304800153</v>
      </c>
      <c r="K24" s="1220"/>
      <c r="L24" s="1390">
        <f t="shared" si="3"/>
        <v>0.8985984880562345</v>
      </c>
    </row>
    <row r="25" spans="2:12" s="18" customFormat="1" ht="15" customHeight="1" thickBot="1">
      <c r="B25" s="643" t="s">
        <v>570</v>
      </c>
      <c r="C25" s="1391">
        <f>IF(C14&gt;0,-C14,('[2]M AC'!B16))</f>
        <v>-3946.383837849993</v>
      </c>
      <c r="D25" s="1391">
        <f>IF(D14&gt;0,-D14,('[2]M AC'!C16))</f>
        <v>-27995.833096239996</v>
      </c>
      <c r="E25" s="1391">
        <f>IF(E14&gt;0,-E14,('[2]M AC'!D16))</f>
        <v>8835.807735349998</v>
      </c>
      <c r="F25" s="1391">
        <f>IF(F14&gt;0,-F14,('[2]M AC'!E16))</f>
        <v>-6984.393624369979</v>
      </c>
      <c r="G25" s="1392"/>
      <c r="H25" s="1393"/>
      <c r="I25" s="1394"/>
      <c r="J25" s="1393"/>
      <c r="K25" s="1393"/>
      <c r="L25" s="1395"/>
    </row>
    <row r="26" spans="2:12" s="18" customFormat="1" ht="15" customHeight="1" thickTop="1">
      <c r="B26" s="1223" t="s">
        <v>9</v>
      </c>
      <c r="C26" s="15"/>
      <c r="D26" s="15"/>
      <c r="E26" s="15"/>
      <c r="F26" s="15"/>
      <c r="G26" s="1224"/>
      <c r="H26" s="28"/>
      <c r="I26" s="1224"/>
      <c r="J26" s="28"/>
      <c r="K26" s="28"/>
      <c r="L26" s="28"/>
    </row>
    <row r="27" spans="2:12" s="18" customFormat="1" ht="15" customHeight="1">
      <c r="B27" s="1225" t="s">
        <v>571</v>
      </c>
      <c r="C27" s="15"/>
      <c r="D27" s="15"/>
      <c r="E27" s="15"/>
      <c r="F27" s="15"/>
      <c r="G27" s="1224"/>
      <c r="H27" s="28"/>
      <c r="I27" s="1224"/>
      <c r="J27" s="28"/>
      <c r="K27" s="28"/>
      <c r="L27" s="28"/>
    </row>
    <row r="28" spans="2:4" ht="15" customHeight="1">
      <c r="B28" s="83" t="str">
        <f>'[2]M AC'!A47</f>
        <v> 1/ Adjusting the exchange valuation gain of Rs. 7508.29 million.</v>
      </c>
      <c r="C28" s="38"/>
      <c r="D28" s="38"/>
    </row>
    <row r="29" spans="2:6" ht="15" customHeight="1">
      <c r="B29" s="83" t="str">
        <f>'[2]M AC'!A48</f>
        <v> 2/ Adjusting the exchange valuation loss of Rs. 12934.01 million.</v>
      </c>
      <c r="C29" s="38"/>
      <c r="D29" s="38"/>
      <c r="F29" s="1"/>
    </row>
    <row r="37" ht="12.75">
      <c r="D37" s="1226"/>
    </row>
    <row r="38" ht="12.75">
      <c r="C38" s="1226"/>
    </row>
    <row r="39" ht="12.75">
      <c r="C39" s="1226"/>
    </row>
    <row r="40" ht="12.75">
      <c r="C40" s="1226"/>
    </row>
  </sheetData>
  <mergeCells count="12"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B6" sqref="B6"/>
    </sheetView>
  </sheetViews>
  <sheetFormatPr defaultColWidth="9.140625" defaultRowHeight="21" customHeight="1"/>
  <cols>
    <col min="1" max="1" width="13.28125" style="9" customWidth="1"/>
    <col min="2" max="16384" width="9.140625" style="9" customWidth="1"/>
  </cols>
  <sheetData>
    <row r="1" spans="1:8" ht="21" customHeight="1">
      <c r="A1" s="1636" t="s">
        <v>884</v>
      </c>
      <c r="B1" s="1636"/>
      <c r="C1" s="1636"/>
      <c r="D1" s="1636"/>
      <c r="E1" s="1636"/>
      <c r="F1" s="1636"/>
      <c r="G1" s="1636"/>
      <c r="H1" s="1636"/>
    </row>
    <row r="2" spans="1:8" ht="21" customHeight="1">
      <c r="A2" s="1816" t="s">
        <v>885</v>
      </c>
      <c r="B2" s="1816"/>
      <c r="C2" s="1816"/>
      <c r="D2" s="1816"/>
      <c r="E2" s="1816"/>
      <c r="F2" s="1816"/>
      <c r="G2" s="1816"/>
      <c r="H2" s="1816"/>
    </row>
    <row r="3" spans="1:8" ht="21" customHeight="1" thickBot="1">
      <c r="A3" s="1867" t="s">
        <v>247</v>
      </c>
      <c r="B3" s="1867"/>
      <c r="C3" s="1867"/>
      <c r="D3" s="1867"/>
      <c r="E3" s="1867"/>
      <c r="F3" s="1867"/>
      <c r="G3" s="1867"/>
      <c r="H3" s="1867"/>
    </row>
    <row r="4" spans="1:8" ht="21" customHeight="1" thickTop="1">
      <c r="A4" s="1588" t="s">
        <v>1444</v>
      </c>
      <c r="B4" s="1195" t="s">
        <v>833</v>
      </c>
      <c r="C4" s="1195" t="s">
        <v>814</v>
      </c>
      <c r="D4" s="1195" t="s">
        <v>815</v>
      </c>
      <c r="E4" s="1195" t="s">
        <v>816</v>
      </c>
      <c r="F4" s="1195" t="s">
        <v>57</v>
      </c>
      <c r="G4" s="1195" t="s">
        <v>1091</v>
      </c>
      <c r="H4" s="1589" t="s">
        <v>97</v>
      </c>
    </row>
    <row r="5" spans="1:8" ht="21" customHeight="1">
      <c r="A5" s="531" t="s">
        <v>1450</v>
      </c>
      <c r="B5" s="116">
        <v>728.7</v>
      </c>
      <c r="C5" s="116">
        <v>726.1</v>
      </c>
      <c r="D5" s="116">
        <v>980.096</v>
      </c>
      <c r="E5" s="116">
        <v>957.5</v>
      </c>
      <c r="F5" s="116">
        <v>2133.8</v>
      </c>
      <c r="G5" s="116">
        <v>3417.43</v>
      </c>
      <c r="H5" s="1590">
        <v>5512</v>
      </c>
    </row>
    <row r="6" spans="1:8" ht="21" customHeight="1">
      <c r="A6" s="531" t="s">
        <v>1451</v>
      </c>
      <c r="B6" s="116">
        <v>980.1</v>
      </c>
      <c r="C6" s="116">
        <v>1117.4</v>
      </c>
      <c r="D6" s="116">
        <v>977.561</v>
      </c>
      <c r="E6" s="116">
        <v>1207.954</v>
      </c>
      <c r="F6" s="116">
        <v>1655.209</v>
      </c>
      <c r="G6" s="116">
        <v>2820.1</v>
      </c>
      <c r="H6" s="1590">
        <v>5885</v>
      </c>
    </row>
    <row r="7" spans="1:9" ht="21" customHeight="1">
      <c r="A7" s="531" t="s">
        <v>1452</v>
      </c>
      <c r="B7" s="116">
        <v>1114.2</v>
      </c>
      <c r="C7" s="116">
        <v>1316.8</v>
      </c>
      <c r="D7" s="116">
        <v>907.879</v>
      </c>
      <c r="E7" s="116">
        <v>865.719</v>
      </c>
      <c r="F7" s="116">
        <v>2411.6</v>
      </c>
      <c r="G7" s="116">
        <v>1543.517</v>
      </c>
      <c r="H7" s="1590">
        <v>5267.961</v>
      </c>
      <c r="I7" s="1"/>
    </row>
    <row r="8" spans="1:8" ht="21" customHeight="1">
      <c r="A8" s="531" t="s">
        <v>1453</v>
      </c>
      <c r="B8" s="116">
        <v>1019.2</v>
      </c>
      <c r="C8" s="116">
        <v>1186.5</v>
      </c>
      <c r="D8" s="116">
        <v>1103.189</v>
      </c>
      <c r="E8" s="116">
        <v>1188.259</v>
      </c>
      <c r="F8" s="116">
        <v>2065.7</v>
      </c>
      <c r="G8" s="116">
        <v>1571.367</v>
      </c>
      <c r="H8" s="1590">
        <v>5329.037</v>
      </c>
    </row>
    <row r="9" spans="1:8" ht="21" customHeight="1">
      <c r="A9" s="531" t="s">
        <v>1454</v>
      </c>
      <c r="B9" s="116">
        <v>1354.5</v>
      </c>
      <c r="C9" s="116">
        <v>1205.8</v>
      </c>
      <c r="D9" s="116">
        <v>1583.675</v>
      </c>
      <c r="E9" s="116">
        <v>1661.361</v>
      </c>
      <c r="F9" s="116">
        <v>2859.9</v>
      </c>
      <c r="G9" s="116">
        <v>2301.56</v>
      </c>
      <c r="H9" s="1590">
        <v>5972.44</v>
      </c>
    </row>
    <row r="10" spans="1:8" ht="21" customHeight="1">
      <c r="A10" s="531" t="s">
        <v>1455</v>
      </c>
      <c r="B10" s="116">
        <v>996.9</v>
      </c>
      <c r="C10" s="116">
        <v>1394.9</v>
      </c>
      <c r="D10" s="116">
        <v>1156.237</v>
      </c>
      <c r="E10" s="116">
        <v>1643.985</v>
      </c>
      <c r="F10" s="116">
        <v>3805.5</v>
      </c>
      <c r="G10" s="116">
        <v>2016.824</v>
      </c>
      <c r="H10" s="1590">
        <v>6159.3</v>
      </c>
    </row>
    <row r="11" spans="1:9" ht="21" customHeight="1">
      <c r="A11" s="531" t="s">
        <v>1456</v>
      </c>
      <c r="B11" s="116">
        <v>1503.6</v>
      </c>
      <c r="C11" s="116">
        <v>1154.4</v>
      </c>
      <c r="D11" s="116">
        <v>603.806</v>
      </c>
      <c r="E11" s="116">
        <v>716.981</v>
      </c>
      <c r="F11" s="116">
        <v>2962.1</v>
      </c>
      <c r="G11" s="116">
        <v>2007.5</v>
      </c>
      <c r="H11" s="530">
        <v>6618.9</v>
      </c>
      <c r="I11" s="1"/>
    </row>
    <row r="12" spans="1:8" ht="21" customHeight="1">
      <c r="A12" s="531" t="s">
        <v>1457</v>
      </c>
      <c r="B12" s="116">
        <v>1717.9</v>
      </c>
      <c r="C12" s="116">
        <v>1107.8</v>
      </c>
      <c r="D12" s="116">
        <v>603.011</v>
      </c>
      <c r="E12" s="116">
        <v>1428.479</v>
      </c>
      <c r="F12" s="116">
        <v>1963.1</v>
      </c>
      <c r="G12" s="116">
        <v>2480.095</v>
      </c>
      <c r="H12" s="1590">
        <v>5086.408</v>
      </c>
    </row>
    <row r="13" spans="1:8" ht="21" customHeight="1">
      <c r="A13" s="531" t="s">
        <v>1458</v>
      </c>
      <c r="B13" s="116">
        <v>2060.5</v>
      </c>
      <c r="C13" s="116">
        <v>1567.2</v>
      </c>
      <c r="D13" s="116">
        <v>1398.554</v>
      </c>
      <c r="E13" s="116">
        <v>2052.853</v>
      </c>
      <c r="F13" s="116">
        <v>3442.1</v>
      </c>
      <c r="G13" s="116">
        <v>3768.18</v>
      </c>
      <c r="H13" s="1590">
        <v>6151.054</v>
      </c>
    </row>
    <row r="14" spans="1:8" ht="21" customHeight="1">
      <c r="A14" s="531" t="s">
        <v>1459</v>
      </c>
      <c r="B14" s="116">
        <v>1309.9</v>
      </c>
      <c r="C14" s="116">
        <v>1830.8</v>
      </c>
      <c r="D14" s="116">
        <v>916.412</v>
      </c>
      <c r="E14" s="116">
        <v>2714.843</v>
      </c>
      <c r="F14" s="116">
        <v>3420.2</v>
      </c>
      <c r="G14" s="116">
        <v>3495.035</v>
      </c>
      <c r="H14" s="530"/>
    </row>
    <row r="15" spans="1:8" ht="21" customHeight="1">
      <c r="A15" s="531" t="s">
        <v>1460</v>
      </c>
      <c r="B15" s="116">
        <v>1455.4</v>
      </c>
      <c r="C15" s="116">
        <v>1825.2</v>
      </c>
      <c r="D15" s="116">
        <v>1181.457</v>
      </c>
      <c r="E15" s="116">
        <v>1711.2</v>
      </c>
      <c r="F15" s="116">
        <v>2205.73</v>
      </c>
      <c r="G15" s="37">
        <v>3452.1</v>
      </c>
      <c r="H15" s="530"/>
    </row>
    <row r="16" spans="1:8" ht="21" customHeight="1">
      <c r="A16" s="531" t="s">
        <v>17</v>
      </c>
      <c r="B16" s="116">
        <v>1016</v>
      </c>
      <c r="C16" s="116">
        <v>1900.2</v>
      </c>
      <c r="D16" s="116">
        <v>1394</v>
      </c>
      <c r="E16" s="116">
        <v>1571.796</v>
      </c>
      <c r="F16" s="116">
        <v>3091.435</v>
      </c>
      <c r="G16" s="116">
        <v>4253.095</v>
      </c>
      <c r="H16" s="530"/>
    </row>
    <row r="17" spans="1:9" ht="21" customHeight="1" thickBot="1">
      <c r="A17" s="643" t="s">
        <v>319</v>
      </c>
      <c r="B17" s="613">
        <v>15256.9</v>
      </c>
      <c r="C17" s="613">
        <v>16333.1</v>
      </c>
      <c r="D17" s="613">
        <v>12805.877000000002</v>
      </c>
      <c r="E17" s="613">
        <v>17720.93</v>
      </c>
      <c r="F17" s="613">
        <v>32016.374</v>
      </c>
      <c r="G17" s="613">
        <v>33126.803</v>
      </c>
      <c r="H17" s="1591">
        <v>51982.1</v>
      </c>
      <c r="I17" s="1"/>
    </row>
    <row r="18" ht="21" customHeight="1" thickTop="1">
      <c r="F18" s="1"/>
    </row>
    <row r="19" spans="6:8" ht="21" customHeight="1">
      <c r="F19" s="1"/>
      <c r="H19" s="38"/>
    </row>
  </sheetData>
  <mergeCells count="3">
    <mergeCell ref="A1:H1"/>
    <mergeCell ref="A2:H2"/>
    <mergeCell ref="A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F34" sqref="F34"/>
    </sheetView>
  </sheetViews>
  <sheetFormatPr defaultColWidth="9.140625" defaultRowHeight="12.75"/>
  <cols>
    <col min="1" max="1" width="7.57421875" style="9" customWidth="1"/>
    <col min="2" max="2" width="23.140625" style="9" bestFit="1" customWidth="1"/>
    <col min="3" max="5" width="9.140625" style="9" customWidth="1"/>
    <col min="6" max="6" width="10.140625" style="9" customWidth="1"/>
    <col min="7" max="7" width="9.140625" style="9" customWidth="1"/>
    <col min="8" max="8" width="10.7109375" style="9" customWidth="1"/>
    <col min="9" max="16384" width="9.140625" style="9" customWidth="1"/>
  </cols>
  <sheetData>
    <row r="1" spans="1:8" ht="12.75">
      <c r="A1" s="1597" t="s">
        <v>1580</v>
      </c>
      <c r="B1" s="1597"/>
      <c r="C1" s="1597"/>
      <c r="D1" s="1597"/>
      <c r="E1" s="1597"/>
      <c r="F1" s="1597"/>
      <c r="G1" s="1597"/>
      <c r="H1" s="1597"/>
    </row>
    <row r="2" spans="1:8" ht="15.75">
      <c r="A2" s="1895" t="s">
        <v>284</v>
      </c>
      <c r="B2" s="1896"/>
      <c r="C2" s="1896"/>
      <c r="D2" s="1896"/>
      <c r="E2" s="1896"/>
      <c r="F2" s="1896"/>
      <c r="G2" s="1896"/>
      <c r="H2" s="1896"/>
    </row>
    <row r="3" spans="1:8" ht="16.5" thickBot="1">
      <c r="A3" s="489"/>
      <c r="B3" s="490"/>
      <c r="C3" s="490"/>
      <c r="D3" s="490"/>
      <c r="E3" s="490"/>
      <c r="F3" s="490"/>
      <c r="G3" s="1897" t="s">
        <v>285</v>
      </c>
      <c r="H3" s="1897"/>
    </row>
    <row r="4" spans="1:8" ht="16.5" thickTop="1">
      <c r="A4" s="535"/>
      <c r="B4" s="536"/>
      <c r="C4" s="537"/>
      <c r="D4" s="537"/>
      <c r="E4" s="537"/>
      <c r="F4" s="538"/>
      <c r="G4" s="539" t="s">
        <v>98</v>
      </c>
      <c r="H4" s="540"/>
    </row>
    <row r="5" spans="1:8" ht="15.75">
      <c r="A5" s="541"/>
      <c r="B5" s="106"/>
      <c r="C5" s="491" t="s">
        <v>1375</v>
      </c>
      <c r="D5" s="492" t="s">
        <v>288</v>
      </c>
      <c r="E5" s="491" t="s">
        <v>1375</v>
      </c>
      <c r="F5" s="491" t="str">
        <f>+D5</f>
        <v>Mid-Apr</v>
      </c>
      <c r="G5" s="779" t="s">
        <v>1504</v>
      </c>
      <c r="H5" s="838"/>
    </row>
    <row r="6" spans="1:8" ht="15.75">
      <c r="A6" s="541"/>
      <c r="B6" s="106"/>
      <c r="C6" s="493">
        <v>2008</v>
      </c>
      <c r="D6" s="778">
        <v>2009</v>
      </c>
      <c r="E6" s="493">
        <v>2009</v>
      </c>
      <c r="F6" s="493">
        <v>2010</v>
      </c>
      <c r="G6" s="494" t="s">
        <v>1091</v>
      </c>
      <c r="H6" s="542" t="s">
        <v>97</v>
      </c>
    </row>
    <row r="7" spans="1:8" ht="15.75">
      <c r="A7" s="543"/>
      <c r="B7" s="496"/>
      <c r="C7" s="497"/>
      <c r="D7" s="497"/>
      <c r="E7" s="497"/>
      <c r="F7" s="495"/>
      <c r="G7" s="497"/>
      <c r="H7" s="544"/>
    </row>
    <row r="8" spans="1:8" ht="12.75">
      <c r="A8" s="545" t="s">
        <v>1343</v>
      </c>
      <c r="B8" s="498"/>
      <c r="C8" s="499">
        <v>169683.6</v>
      </c>
      <c r="D8" s="499">
        <v>219043.6</v>
      </c>
      <c r="E8" s="499">
        <v>224190.3</v>
      </c>
      <c r="F8" s="500">
        <v>182841.3</v>
      </c>
      <c r="G8" s="499">
        <v>29.089434689033</v>
      </c>
      <c r="H8" s="546">
        <v>-18.44370608362628</v>
      </c>
    </row>
    <row r="9" spans="1:8" ht="15.75">
      <c r="A9" s="547"/>
      <c r="B9" s="501" t="s">
        <v>40</v>
      </c>
      <c r="C9" s="502">
        <v>142848.828</v>
      </c>
      <c r="D9" s="502">
        <v>195245.845</v>
      </c>
      <c r="E9" s="502">
        <v>201756.013453</v>
      </c>
      <c r="F9" s="503">
        <v>157356.83010709</v>
      </c>
      <c r="G9" s="502">
        <v>36.6800468254454</v>
      </c>
      <c r="H9" s="548">
        <v>-22.00637422698331</v>
      </c>
    </row>
    <row r="10" spans="1:8" ht="15.75">
      <c r="A10" s="547"/>
      <c r="B10" s="504" t="s">
        <v>41</v>
      </c>
      <c r="C10" s="502">
        <v>26834.772</v>
      </c>
      <c r="D10" s="502">
        <v>23797.755</v>
      </c>
      <c r="E10" s="502">
        <v>22434.286547</v>
      </c>
      <c r="F10" s="503">
        <v>25484.469892909998</v>
      </c>
      <c r="G10" s="502">
        <v>-11.317468991351959</v>
      </c>
      <c r="H10" s="548">
        <v>13.596079106504419</v>
      </c>
    </row>
    <row r="11" spans="1:8" ht="15.75">
      <c r="A11" s="549"/>
      <c r="B11" s="505"/>
      <c r="C11" s="506"/>
      <c r="D11" s="506"/>
      <c r="E11" s="506"/>
      <c r="F11" s="507"/>
      <c r="G11" s="506"/>
      <c r="H11" s="550"/>
    </row>
    <row r="12" spans="1:8" ht="15.75">
      <c r="A12" s="543"/>
      <c r="B12" s="496"/>
      <c r="C12" s="508"/>
      <c r="D12" s="508"/>
      <c r="E12" s="508"/>
      <c r="F12" s="503"/>
      <c r="G12" s="508"/>
      <c r="H12" s="551"/>
    </row>
    <row r="13" spans="1:8" ht="12.75">
      <c r="A13" s="545" t="s">
        <v>42</v>
      </c>
      <c r="B13" s="501"/>
      <c r="C13" s="499">
        <v>42939.9</v>
      </c>
      <c r="D13" s="499">
        <v>57008</v>
      </c>
      <c r="E13" s="499">
        <v>55795.3</v>
      </c>
      <c r="F13" s="500">
        <v>52912.2</v>
      </c>
      <c r="G13" s="499">
        <v>32.76230266022978</v>
      </c>
      <c r="H13" s="546">
        <v>-5.167281115075994</v>
      </c>
    </row>
    <row r="14" spans="1:8" ht="15.75">
      <c r="A14" s="547"/>
      <c r="B14" s="501" t="s">
        <v>40</v>
      </c>
      <c r="C14" s="502">
        <v>38827.1</v>
      </c>
      <c r="D14" s="502">
        <v>53997.6</v>
      </c>
      <c r="E14" s="502">
        <v>52200.4</v>
      </c>
      <c r="F14" s="503">
        <v>48576.8</v>
      </c>
      <c r="G14" s="502">
        <v>39.071936868836445</v>
      </c>
      <c r="H14" s="548">
        <v>-6.941709258932889</v>
      </c>
    </row>
    <row r="15" spans="1:8" ht="15.75">
      <c r="A15" s="547"/>
      <c r="B15" s="504" t="s">
        <v>41</v>
      </c>
      <c r="C15" s="502">
        <v>4112.8</v>
      </c>
      <c r="D15" s="502">
        <v>3010.4</v>
      </c>
      <c r="E15" s="502">
        <v>3594.9</v>
      </c>
      <c r="F15" s="503">
        <v>4335.4</v>
      </c>
      <c r="G15" s="502">
        <v>-26.80412371134021</v>
      </c>
      <c r="H15" s="548">
        <v>20.59862583103839</v>
      </c>
    </row>
    <row r="16" spans="1:8" ht="15.75">
      <c r="A16" s="549"/>
      <c r="B16" s="505"/>
      <c r="C16" s="509"/>
      <c r="D16" s="509"/>
      <c r="E16" s="509"/>
      <c r="F16" s="507"/>
      <c r="G16" s="509"/>
      <c r="H16" s="552"/>
    </row>
    <row r="17" spans="1:8" ht="15.75">
      <c r="A17" s="547"/>
      <c r="B17" s="501"/>
      <c r="C17" s="510"/>
      <c r="D17" s="510"/>
      <c r="E17" s="510"/>
      <c r="F17" s="503"/>
      <c r="G17" s="510"/>
      <c r="H17" s="553"/>
    </row>
    <row r="18" spans="1:8" ht="12.75">
      <c r="A18" s="545" t="s">
        <v>43</v>
      </c>
      <c r="B18" s="498"/>
      <c r="C18" s="499">
        <v>212623.5</v>
      </c>
      <c r="D18" s="499">
        <v>276051.6</v>
      </c>
      <c r="E18" s="499">
        <v>279985.6</v>
      </c>
      <c r="F18" s="500">
        <v>235753.5</v>
      </c>
      <c r="G18" s="499">
        <v>29.83118046688159</v>
      </c>
      <c r="H18" s="546">
        <v>-15.79799103953917</v>
      </c>
    </row>
    <row r="19" spans="1:8" ht="15.75">
      <c r="A19" s="547"/>
      <c r="B19" s="501"/>
      <c r="C19" s="511"/>
      <c r="D19" s="511"/>
      <c r="E19" s="511"/>
      <c r="F19" s="503"/>
      <c r="G19" s="511"/>
      <c r="H19" s="554"/>
    </row>
    <row r="20" spans="1:8" ht="15.75">
      <c r="A20" s="547"/>
      <c r="B20" s="501" t="s">
        <v>40</v>
      </c>
      <c r="C20" s="502">
        <v>181675.928</v>
      </c>
      <c r="D20" s="502">
        <v>249243.445</v>
      </c>
      <c r="E20" s="502">
        <v>253956.413453</v>
      </c>
      <c r="F20" s="503">
        <v>205933.63010709</v>
      </c>
      <c r="G20" s="502">
        <v>37.19123262163825</v>
      </c>
      <c r="H20" s="548">
        <v>-18.909852558142873</v>
      </c>
    </row>
    <row r="21" spans="1:8" ht="15.75">
      <c r="A21" s="547"/>
      <c r="B21" s="512" t="s">
        <v>44</v>
      </c>
      <c r="C21" s="502">
        <v>85.44489578997619</v>
      </c>
      <c r="D21" s="502">
        <v>90.28871595020642</v>
      </c>
      <c r="E21" s="502">
        <v>90.7033838358116</v>
      </c>
      <c r="F21" s="503">
        <v>87.35125039801743</v>
      </c>
      <c r="G21" s="502" t="s">
        <v>95</v>
      </c>
      <c r="H21" s="548" t="s">
        <v>95</v>
      </c>
    </row>
    <row r="22" spans="1:8" ht="15.75">
      <c r="A22" s="547"/>
      <c r="B22" s="504" t="s">
        <v>41</v>
      </c>
      <c r="C22" s="502">
        <v>30947.572</v>
      </c>
      <c r="D22" s="502">
        <v>26808.155000000002</v>
      </c>
      <c r="E22" s="502">
        <v>26029.186547</v>
      </c>
      <c r="F22" s="503">
        <v>29819.86989291</v>
      </c>
      <c r="G22" s="502">
        <v>-13.375579189217163</v>
      </c>
      <c r="H22" s="548">
        <v>14.563203268243868</v>
      </c>
    </row>
    <row r="23" spans="1:8" ht="12.75">
      <c r="A23" s="555"/>
      <c r="B23" s="513" t="s">
        <v>44</v>
      </c>
      <c r="C23" s="502">
        <v>14.555104210023822</v>
      </c>
      <c r="D23" s="502">
        <v>9.71128404979359</v>
      </c>
      <c r="E23" s="502">
        <v>9.296616164188446</v>
      </c>
      <c r="F23" s="507">
        <v>12.648749601982578</v>
      </c>
      <c r="G23" s="502" t="s">
        <v>95</v>
      </c>
      <c r="H23" s="548" t="s">
        <v>95</v>
      </c>
    </row>
    <row r="24" spans="1:8" ht="15.75">
      <c r="A24" s="556" t="s">
        <v>45</v>
      </c>
      <c r="B24" s="514"/>
      <c r="C24" s="515"/>
      <c r="D24" s="515"/>
      <c r="E24" s="515"/>
      <c r="F24" s="503"/>
      <c r="G24" s="515"/>
      <c r="H24" s="557"/>
    </row>
    <row r="25" spans="1:8" ht="15.75">
      <c r="A25" s="558"/>
      <c r="B25" s="512" t="s">
        <v>46</v>
      </c>
      <c r="C25" s="502">
        <v>11.511300237942486</v>
      </c>
      <c r="D25" s="502">
        <v>12.605844182531383</v>
      </c>
      <c r="E25" s="502">
        <v>12.032566957874538</v>
      </c>
      <c r="F25" s="503">
        <v>7.6406930771865085</v>
      </c>
      <c r="G25" s="502" t="s">
        <v>95</v>
      </c>
      <c r="H25" s="548" t="s">
        <v>95</v>
      </c>
    </row>
    <row r="26" spans="1:8" ht="15.75">
      <c r="A26" s="559"/>
      <c r="B26" s="516" t="s">
        <v>47</v>
      </c>
      <c r="C26" s="517">
        <v>9.268689264046712</v>
      </c>
      <c r="D26" s="517">
        <v>10.131073379056005</v>
      </c>
      <c r="E26" s="517">
        <v>9.808686330396318</v>
      </c>
      <c r="F26" s="507">
        <v>6.576306493640129</v>
      </c>
      <c r="G26" s="517" t="s">
        <v>95</v>
      </c>
      <c r="H26" s="560" t="s">
        <v>95</v>
      </c>
    </row>
    <row r="27" spans="1:8" ht="12.75">
      <c r="A27" s="561" t="s">
        <v>48</v>
      </c>
      <c r="B27" s="496"/>
      <c r="C27" s="502">
        <v>212623.5</v>
      </c>
      <c r="D27" s="502">
        <v>276051.6</v>
      </c>
      <c r="E27" s="502">
        <v>279985.6</v>
      </c>
      <c r="F27" s="518">
        <v>235753.5</v>
      </c>
      <c r="G27" s="502">
        <v>29.83118046688159</v>
      </c>
      <c r="H27" s="548">
        <v>-15.79799103953917</v>
      </c>
    </row>
    <row r="28" spans="1:8" ht="12.75">
      <c r="A28" s="562" t="s">
        <v>49</v>
      </c>
      <c r="B28" s="501"/>
      <c r="C28" s="502">
        <v>630.6</v>
      </c>
      <c r="D28" s="502">
        <v>646.6</v>
      </c>
      <c r="E28" s="502">
        <v>555.3</v>
      </c>
      <c r="F28" s="502">
        <v>6135.2</v>
      </c>
      <c r="G28" s="502">
        <v>2.5372660957818027</v>
      </c>
      <c r="H28" s="548">
        <v>1004.8442283450388</v>
      </c>
    </row>
    <row r="29" spans="1:8" ht="15.75">
      <c r="A29" s="562" t="s">
        <v>50</v>
      </c>
      <c r="B29" s="519"/>
      <c r="C29" s="502">
        <v>213254.1</v>
      </c>
      <c r="D29" s="502">
        <v>276698.2</v>
      </c>
      <c r="E29" s="502">
        <v>280540.9</v>
      </c>
      <c r="F29" s="502">
        <v>241888.7</v>
      </c>
      <c r="G29" s="502">
        <v>29.750471386013203</v>
      </c>
      <c r="H29" s="548">
        <v>-13.777741498654933</v>
      </c>
    </row>
    <row r="30" spans="1:8" ht="15.75">
      <c r="A30" s="562" t="s">
        <v>51</v>
      </c>
      <c r="B30" s="519"/>
      <c r="C30" s="502">
        <v>41798.7</v>
      </c>
      <c r="D30" s="502">
        <v>58867.4</v>
      </c>
      <c r="E30" s="502">
        <v>59457.4</v>
      </c>
      <c r="F30" s="502">
        <v>55750.9</v>
      </c>
      <c r="G30" s="502">
        <v>40.83548052929876</v>
      </c>
      <c r="H30" s="548">
        <v>-6.233875009670783</v>
      </c>
    </row>
    <row r="31" spans="1:8" ht="15.75">
      <c r="A31" s="562" t="s">
        <v>52</v>
      </c>
      <c r="B31" s="519"/>
      <c r="C31" s="502">
        <v>171455.4</v>
      </c>
      <c r="D31" s="502">
        <v>217830.8</v>
      </c>
      <c r="E31" s="502">
        <v>221083.5</v>
      </c>
      <c r="F31" s="502">
        <v>186137.8</v>
      </c>
      <c r="G31" s="502">
        <v>27.04808364157671</v>
      </c>
      <c r="H31" s="548">
        <v>-15.806561774171286</v>
      </c>
    </row>
    <row r="32" spans="1:8" ht="15.75">
      <c r="A32" s="562" t="s">
        <v>1331</v>
      </c>
      <c r="B32" s="519"/>
      <c r="C32" s="502">
        <v>-39545.9</v>
      </c>
      <c r="D32" s="502">
        <v>-46375.399999999936</v>
      </c>
      <c r="E32" s="502">
        <v>-49628.09999999992</v>
      </c>
      <c r="F32" s="520">
        <v>34945.699999999924</v>
      </c>
      <c r="G32" s="502" t="s">
        <v>95</v>
      </c>
      <c r="H32" s="548" t="s">
        <v>95</v>
      </c>
    </row>
    <row r="33" spans="1:8" ht="15.75">
      <c r="A33" s="562" t="s">
        <v>1332</v>
      </c>
      <c r="B33" s="519"/>
      <c r="C33" s="502">
        <v>9871.37</v>
      </c>
      <c r="D33" s="502">
        <v>7619.4</v>
      </c>
      <c r="E33" s="502">
        <v>8348.4</v>
      </c>
      <c r="F33" s="520">
        <v>-12849</v>
      </c>
      <c r="G33" s="502" t="s">
        <v>95</v>
      </c>
      <c r="H33" s="548" t="s">
        <v>95</v>
      </c>
    </row>
    <row r="34" spans="1:8" ht="16.5" thickBot="1">
      <c r="A34" s="563" t="s">
        <v>1147</v>
      </c>
      <c r="B34" s="564"/>
      <c r="C34" s="565">
        <v>-29674.53</v>
      </c>
      <c r="D34" s="565">
        <v>-38755.899999999936</v>
      </c>
      <c r="E34" s="565">
        <v>-41279.69999999992</v>
      </c>
      <c r="F34" s="566">
        <v>22096.799999999923</v>
      </c>
      <c r="G34" s="565" t="s">
        <v>95</v>
      </c>
      <c r="H34" s="567" t="s">
        <v>95</v>
      </c>
    </row>
    <row r="35" spans="1:8" ht="16.5" thickTop="1">
      <c r="A35" s="521" t="s">
        <v>1500</v>
      </c>
      <c r="B35" s="490"/>
      <c r="C35" s="489"/>
      <c r="D35" s="489"/>
      <c r="E35" s="489"/>
      <c r="F35" s="489"/>
      <c r="G35" s="489"/>
      <c r="H35" s="489"/>
    </row>
    <row r="36" spans="1:8" ht="15.75">
      <c r="A36" s="522" t="s">
        <v>1501</v>
      </c>
      <c r="B36" s="523"/>
      <c r="C36" s="489"/>
      <c r="D36" s="489"/>
      <c r="E36" s="489"/>
      <c r="F36" s="489"/>
      <c r="G36" s="489"/>
      <c r="H36" s="489"/>
    </row>
    <row r="37" spans="1:8" ht="15.75">
      <c r="A37" s="524" t="s">
        <v>1502</v>
      </c>
      <c r="B37" s="525"/>
      <c r="C37" s="489"/>
      <c r="D37" s="489"/>
      <c r="E37" s="489"/>
      <c r="F37" s="489"/>
      <c r="G37" s="489"/>
      <c r="H37" s="489"/>
    </row>
    <row r="38" spans="1:8" ht="15.75">
      <c r="A38" s="525" t="s">
        <v>1503</v>
      </c>
      <c r="B38" s="489"/>
      <c r="C38" s="526">
        <v>68.5</v>
      </c>
      <c r="D38" s="527">
        <v>79.65</v>
      </c>
      <c r="E38" s="526">
        <v>78.05</v>
      </c>
      <c r="F38" s="526">
        <v>70.76</v>
      </c>
      <c r="G38" s="489"/>
      <c r="H38" s="489"/>
    </row>
  </sheetData>
  <mergeCells count="3">
    <mergeCell ref="A1:H1"/>
    <mergeCell ref="A2:H2"/>
    <mergeCell ref="G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4">
      <selection activeCell="E18" sqref="E18"/>
    </sheetView>
  </sheetViews>
  <sheetFormatPr defaultColWidth="9.140625" defaultRowHeight="12.75"/>
  <cols>
    <col min="1" max="1" width="7.57421875" style="9" customWidth="1"/>
    <col min="2" max="2" width="23.140625" style="9" bestFit="1" customWidth="1"/>
    <col min="3" max="16384" width="9.140625" style="9" customWidth="1"/>
  </cols>
  <sheetData>
    <row r="1" spans="1:8" ht="12.75">
      <c r="A1" s="1597" t="s">
        <v>1577</v>
      </c>
      <c r="B1" s="1597"/>
      <c r="C1" s="1597"/>
      <c r="D1" s="1597"/>
      <c r="E1" s="1597"/>
      <c r="F1" s="1597"/>
      <c r="G1" s="1597"/>
      <c r="H1" s="1597"/>
    </row>
    <row r="2" spans="1:9" ht="15.75">
      <c r="A2" s="1662" t="s">
        <v>1475</v>
      </c>
      <c r="B2" s="1662"/>
      <c r="C2" s="1662"/>
      <c r="D2" s="1662"/>
      <c r="E2" s="1662"/>
      <c r="F2" s="1662"/>
      <c r="G2" s="1662"/>
      <c r="H2" s="1662"/>
      <c r="I2" s="38"/>
    </row>
    <row r="3" spans="6:9" ht="13.5" thickBot="1">
      <c r="F3" s="1867" t="s">
        <v>1578</v>
      </c>
      <c r="G3" s="1867"/>
      <c r="H3" s="1867"/>
      <c r="I3" s="38"/>
    </row>
    <row r="4" spans="1:8" ht="13.5" thickTop="1">
      <c r="A4" s="535"/>
      <c r="B4" s="536"/>
      <c r="C4" s="1161"/>
      <c r="D4" s="1161"/>
      <c r="E4" s="1161"/>
      <c r="F4" s="1161"/>
      <c r="G4" s="1162" t="s">
        <v>98</v>
      </c>
      <c r="H4" s="1163"/>
    </row>
    <row r="5" spans="1:8" ht="12.75">
      <c r="A5" s="1164"/>
      <c r="B5" s="106"/>
      <c r="C5" s="1129" t="s">
        <v>1375</v>
      </c>
      <c r="D5" s="1130" t="s">
        <v>288</v>
      </c>
      <c r="E5" s="1130" t="s">
        <v>1375</v>
      </c>
      <c r="F5" s="1130" t="s">
        <v>288</v>
      </c>
      <c r="G5" s="1131" t="s">
        <v>1504</v>
      </c>
      <c r="H5" s="1165"/>
    </row>
    <row r="6" spans="1:8" ht="12.75">
      <c r="A6" s="1164"/>
      <c r="B6" s="106"/>
      <c r="C6" s="1129">
        <v>2008</v>
      </c>
      <c r="D6" s="1132">
        <v>2009</v>
      </c>
      <c r="E6" s="1132">
        <v>2009</v>
      </c>
      <c r="F6" s="1133">
        <v>2010</v>
      </c>
      <c r="G6" s="1607" t="s">
        <v>1091</v>
      </c>
      <c r="H6" s="1166" t="s">
        <v>97</v>
      </c>
    </row>
    <row r="7" spans="1:8" ht="12.75">
      <c r="A7" s="1167"/>
      <c r="B7" s="74"/>
      <c r="C7" s="1134"/>
      <c r="D7" s="1134"/>
      <c r="E7" s="1134"/>
      <c r="F7" s="1134"/>
      <c r="G7" s="11"/>
      <c r="H7" s="1168"/>
    </row>
    <row r="8" spans="1:8" ht="12.75">
      <c r="A8" s="385" t="s">
        <v>1343</v>
      </c>
      <c r="B8" s="1135"/>
      <c r="C8" s="75">
        <v>2477.1328467153285</v>
      </c>
      <c r="D8" s="75">
        <v>2750.076585059636</v>
      </c>
      <c r="E8" s="75">
        <v>2872.3933376041</v>
      </c>
      <c r="F8" s="75">
        <v>2583.9641040135666</v>
      </c>
      <c r="G8" s="1136">
        <v>11.018534541101815</v>
      </c>
      <c r="H8" s="1175">
        <v>-10.041425379127077</v>
      </c>
    </row>
    <row r="9" spans="1:8" ht="12.75">
      <c r="A9" s="366"/>
      <c r="B9" s="43" t="s">
        <v>40</v>
      </c>
      <c r="C9" s="67">
        <v>2085.3843503649637</v>
      </c>
      <c r="D9" s="67">
        <v>2451.297489014438</v>
      </c>
      <c r="E9" s="67">
        <v>2584.958532389494</v>
      </c>
      <c r="F9" s="67">
        <v>2223.810487663793</v>
      </c>
      <c r="G9" s="73">
        <v>17.546556278003905</v>
      </c>
      <c r="H9" s="588">
        <v>-13.971134940871238</v>
      </c>
    </row>
    <row r="10" spans="1:8" ht="12.75">
      <c r="A10" s="366"/>
      <c r="B10" s="1138" t="s">
        <v>41</v>
      </c>
      <c r="C10" s="67">
        <v>391.748496350365</v>
      </c>
      <c r="D10" s="67">
        <v>298.7790960451977</v>
      </c>
      <c r="E10" s="67">
        <v>287.434805214606</v>
      </c>
      <c r="F10" s="67">
        <v>360.1536163497738</v>
      </c>
      <c r="G10" s="73">
        <v>-23.731909929787946</v>
      </c>
      <c r="H10" s="588">
        <v>25.299236493254227</v>
      </c>
    </row>
    <row r="11" spans="1:8" ht="12.75">
      <c r="A11" s="387"/>
      <c r="B11" s="44"/>
      <c r="C11" s="1139"/>
      <c r="D11" s="1139"/>
      <c r="E11" s="1139"/>
      <c r="F11" s="1139"/>
      <c r="G11" s="1140"/>
      <c r="H11" s="1176"/>
    </row>
    <row r="12" spans="1:8" ht="12.75">
      <c r="A12" s="1167"/>
      <c r="B12" s="74"/>
      <c r="C12" s="1141"/>
      <c r="D12" s="1141"/>
      <c r="E12" s="1141"/>
      <c r="F12" s="1141"/>
      <c r="G12" s="1142"/>
      <c r="H12" s="1177"/>
    </row>
    <row r="13" spans="1:8" ht="12.75">
      <c r="A13" s="385" t="s">
        <v>42</v>
      </c>
      <c r="B13" s="43"/>
      <c r="C13" s="75">
        <v>626.8598540145986</v>
      </c>
      <c r="D13" s="75">
        <v>715.7313245448838</v>
      </c>
      <c r="E13" s="75">
        <v>714.8661114670084</v>
      </c>
      <c r="F13" s="75">
        <v>747.7699265121538</v>
      </c>
      <c r="G13" s="1136">
        <v>14.177247108923254</v>
      </c>
      <c r="H13" s="1175">
        <v>4.602794078127715</v>
      </c>
    </row>
    <row r="14" spans="1:8" ht="12.75">
      <c r="A14" s="366"/>
      <c r="B14" s="43" t="s">
        <v>40</v>
      </c>
      <c r="C14" s="67">
        <v>566.8189781021897</v>
      </c>
      <c r="D14" s="67">
        <v>677.9359698681732</v>
      </c>
      <c r="E14" s="67">
        <v>668.8071748878924</v>
      </c>
      <c r="F14" s="67">
        <v>686.5008479366874</v>
      </c>
      <c r="G14" s="73">
        <v>19.60361174532703</v>
      </c>
      <c r="H14" s="588">
        <v>2.6455567035088734</v>
      </c>
    </row>
    <row r="15" spans="1:8" ht="12.75">
      <c r="A15" s="366"/>
      <c r="B15" s="1138" t="s">
        <v>41</v>
      </c>
      <c r="C15" s="67">
        <v>60.040875912408765</v>
      </c>
      <c r="D15" s="67">
        <v>37.79535467671061</v>
      </c>
      <c r="E15" s="67">
        <v>46.05893657911595</v>
      </c>
      <c r="F15" s="67">
        <v>61.26907857546635</v>
      </c>
      <c r="G15" s="73">
        <v>-37.050627422809846</v>
      </c>
      <c r="H15" s="588">
        <v>33.023215744948374</v>
      </c>
    </row>
    <row r="16" spans="1:8" ht="12.75">
      <c r="A16" s="387"/>
      <c r="B16" s="44"/>
      <c r="C16" s="1143"/>
      <c r="D16" s="1143"/>
      <c r="E16" s="1143"/>
      <c r="F16" s="1143"/>
      <c r="G16" s="1144"/>
      <c r="H16" s="1178"/>
    </row>
    <row r="17" spans="1:8" ht="12.75">
      <c r="A17" s="366"/>
      <c r="B17" s="43"/>
      <c r="C17" s="76"/>
      <c r="D17" s="76"/>
      <c r="E17" s="76"/>
      <c r="F17" s="76"/>
      <c r="G17" s="1145"/>
      <c r="H17" s="1179"/>
    </row>
    <row r="18" spans="1:8" ht="12.75">
      <c r="A18" s="385" t="s">
        <v>43</v>
      </c>
      <c r="B18" s="1135"/>
      <c r="C18" s="75">
        <v>3103.992700729927</v>
      </c>
      <c r="D18" s="75">
        <v>3465.8079096045194</v>
      </c>
      <c r="E18" s="75">
        <v>3587.259449071108</v>
      </c>
      <c r="F18" s="75">
        <v>3331.7340305257203</v>
      </c>
      <c r="G18" s="1136">
        <v>11.656445222616313</v>
      </c>
      <c r="H18" s="1175">
        <v>-7.123137374731954</v>
      </c>
    </row>
    <row r="19" spans="1:8" ht="12.75">
      <c r="A19" s="366"/>
      <c r="B19" s="43"/>
      <c r="C19" s="76"/>
      <c r="D19" s="76"/>
      <c r="E19" s="76"/>
      <c r="F19" s="76"/>
      <c r="G19" s="1145"/>
      <c r="H19" s="1179"/>
    </row>
    <row r="20" spans="1:8" ht="12.75">
      <c r="A20" s="366"/>
      <c r="B20" s="43" t="s">
        <v>40</v>
      </c>
      <c r="C20" s="67">
        <v>2652.2033284671534</v>
      </c>
      <c r="D20" s="67">
        <v>3129.233458882611</v>
      </c>
      <c r="E20" s="67">
        <v>3253.7657072773864</v>
      </c>
      <c r="F20" s="67">
        <v>2910.31133560048</v>
      </c>
      <c r="G20" s="73">
        <v>17.98618248063049</v>
      </c>
      <c r="H20" s="588">
        <v>-10.555596271382868</v>
      </c>
    </row>
    <row r="21" spans="1:8" ht="12.75">
      <c r="A21" s="366"/>
      <c r="B21" s="77" t="s">
        <v>44</v>
      </c>
      <c r="C21" s="67">
        <v>85.44489578997619</v>
      </c>
      <c r="D21" s="67">
        <v>90.28871595020642</v>
      </c>
      <c r="E21" s="67">
        <v>90.7033838358116</v>
      </c>
      <c r="F21" s="67">
        <v>87.35125039801743</v>
      </c>
      <c r="G21" s="73" t="s">
        <v>95</v>
      </c>
      <c r="H21" s="588" t="s">
        <v>95</v>
      </c>
    </row>
    <row r="22" spans="1:8" ht="12.75">
      <c r="A22" s="366"/>
      <c r="B22" s="1138" t="s">
        <v>41</v>
      </c>
      <c r="C22" s="67">
        <v>451.7893722627737</v>
      </c>
      <c r="D22" s="67">
        <v>336.57445072190836</v>
      </c>
      <c r="E22" s="67">
        <v>333.493741793722</v>
      </c>
      <c r="F22" s="67">
        <v>421.4226949252402</v>
      </c>
      <c r="G22" s="73">
        <v>-25.501910539376965</v>
      </c>
      <c r="H22" s="588">
        <v>26.36599795204117</v>
      </c>
    </row>
    <row r="23" spans="1:8" ht="12.75">
      <c r="A23" s="387"/>
      <c r="B23" s="1146" t="s">
        <v>44</v>
      </c>
      <c r="C23" s="67">
        <v>14.555104210023822</v>
      </c>
      <c r="D23" s="67">
        <v>9.71128404979359</v>
      </c>
      <c r="E23" s="67">
        <v>9.296616164188446</v>
      </c>
      <c r="F23" s="67">
        <v>12.648749601982578</v>
      </c>
      <c r="G23" s="73" t="s">
        <v>95</v>
      </c>
      <c r="H23" s="588" t="s">
        <v>95</v>
      </c>
    </row>
    <row r="24" spans="1:8" ht="12.75">
      <c r="A24" s="1169" t="s">
        <v>45</v>
      </c>
      <c r="B24" s="1147"/>
      <c r="C24" s="1148"/>
      <c r="D24" s="1148"/>
      <c r="E24" s="1148"/>
      <c r="F24" s="1148"/>
      <c r="G24" s="129"/>
      <c r="H24" s="1180"/>
    </row>
    <row r="25" spans="1:8" ht="12.75">
      <c r="A25" s="1170"/>
      <c r="B25" s="77" t="s">
        <v>46</v>
      </c>
      <c r="C25" s="67">
        <v>11.511300237942486</v>
      </c>
      <c r="D25" s="67">
        <v>12.605844182531383</v>
      </c>
      <c r="E25" s="67">
        <v>12.032566957874538</v>
      </c>
      <c r="F25" s="67">
        <v>7.6406930771865085</v>
      </c>
      <c r="G25" s="73" t="s">
        <v>95</v>
      </c>
      <c r="H25" s="588" t="s">
        <v>95</v>
      </c>
    </row>
    <row r="26" spans="1:8" ht="12.75">
      <c r="A26" s="1171"/>
      <c r="B26" s="1149" t="s">
        <v>47</v>
      </c>
      <c r="C26" s="1150">
        <v>9.268689264046712</v>
      </c>
      <c r="D26" s="1150">
        <v>10.131073379056005</v>
      </c>
      <c r="E26" s="1150">
        <v>9.808686330396318</v>
      </c>
      <c r="F26" s="1150">
        <v>6.576306493640129</v>
      </c>
      <c r="G26" s="1151" t="s">
        <v>95</v>
      </c>
      <c r="H26" s="1181" t="s">
        <v>95</v>
      </c>
    </row>
    <row r="27" spans="1:8" ht="12.75">
      <c r="A27" s="1172" t="s">
        <v>48</v>
      </c>
      <c r="B27" s="1134"/>
      <c r="C27" s="1152">
        <v>3103.992700729927</v>
      </c>
      <c r="D27" s="1152">
        <v>3465.8079096045194</v>
      </c>
      <c r="E27" s="1152">
        <v>3587.259449071108</v>
      </c>
      <c r="F27" s="1152">
        <v>3331.7340305257203</v>
      </c>
      <c r="G27" s="1153">
        <v>11.656445222616313</v>
      </c>
      <c r="H27" s="1182">
        <v>-7.123137374731954</v>
      </c>
    </row>
    <row r="28" spans="1:8" ht="12.75">
      <c r="A28" s="1173" t="s">
        <v>49</v>
      </c>
      <c r="B28" s="37"/>
      <c r="C28" s="67">
        <v>9.205839416058394</v>
      </c>
      <c r="D28" s="67">
        <v>8.118016321406152</v>
      </c>
      <c r="E28" s="67">
        <v>7.1146700832799485</v>
      </c>
      <c r="F28" s="67">
        <v>86.70435274166195</v>
      </c>
      <c r="G28" s="73">
        <v>-11.816663809654074</v>
      </c>
      <c r="H28" s="588">
        <v>1118.6700398859562</v>
      </c>
    </row>
    <row r="29" spans="1:8" ht="12.75">
      <c r="A29" s="1173" t="s">
        <v>50</v>
      </c>
      <c r="B29" s="37"/>
      <c r="C29" s="67">
        <v>3113.1985401459856</v>
      </c>
      <c r="D29" s="67">
        <v>3473.925925925925</v>
      </c>
      <c r="E29" s="67">
        <v>3594.3741191543886</v>
      </c>
      <c r="F29" s="67">
        <v>3418.4383832673825</v>
      </c>
      <c r="G29" s="73">
        <v>11.587034399772776</v>
      </c>
      <c r="H29" s="588">
        <v>-4.894753023883808</v>
      </c>
    </row>
    <row r="30" spans="1:8" ht="12.75">
      <c r="A30" s="1173" t="s">
        <v>51</v>
      </c>
      <c r="B30" s="37"/>
      <c r="C30" s="67">
        <v>610.2</v>
      </c>
      <c r="D30" s="67">
        <v>739.0759573132455</v>
      </c>
      <c r="E30" s="67">
        <v>761.7860345932095</v>
      </c>
      <c r="F30" s="67">
        <v>787.8872244205766</v>
      </c>
      <c r="G30" s="73">
        <v>21.120281434487964</v>
      </c>
      <c r="H30" s="588">
        <v>3.4263150861389704</v>
      </c>
    </row>
    <row r="31" spans="1:8" ht="13.5" thickBot="1">
      <c r="A31" s="1183" t="s">
        <v>52</v>
      </c>
      <c r="B31" s="1174"/>
      <c r="C31" s="1184">
        <v>2502.9985401459858</v>
      </c>
      <c r="D31" s="1184">
        <v>2734.8499686126797</v>
      </c>
      <c r="E31" s="1184">
        <v>2832.5880845611787</v>
      </c>
      <c r="F31" s="1184">
        <v>2630.551158846806</v>
      </c>
      <c r="G31" s="1185">
        <v>9.262947011274363</v>
      </c>
      <c r="H31" s="1186">
        <v>-7.132591103364462</v>
      </c>
    </row>
    <row r="32" spans="1:8" ht="12.75" hidden="1">
      <c r="A32" s="1154" t="s">
        <v>1331</v>
      </c>
      <c r="B32" s="37"/>
      <c r="C32" s="75">
        <v>-577.3124087591241</v>
      </c>
      <c r="D32" s="75">
        <v>-397.588424437299</v>
      </c>
      <c r="E32" s="75">
        <v>-635.8500960922476</v>
      </c>
      <c r="F32" s="75">
        <v>381.7560606060597</v>
      </c>
      <c r="G32" s="1136" t="s">
        <v>95</v>
      </c>
      <c r="H32" s="1137" t="s">
        <v>95</v>
      </c>
    </row>
    <row r="33" spans="1:8" ht="12.75" hidden="1">
      <c r="A33" s="1154" t="s">
        <v>1332</v>
      </c>
      <c r="B33" s="37"/>
      <c r="C33" s="1155">
        <v>144.10759124087593</v>
      </c>
      <c r="D33" s="1155">
        <v>30.5924115755627</v>
      </c>
      <c r="E33" s="1155">
        <v>106.96220371556694</v>
      </c>
      <c r="F33" s="1155">
        <v>-109.16997245179064</v>
      </c>
      <c r="G33" s="1156" t="s">
        <v>95</v>
      </c>
      <c r="H33" s="1157" t="s">
        <v>95</v>
      </c>
    </row>
    <row r="34" ht="13.5" thickTop="1">
      <c r="A34" s="19" t="s">
        <v>1500</v>
      </c>
    </row>
    <row r="35" spans="1:2" ht="12.75">
      <c r="A35" s="1158" t="s">
        <v>1501</v>
      </c>
      <c r="B35" s="10"/>
    </row>
    <row r="36" spans="1:2" ht="12.75">
      <c r="A36" s="1159" t="s">
        <v>1502</v>
      </c>
      <c r="B36" s="10"/>
    </row>
    <row r="37" spans="1:6" ht="12.75">
      <c r="A37" s="10" t="s">
        <v>1503</v>
      </c>
      <c r="B37" s="10"/>
      <c r="C37" s="1160">
        <v>68.5</v>
      </c>
      <c r="D37" s="1160">
        <v>79.65</v>
      </c>
      <c r="E37" s="1160">
        <v>78.05</v>
      </c>
      <c r="F37" s="1160">
        <v>70.76</v>
      </c>
    </row>
  </sheetData>
  <mergeCells count="3">
    <mergeCell ref="A1:H1"/>
    <mergeCell ref="A2:H2"/>
    <mergeCell ref="F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H1"/>
    </sheetView>
  </sheetViews>
  <sheetFormatPr defaultColWidth="9.140625" defaultRowHeight="12.75"/>
  <cols>
    <col min="1" max="1" width="16.7109375" style="9" customWidth="1"/>
    <col min="2" max="2" width="14.28125" style="9" customWidth="1"/>
    <col min="3" max="3" width="7.28125" style="9" customWidth="1"/>
    <col min="4" max="4" width="7.00390625" style="9" customWidth="1"/>
    <col min="5" max="7" width="7.140625" style="9" customWidth="1"/>
    <col min="8" max="9" width="7.421875" style="9" customWidth="1"/>
    <col min="10" max="10" width="8.140625" style="9" customWidth="1"/>
    <col min="11" max="11" width="7.00390625" style="9" customWidth="1"/>
    <col min="12" max="16384" width="9.140625" style="9" customWidth="1"/>
  </cols>
  <sheetData>
    <row r="1" spans="1:8" ht="12.75">
      <c r="A1" s="1905" t="s">
        <v>1596</v>
      </c>
      <c r="B1" s="1906"/>
      <c r="C1" s="1906"/>
      <c r="D1" s="1906"/>
      <c r="E1" s="1906"/>
      <c r="F1" s="1906"/>
      <c r="G1" s="1906"/>
      <c r="H1" s="1907"/>
    </row>
    <row r="2" spans="1:8" ht="18.75" customHeight="1" thickBot="1">
      <c r="A2" s="1908" t="s">
        <v>1471</v>
      </c>
      <c r="B2" s="1909"/>
      <c r="C2" s="1909"/>
      <c r="D2" s="1909"/>
      <c r="E2" s="1909"/>
      <c r="F2" s="1909"/>
      <c r="G2" s="1909"/>
      <c r="H2" s="1910"/>
    </row>
    <row r="3" spans="1:8" ht="13.5" thickTop="1">
      <c r="A3" s="1911" t="s">
        <v>1443</v>
      </c>
      <c r="B3" s="1912" t="s">
        <v>1444</v>
      </c>
      <c r="C3" s="1912" t="s">
        <v>1445</v>
      </c>
      <c r="D3" s="1912"/>
      <c r="E3" s="1912"/>
      <c r="F3" s="1912" t="s">
        <v>1446</v>
      </c>
      <c r="G3" s="1912"/>
      <c r="H3" s="1913"/>
    </row>
    <row r="4" spans="1:8" ht="39" customHeight="1">
      <c r="A4" s="1764"/>
      <c r="B4" s="1749"/>
      <c r="C4" s="147" t="s">
        <v>1447</v>
      </c>
      <c r="D4" s="147" t="s">
        <v>1448</v>
      </c>
      <c r="E4" s="361" t="s">
        <v>1449</v>
      </c>
      <c r="F4" s="147" t="s">
        <v>1447</v>
      </c>
      <c r="G4" s="147" t="s">
        <v>1448</v>
      </c>
      <c r="H4" s="528" t="s">
        <v>1449</v>
      </c>
    </row>
    <row r="5" spans="1:8" ht="6.75" customHeight="1">
      <c r="A5" s="529"/>
      <c r="B5" s="362"/>
      <c r="C5" s="37"/>
      <c r="D5" s="37"/>
      <c r="E5" s="37"/>
      <c r="F5" s="37"/>
      <c r="G5" s="37"/>
      <c r="H5" s="530"/>
    </row>
    <row r="6" spans="1:8" ht="12.75">
      <c r="A6" s="825" t="s">
        <v>57</v>
      </c>
      <c r="B6" s="780" t="s">
        <v>1450</v>
      </c>
      <c r="C6" s="781">
        <v>65.87</v>
      </c>
      <c r="D6" s="781">
        <v>66.46</v>
      </c>
      <c r="E6" s="781">
        <v>66.165</v>
      </c>
      <c r="F6" s="781">
        <v>64.9025</v>
      </c>
      <c r="G6" s="781">
        <v>65.4928125</v>
      </c>
      <c r="H6" s="826">
        <v>65.19765625</v>
      </c>
    </row>
    <row r="7" spans="1:8" ht="12.75">
      <c r="A7" s="825"/>
      <c r="B7" s="780" t="s">
        <v>1451</v>
      </c>
      <c r="C7" s="781">
        <v>65</v>
      </c>
      <c r="D7" s="781">
        <v>65.59</v>
      </c>
      <c r="E7" s="781">
        <v>65.295</v>
      </c>
      <c r="F7" s="781">
        <v>65.59032258064518</v>
      </c>
      <c r="G7" s="781">
        <v>66.18032258064517</v>
      </c>
      <c r="H7" s="826">
        <v>65.88532258064518</v>
      </c>
    </row>
    <row r="8" spans="1:8" ht="12.75">
      <c r="A8" s="825"/>
      <c r="B8" s="780" t="s">
        <v>1452</v>
      </c>
      <c r="C8" s="781">
        <v>63.2</v>
      </c>
      <c r="D8" s="781">
        <v>63.8</v>
      </c>
      <c r="E8" s="781">
        <v>63.5</v>
      </c>
      <c r="F8" s="781">
        <v>63.72</v>
      </c>
      <c r="G8" s="781">
        <v>64.31266666666666</v>
      </c>
      <c r="H8" s="826">
        <v>64.01633333333334</v>
      </c>
    </row>
    <row r="9" spans="1:8" ht="12.75">
      <c r="A9" s="825"/>
      <c r="B9" s="780" t="s">
        <v>1453</v>
      </c>
      <c r="C9" s="781">
        <v>63.05</v>
      </c>
      <c r="D9" s="781">
        <v>63.65</v>
      </c>
      <c r="E9" s="781">
        <v>63.35</v>
      </c>
      <c r="F9" s="781">
        <v>63.24</v>
      </c>
      <c r="G9" s="781">
        <v>63.84</v>
      </c>
      <c r="H9" s="826">
        <v>63.54</v>
      </c>
    </row>
    <row r="10" spans="1:8" ht="12.75">
      <c r="A10" s="825"/>
      <c r="B10" s="780" t="s">
        <v>1454</v>
      </c>
      <c r="C10" s="781">
        <v>63.25</v>
      </c>
      <c r="D10" s="781">
        <v>63.85</v>
      </c>
      <c r="E10" s="781">
        <v>63.55</v>
      </c>
      <c r="F10" s="781">
        <v>63.35137931034483</v>
      </c>
      <c r="G10" s="781">
        <v>63.951379310344834</v>
      </c>
      <c r="H10" s="826">
        <v>63.651379310344836</v>
      </c>
    </row>
    <row r="11" spans="1:8" ht="12.75">
      <c r="A11" s="825"/>
      <c r="B11" s="780" t="s">
        <v>1455</v>
      </c>
      <c r="C11" s="781">
        <v>62.9</v>
      </c>
      <c r="D11" s="781">
        <v>63.5</v>
      </c>
      <c r="E11" s="781">
        <v>63.2</v>
      </c>
      <c r="F11" s="781">
        <v>63.182</v>
      </c>
      <c r="G11" s="781">
        <v>63.78200000000001</v>
      </c>
      <c r="H11" s="826">
        <v>63.482000000000006</v>
      </c>
    </row>
    <row r="12" spans="1:8" ht="12.75">
      <c r="A12" s="825"/>
      <c r="B12" s="780" t="s">
        <v>1456</v>
      </c>
      <c r="C12" s="781">
        <v>63.35</v>
      </c>
      <c r="D12" s="781">
        <v>63.95</v>
      </c>
      <c r="E12" s="781">
        <v>63.65</v>
      </c>
      <c r="F12" s="781">
        <v>63.12275862068965</v>
      </c>
      <c r="G12" s="781">
        <v>63.71862068965518</v>
      </c>
      <c r="H12" s="826">
        <v>63.42068965517242</v>
      </c>
    </row>
    <row r="13" spans="1:8" ht="12.75">
      <c r="A13" s="825"/>
      <c r="B13" s="780" t="s">
        <v>1457</v>
      </c>
      <c r="C13" s="781">
        <v>64.49</v>
      </c>
      <c r="D13" s="781">
        <v>65.09</v>
      </c>
      <c r="E13" s="781">
        <v>64.79</v>
      </c>
      <c r="F13" s="781">
        <v>63.932</v>
      </c>
      <c r="G13" s="781">
        <v>64.53133333333334</v>
      </c>
      <c r="H13" s="826">
        <v>64.23166666666667</v>
      </c>
    </row>
    <row r="14" spans="1:8" ht="12.75">
      <c r="A14" s="825"/>
      <c r="B14" s="780" t="s">
        <v>1458</v>
      </c>
      <c r="C14" s="781">
        <v>63.85</v>
      </c>
      <c r="D14" s="781">
        <v>64.45</v>
      </c>
      <c r="E14" s="781">
        <v>64.15</v>
      </c>
      <c r="F14" s="781">
        <v>64.20666666666666</v>
      </c>
      <c r="G14" s="781">
        <v>64.80566666666667</v>
      </c>
      <c r="H14" s="826">
        <v>64.50616666666667</v>
      </c>
    </row>
    <row r="15" spans="1:8" ht="12.75">
      <c r="A15" s="825"/>
      <c r="B15" s="780" t="s">
        <v>1459</v>
      </c>
      <c r="C15" s="781">
        <v>67</v>
      </c>
      <c r="D15" s="781">
        <v>67.6</v>
      </c>
      <c r="E15" s="781">
        <v>67.3</v>
      </c>
      <c r="F15" s="781">
        <v>64.58709677419354</v>
      </c>
      <c r="G15" s="781">
        <v>65.18709677419355</v>
      </c>
      <c r="H15" s="826">
        <v>64.88709677419354</v>
      </c>
    </row>
    <row r="16" spans="1:8" ht="12.75">
      <c r="A16" s="825"/>
      <c r="B16" s="780" t="s">
        <v>1460</v>
      </c>
      <c r="C16" s="781">
        <v>68.45</v>
      </c>
      <c r="D16" s="781">
        <v>69.05</v>
      </c>
      <c r="E16" s="781">
        <v>68.75</v>
      </c>
      <c r="F16" s="781">
        <v>68.2075</v>
      </c>
      <c r="G16" s="781">
        <v>68.8071875</v>
      </c>
      <c r="H16" s="826">
        <v>68.50734375</v>
      </c>
    </row>
    <row r="17" spans="1:8" ht="12.75">
      <c r="A17" s="825"/>
      <c r="B17" s="780" t="s">
        <v>17</v>
      </c>
      <c r="C17" s="781">
        <v>68.5</v>
      </c>
      <c r="D17" s="781">
        <v>69.1</v>
      </c>
      <c r="E17" s="781">
        <v>68.8</v>
      </c>
      <c r="F17" s="781">
        <v>68.57677419354837</v>
      </c>
      <c r="G17" s="781">
        <v>69.17645161290324</v>
      </c>
      <c r="H17" s="826">
        <v>68.8766129032258</v>
      </c>
    </row>
    <row r="18" spans="1:8" ht="12.75">
      <c r="A18" s="825"/>
      <c r="B18" s="782" t="s">
        <v>1461</v>
      </c>
      <c r="C18" s="783">
        <f aca="true" t="shared" si="0" ref="C18:H18">+AVERAGE(C6:C17)</f>
        <v>64.90916666666668</v>
      </c>
      <c r="D18" s="783">
        <f t="shared" si="0"/>
        <v>65.50750000000001</v>
      </c>
      <c r="E18" s="783">
        <f t="shared" si="0"/>
        <v>65.20833333333333</v>
      </c>
      <c r="F18" s="783">
        <f t="shared" si="0"/>
        <v>64.71824984550734</v>
      </c>
      <c r="G18" s="783">
        <f t="shared" si="0"/>
        <v>65.31546146953406</v>
      </c>
      <c r="H18" s="827">
        <f t="shared" si="0"/>
        <v>65.01685565752071</v>
      </c>
    </row>
    <row r="19" spans="1:8" ht="7.5" customHeight="1">
      <c r="A19" s="825"/>
      <c r="B19" s="782"/>
      <c r="C19" s="783"/>
      <c r="D19" s="783"/>
      <c r="E19" s="783"/>
      <c r="F19" s="783"/>
      <c r="G19" s="783"/>
      <c r="H19" s="827"/>
    </row>
    <row r="20" spans="1:8" ht="12.75">
      <c r="A20" s="825" t="s">
        <v>1091</v>
      </c>
      <c r="B20" s="780" t="s">
        <v>1450</v>
      </c>
      <c r="C20" s="781">
        <v>68.55</v>
      </c>
      <c r="D20" s="781">
        <v>69.15</v>
      </c>
      <c r="E20" s="781">
        <v>68.85</v>
      </c>
      <c r="F20" s="781">
        <v>67.781875</v>
      </c>
      <c r="G20" s="781">
        <v>68.3809375</v>
      </c>
      <c r="H20" s="826">
        <v>68.08140625</v>
      </c>
    </row>
    <row r="21" spans="1:8" ht="12.75">
      <c r="A21" s="825"/>
      <c r="B21" s="780" t="s">
        <v>1451</v>
      </c>
      <c r="C21" s="781">
        <v>73.25</v>
      </c>
      <c r="D21" s="781">
        <v>73.85</v>
      </c>
      <c r="E21" s="781">
        <v>73.55</v>
      </c>
      <c r="F21" s="781">
        <v>70.53870967741935</v>
      </c>
      <c r="G21" s="781">
        <v>71.13870967741936</v>
      </c>
      <c r="H21" s="826">
        <v>70.83870967741936</v>
      </c>
    </row>
    <row r="22" spans="1:8" ht="12.75">
      <c r="A22" s="825"/>
      <c r="B22" s="780" t="s">
        <v>1452</v>
      </c>
      <c r="C22" s="781">
        <v>77.4</v>
      </c>
      <c r="D22" s="781">
        <v>78</v>
      </c>
      <c r="E22" s="781">
        <v>77.7</v>
      </c>
      <c r="F22" s="781">
        <v>74.74733333333333</v>
      </c>
      <c r="G22" s="781">
        <v>75.34733333333334</v>
      </c>
      <c r="H22" s="826">
        <v>75.04733333333334</v>
      </c>
    </row>
    <row r="23" spans="1:8" ht="12.75">
      <c r="A23" s="825"/>
      <c r="B23" s="780" t="s">
        <v>1453</v>
      </c>
      <c r="C23" s="781">
        <v>78.7</v>
      </c>
      <c r="D23" s="781">
        <v>79.3</v>
      </c>
      <c r="E23" s="781">
        <v>79</v>
      </c>
      <c r="F23" s="781">
        <v>78.13966666666667</v>
      </c>
      <c r="G23" s="781">
        <v>78.6689569892473</v>
      </c>
      <c r="H23" s="826">
        <v>78.40431182795699</v>
      </c>
    </row>
    <row r="24" spans="1:8" ht="12.75">
      <c r="A24" s="825"/>
      <c r="B24" s="780" t="s">
        <v>1454</v>
      </c>
      <c r="C24" s="781">
        <v>77.3</v>
      </c>
      <c r="D24" s="781">
        <v>77.9</v>
      </c>
      <c r="E24" s="781">
        <v>77.6</v>
      </c>
      <c r="F24" s="781">
        <v>79.08</v>
      </c>
      <c r="G24" s="781">
        <v>79.68</v>
      </c>
      <c r="H24" s="826">
        <v>79.38</v>
      </c>
    </row>
    <row r="25" spans="1:8" ht="12.75">
      <c r="A25" s="825"/>
      <c r="B25" s="780" t="s">
        <v>1455</v>
      </c>
      <c r="C25" s="781">
        <v>77.75</v>
      </c>
      <c r="D25" s="781">
        <v>78.35</v>
      </c>
      <c r="E25" s="781">
        <v>78.05</v>
      </c>
      <c r="F25" s="781">
        <v>77</v>
      </c>
      <c r="G25" s="781">
        <v>77.6</v>
      </c>
      <c r="H25" s="826">
        <v>77.3</v>
      </c>
    </row>
    <row r="26" spans="1:8" ht="12.75">
      <c r="A26" s="825"/>
      <c r="B26" s="780" t="s">
        <v>1456</v>
      </c>
      <c r="C26" s="781">
        <v>77.7</v>
      </c>
      <c r="D26" s="781">
        <v>78.3</v>
      </c>
      <c r="E26" s="781">
        <v>78</v>
      </c>
      <c r="F26" s="781">
        <v>78.05172413793103</v>
      </c>
      <c r="G26" s="781">
        <v>78.65172413793104</v>
      </c>
      <c r="H26" s="826">
        <v>78.35172413793103</v>
      </c>
    </row>
    <row r="27" spans="1:8" ht="12.75">
      <c r="A27" s="825"/>
      <c r="B27" s="780" t="s">
        <v>1457</v>
      </c>
      <c r="C27" s="781">
        <v>82.55</v>
      </c>
      <c r="D27" s="781">
        <v>83.15</v>
      </c>
      <c r="E27" s="781">
        <v>82.85</v>
      </c>
      <c r="F27" s="781">
        <v>80.45700000000001</v>
      </c>
      <c r="G27" s="781">
        <v>81.057</v>
      </c>
      <c r="H27" s="826">
        <v>80.757</v>
      </c>
    </row>
    <row r="28" spans="1:8" ht="12.75">
      <c r="A28" s="825"/>
      <c r="B28" s="780" t="s">
        <v>1458</v>
      </c>
      <c r="C28" s="781">
        <v>79.65</v>
      </c>
      <c r="D28" s="781">
        <v>80.25</v>
      </c>
      <c r="E28" s="781">
        <v>79.95</v>
      </c>
      <c r="F28" s="781">
        <v>80.76612903225806</v>
      </c>
      <c r="G28" s="781">
        <v>81.36612903225806</v>
      </c>
      <c r="H28" s="826">
        <v>81.06612903225806</v>
      </c>
    </row>
    <row r="29" spans="1:8" ht="12.75">
      <c r="A29" s="825"/>
      <c r="B29" s="780" t="s">
        <v>1459</v>
      </c>
      <c r="C29" s="781">
        <v>79.15</v>
      </c>
      <c r="D29" s="781">
        <v>79.75</v>
      </c>
      <c r="E29" s="781">
        <v>79.45</v>
      </c>
      <c r="F29" s="781">
        <v>79.38645161290324</v>
      </c>
      <c r="G29" s="781">
        <v>79.98645161290322</v>
      </c>
      <c r="H29" s="826">
        <v>79.68645161290323</v>
      </c>
    </row>
    <row r="30" spans="1:8" ht="11.25" customHeight="1">
      <c r="A30" s="825"/>
      <c r="B30" s="780" t="s">
        <v>1460</v>
      </c>
      <c r="C30" s="781">
        <v>75.6</v>
      </c>
      <c r="D30" s="781">
        <v>76.2</v>
      </c>
      <c r="E30" s="781">
        <v>75.9</v>
      </c>
      <c r="F30" s="781">
        <v>75.98903225806451</v>
      </c>
      <c r="G30" s="781">
        <v>76.62129032258063</v>
      </c>
      <c r="H30" s="826">
        <v>76.30516129032257</v>
      </c>
    </row>
    <row r="31" spans="1:8" ht="11.25" customHeight="1">
      <c r="A31" s="825"/>
      <c r="B31" s="780" t="s">
        <v>17</v>
      </c>
      <c r="C31" s="781">
        <v>78.05</v>
      </c>
      <c r="D31" s="781">
        <v>78.65</v>
      </c>
      <c r="E31" s="781">
        <v>78.35</v>
      </c>
      <c r="F31" s="781">
        <v>77.02387096774194</v>
      </c>
      <c r="G31" s="781">
        <v>77.62387096774194</v>
      </c>
      <c r="H31" s="826">
        <v>77.3238709677419</v>
      </c>
    </row>
    <row r="32" spans="1:8" ht="11.25" customHeight="1">
      <c r="A32" s="828"/>
      <c r="B32" s="782" t="s">
        <v>1461</v>
      </c>
      <c r="C32" s="783">
        <v>77.1375</v>
      </c>
      <c r="D32" s="783">
        <v>77.7375</v>
      </c>
      <c r="E32" s="783">
        <v>77.4375</v>
      </c>
      <c r="F32" s="783">
        <v>76.5801493905265</v>
      </c>
      <c r="G32" s="783">
        <v>77.17686696445125</v>
      </c>
      <c r="H32" s="827">
        <v>76.87850817748888</v>
      </c>
    </row>
    <row r="33" spans="1:8" ht="11.25" customHeight="1">
      <c r="A33" s="825"/>
      <c r="B33" s="782"/>
      <c r="C33" s="781"/>
      <c r="D33" s="781"/>
      <c r="E33" s="781"/>
      <c r="F33" s="781"/>
      <c r="G33" s="781"/>
      <c r="H33" s="826"/>
    </row>
    <row r="34" spans="1:8" ht="11.25" customHeight="1">
      <c r="A34" s="825" t="s">
        <v>97</v>
      </c>
      <c r="B34" s="780" t="s">
        <v>1450</v>
      </c>
      <c r="C34" s="781">
        <v>77</v>
      </c>
      <c r="D34" s="781">
        <v>77.6</v>
      </c>
      <c r="E34" s="781">
        <f aca="true" t="shared" si="1" ref="E34:E42">+(C34+D34)/2</f>
        <v>77.3</v>
      </c>
      <c r="F34" s="781">
        <v>76.8359375</v>
      </c>
      <c r="G34" s="781">
        <v>77.4359375</v>
      </c>
      <c r="H34" s="826">
        <f aca="true" t="shared" si="2" ref="H34:H42">+(F34+G34)/2</f>
        <v>77.1359375</v>
      </c>
    </row>
    <row r="35" spans="1:8" ht="11.25" customHeight="1">
      <c r="A35" s="825"/>
      <c r="B35" s="780" t="s">
        <v>1451</v>
      </c>
      <c r="C35" s="781">
        <v>77.5</v>
      </c>
      <c r="D35" s="781">
        <v>78.1</v>
      </c>
      <c r="E35" s="781">
        <f t="shared" si="1"/>
        <v>77.8</v>
      </c>
      <c r="F35" s="781">
        <v>77.64483870967742</v>
      </c>
      <c r="G35" s="781">
        <v>78.24483870967742</v>
      </c>
      <c r="H35" s="826">
        <f t="shared" si="2"/>
        <v>77.94483870967741</v>
      </c>
    </row>
    <row r="36" spans="1:8" ht="13.5" customHeight="1">
      <c r="A36" s="825"/>
      <c r="B36" s="780" t="s">
        <v>1452</v>
      </c>
      <c r="C36" s="781">
        <v>73.66</v>
      </c>
      <c r="D36" s="781">
        <v>74.26</v>
      </c>
      <c r="E36" s="781">
        <f t="shared" si="1"/>
        <v>73.96000000000001</v>
      </c>
      <c r="F36" s="781">
        <v>75.62419354838711</v>
      </c>
      <c r="G36" s="781">
        <v>76.22419354838712</v>
      </c>
      <c r="H36" s="826">
        <f t="shared" si="2"/>
        <v>75.92419354838711</v>
      </c>
    </row>
    <row r="37" spans="1:8" ht="12.75">
      <c r="A37" s="825"/>
      <c r="B37" s="780" t="s">
        <v>1453</v>
      </c>
      <c r="C37" s="781">
        <v>74</v>
      </c>
      <c r="D37" s="781">
        <v>74.6</v>
      </c>
      <c r="E37" s="781">
        <f t="shared" si="1"/>
        <v>74.3</v>
      </c>
      <c r="F37" s="781">
        <v>74.4144827586207</v>
      </c>
      <c r="G37" s="781">
        <v>75.01448275862069</v>
      </c>
      <c r="H37" s="826">
        <f t="shared" si="2"/>
        <v>74.71448275862069</v>
      </c>
    </row>
    <row r="38" spans="1:8" ht="12.75" customHeight="1">
      <c r="A38" s="825"/>
      <c r="B38" s="780" t="s">
        <v>1454</v>
      </c>
      <c r="C38" s="781">
        <v>74.44</v>
      </c>
      <c r="D38" s="781">
        <v>75.04</v>
      </c>
      <c r="E38" s="781">
        <f t="shared" si="1"/>
        <v>74.74000000000001</v>
      </c>
      <c r="F38" s="781">
        <v>74.07137931034482</v>
      </c>
      <c r="G38" s="781">
        <v>74.67137931034483</v>
      </c>
      <c r="H38" s="826">
        <f t="shared" si="2"/>
        <v>74.37137931034482</v>
      </c>
    </row>
    <row r="39" spans="1:8" ht="12.75" customHeight="1">
      <c r="A39" s="825"/>
      <c r="B39" s="780" t="s">
        <v>1455</v>
      </c>
      <c r="C39" s="781">
        <v>72.6</v>
      </c>
      <c r="D39" s="781">
        <v>73.2</v>
      </c>
      <c r="E39" s="781">
        <f t="shared" si="1"/>
        <v>72.9</v>
      </c>
      <c r="F39" s="781">
        <v>73.94466666666666</v>
      </c>
      <c r="G39" s="781">
        <v>74.54466666666667</v>
      </c>
      <c r="H39" s="826">
        <f t="shared" si="2"/>
        <v>74.24466666666666</v>
      </c>
    </row>
    <row r="40" spans="1:8" ht="12.75" customHeight="1">
      <c r="A40" s="825"/>
      <c r="B40" s="780" t="s">
        <v>1456</v>
      </c>
      <c r="C40" s="781">
        <v>73.99</v>
      </c>
      <c r="D40" s="781">
        <v>74.59</v>
      </c>
      <c r="E40" s="781">
        <f t="shared" si="1"/>
        <v>74.28999999999999</v>
      </c>
      <c r="F40" s="781">
        <v>73.5455172413793</v>
      </c>
      <c r="G40" s="781">
        <v>74.14551724137931</v>
      </c>
      <c r="H40" s="826">
        <f t="shared" si="2"/>
        <v>73.8455172413793</v>
      </c>
    </row>
    <row r="41" spans="1:8" ht="12.75" customHeight="1">
      <c r="A41" s="825"/>
      <c r="B41" s="780" t="s">
        <v>1457</v>
      </c>
      <c r="C41" s="781">
        <v>72.4</v>
      </c>
      <c r="D41" s="781">
        <v>73</v>
      </c>
      <c r="E41" s="781">
        <f t="shared" si="1"/>
        <v>72.7</v>
      </c>
      <c r="F41" s="781">
        <v>73.35655172413793</v>
      </c>
      <c r="G41" s="781">
        <v>73.95655172413792</v>
      </c>
      <c r="H41" s="826">
        <f t="shared" si="2"/>
        <v>73.65655172413793</v>
      </c>
    </row>
    <row r="42" spans="1:8" ht="12.75" customHeight="1" thickBot="1">
      <c r="A42" s="829"/>
      <c r="B42" s="830" t="s">
        <v>1458</v>
      </c>
      <c r="C42" s="831">
        <v>70.76</v>
      </c>
      <c r="D42" s="831">
        <v>71.36</v>
      </c>
      <c r="E42" s="831">
        <f t="shared" si="1"/>
        <v>71.06</v>
      </c>
      <c r="F42" s="831">
        <v>71.81322580645161</v>
      </c>
      <c r="G42" s="831">
        <v>72.4132258064516</v>
      </c>
      <c r="H42" s="832">
        <f t="shared" si="2"/>
        <v>72.11322580645161</v>
      </c>
    </row>
    <row r="43" spans="1:8" ht="12.75" customHeight="1" thickTop="1">
      <c r="A43" s="822"/>
      <c r="B43" s="823"/>
      <c r="C43" s="824"/>
      <c r="D43" s="824"/>
      <c r="E43" s="824"/>
      <c r="F43" s="824"/>
      <c r="G43" s="824"/>
      <c r="H43" s="824"/>
    </row>
    <row r="44" spans="1:8" ht="12.75" customHeight="1">
      <c r="A44" s="822"/>
      <c r="B44" s="823"/>
      <c r="C44" s="824"/>
      <c r="D44" s="824"/>
      <c r="E44" s="824"/>
      <c r="F44" s="824"/>
      <c r="G44" s="824"/>
      <c r="H44" s="824"/>
    </row>
    <row r="45" spans="1:11" ht="12.75">
      <c r="A45" s="1681" t="s">
        <v>1579</v>
      </c>
      <c r="B45" s="1681"/>
      <c r="C45" s="1681"/>
      <c r="D45" s="1681"/>
      <c r="E45" s="1681"/>
      <c r="F45" s="1681"/>
      <c r="G45" s="1681"/>
      <c r="H45" s="1681"/>
      <c r="I45" s="1681"/>
      <c r="J45" s="1681"/>
      <c r="K45" s="1681"/>
    </row>
    <row r="46" spans="1:11" ht="15.75">
      <c r="A46" s="1898" t="s">
        <v>1462</v>
      </c>
      <c r="B46" s="1898"/>
      <c r="C46" s="1898"/>
      <c r="D46" s="1898"/>
      <c r="E46" s="1898"/>
      <c r="F46" s="1898"/>
      <c r="G46" s="1898"/>
      <c r="H46" s="1898"/>
      <c r="I46" s="1898"/>
      <c r="J46" s="1898"/>
      <c r="K46" s="1898"/>
    </row>
    <row r="47" spans="1:11" ht="13.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3.5" thickTop="1">
      <c r="A48" s="1899"/>
      <c r="B48" s="1901" t="s">
        <v>1463</v>
      </c>
      <c r="C48" s="1901"/>
      <c r="D48" s="1901"/>
      <c r="E48" s="1901" t="s">
        <v>1476</v>
      </c>
      <c r="F48" s="1901"/>
      <c r="G48" s="1901"/>
      <c r="H48" s="1835" t="s">
        <v>98</v>
      </c>
      <c r="I48" s="1835"/>
      <c r="J48" s="1835"/>
      <c r="K48" s="1836"/>
    </row>
    <row r="49" spans="1:11" ht="12.75">
      <c r="A49" s="1900"/>
      <c r="B49" s="1902"/>
      <c r="C49" s="1902"/>
      <c r="D49" s="1902"/>
      <c r="E49" s="1902"/>
      <c r="F49" s="1902"/>
      <c r="G49" s="1902"/>
      <c r="H49" s="1903" t="s">
        <v>1464</v>
      </c>
      <c r="I49" s="1903"/>
      <c r="J49" s="1903" t="s">
        <v>1505</v>
      </c>
      <c r="K49" s="1904"/>
    </row>
    <row r="50" spans="1:11" ht="12.75">
      <c r="A50" s="532"/>
      <c r="B50" s="785">
        <v>2007</v>
      </c>
      <c r="C50" s="786" t="s">
        <v>1465</v>
      </c>
      <c r="D50" s="786">
        <v>2009</v>
      </c>
      <c r="E50" s="786">
        <v>2008</v>
      </c>
      <c r="F50" s="786">
        <v>2009</v>
      </c>
      <c r="G50" s="786">
        <v>2010</v>
      </c>
      <c r="H50" s="786">
        <v>2008</v>
      </c>
      <c r="I50" s="786">
        <v>2009</v>
      </c>
      <c r="J50" s="786">
        <v>2009</v>
      </c>
      <c r="K50" s="833">
        <v>2010</v>
      </c>
    </row>
    <row r="51" spans="1:11" ht="12.75">
      <c r="A51" s="533" t="s">
        <v>1466</v>
      </c>
      <c r="B51" s="784">
        <v>79.73</v>
      </c>
      <c r="C51" s="784">
        <v>143.25</v>
      </c>
      <c r="D51" s="784">
        <v>61.53</v>
      </c>
      <c r="E51" s="784">
        <v>109.86</v>
      </c>
      <c r="F51" s="784">
        <v>52.08</v>
      </c>
      <c r="G51" s="784">
        <v>84.54</v>
      </c>
      <c r="H51" s="119">
        <f>+C51/B51*100-100</f>
        <v>79.66888247836448</v>
      </c>
      <c r="I51" s="119">
        <f>+D51/C51*100-100</f>
        <v>-57.047120418848166</v>
      </c>
      <c r="J51" s="119">
        <f>+F51/E51*100-100</f>
        <v>-52.59421081376297</v>
      </c>
      <c r="K51" s="834">
        <f>+G51/F51*100-100</f>
        <v>62.327188940092185</v>
      </c>
    </row>
    <row r="52" spans="1:11" ht="13.5" thickBot="1">
      <c r="A52" s="534" t="s">
        <v>1467</v>
      </c>
      <c r="B52" s="835">
        <v>666</v>
      </c>
      <c r="C52" s="835">
        <v>986</v>
      </c>
      <c r="D52" s="835">
        <v>938</v>
      </c>
      <c r="E52" s="835">
        <v>927.75</v>
      </c>
      <c r="F52" s="835">
        <v>887.5</v>
      </c>
      <c r="G52" s="835">
        <v>1148.25</v>
      </c>
      <c r="H52" s="836">
        <f>+C52/B52*100-100</f>
        <v>48.04804804804806</v>
      </c>
      <c r="I52" s="836">
        <f>+D52/C52*100-100</f>
        <v>-4.868154158215006</v>
      </c>
      <c r="J52" s="836">
        <f>+F52/E52*100-100</f>
        <v>-4.338453247103203</v>
      </c>
      <c r="K52" s="837">
        <f>+G52/F52*100-100</f>
        <v>29.380281690140833</v>
      </c>
    </row>
    <row r="53" spans="1:11" ht="13.5" thickTop="1">
      <c r="A53" s="363" t="s">
        <v>1468</v>
      </c>
      <c r="B53" s="364"/>
      <c r="C53" s="364"/>
      <c r="D53" s="364"/>
      <c r="E53" s="364"/>
      <c r="F53" s="364"/>
      <c r="G53" s="364"/>
      <c r="H53" s="364"/>
      <c r="I53" s="364"/>
      <c r="J53" s="364"/>
      <c r="K53" s="364"/>
    </row>
    <row r="54" spans="1:11" ht="12.75">
      <c r="A54" s="363" t="s">
        <v>1469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</row>
    <row r="55" spans="1:11" ht="12.75">
      <c r="A55" s="365" t="s">
        <v>1470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</row>
  </sheetData>
  <mergeCells count="14">
    <mergeCell ref="A1:H1"/>
    <mergeCell ref="A2:H2"/>
    <mergeCell ref="A3:A4"/>
    <mergeCell ref="B3:B4"/>
    <mergeCell ref="C3:E3"/>
    <mergeCell ref="F3:H3"/>
    <mergeCell ref="A45:K45"/>
    <mergeCell ref="A46:K46"/>
    <mergeCell ref="A48:A49"/>
    <mergeCell ref="B48:D49"/>
    <mergeCell ref="E48:G49"/>
    <mergeCell ref="H48:K48"/>
    <mergeCell ref="H49:I49"/>
    <mergeCell ref="J49:K49"/>
  </mergeCells>
  <printOptions horizontalCentered="1"/>
  <pageMargins left="0.75" right="0.75" top="1" bottom="1" header="0.5" footer="0.5"/>
  <pageSetup fitToHeight="1" fitToWidth="1"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workbookViewId="0" topLeftCell="A16">
      <selection activeCell="A53" sqref="A53"/>
    </sheetView>
  </sheetViews>
  <sheetFormatPr defaultColWidth="9.140625" defaultRowHeight="12.75"/>
  <cols>
    <col min="1" max="1" width="34.28125" style="0" customWidth="1"/>
    <col min="6" max="6" width="11.421875" style="0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</cols>
  <sheetData>
    <row r="1" spans="1:11" ht="12.75">
      <c r="A1" s="1636" t="s">
        <v>1474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</row>
    <row r="2" spans="1:12" ht="15.75">
      <c r="A2" s="1633" t="s">
        <v>26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  <c r="L2" s="85"/>
    </row>
    <row r="3" spans="1:12" ht="13.5" thickBot="1">
      <c r="A3" s="15"/>
      <c r="B3" s="14"/>
      <c r="C3" s="14"/>
      <c r="D3" s="14"/>
      <c r="E3" s="14"/>
      <c r="F3" s="14"/>
      <c r="G3" s="14"/>
      <c r="H3" s="14"/>
      <c r="J3" s="14"/>
      <c r="K3" s="349" t="s">
        <v>55</v>
      </c>
      <c r="L3" s="8"/>
    </row>
    <row r="4" spans="1:11" ht="13.5" thickTop="1">
      <c r="A4" s="762"/>
      <c r="B4" s="775" t="s">
        <v>1166</v>
      </c>
      <c r="C4" s="767"/>
      <c r="D4" s="767" t="s">
        <v>1166</v>
      </c>
      <c r="E4" s="767"/>
      <c r="F4" s="1656" t="s">
        <v>1507</v>
      </c>
      <c r="G4" s="1654"/>
      <c r="H4" s="1654"/>
      <c r="I4" s="1654"/>
      <c r="J4" s="1654"/>
      <c r="K4" s="1644"/>
    </row>
    <row r="5" spans="1:11" ht="12.75">
      <c r="A5" s="763"/>
      <c r="B5" s="772">
        <v>2008</v>
      </c>
      <c r="C5" s="760">
        <v>2009</v>
      </c>
      <c r="D5" s="760">
        <v>2009</v>
      </c>
      <c r="E5" s="760">
        <v>2010</v>
      </c>
      <c r="F5" s="1634" t="s">
        <v>1091</v>
      </c>
      <c r="G5" s="1646">
        <v>0</v>
      </c>
      <c r="H5" s="1647">
        <v>0</v>
      </c>
      <c r="I5" s="1634" t="s">
        <v>97</v>
      </c>
      <c r="J5" s="1646">
        <v>0</v>
      </c>
      <c r="K5" s="1649">
        <v>0</v>
      </c>
    </row>
    <row r="6" spans="1:11" ht="12.75">
      <c r="A6" s="763"/>
      <c r="B6" s="773" t="s">
        <v>1167</v>
      </c>
      <c r="C6" s="761" t="s">
        <v>16</v>
      </c>
      <c r="D6" s="761" t="s">
        <v>1169</v>
      </c>
      <c r="E6" s="761" t="s">
        <v>1487</v>
      </c>
      <c r="F6" s="773" t="s">
        <v>1170</v>
      </c>
      <c r="G6" s="761" t="s">
        <v>1166</v>
      </c>
      <c r="H6" s="774" t="s">
        <v>1242</v>
      </c>
      <c r="I6" s="761" t="s">
        <v>1170</v>
      </c>
      <c r="J6" s="761" t="s">
        <v>1166</v>
      </c>
      <c r="K6" s="776" t="s">
        <v>1242</v>
      </c>
    </row>
    <row r="7" spans="1:12" ht="15" customHeight="1">
      <c r="A7" s="680" t="s">
        <v>1207</v>
      </c>
      <c r="B7" s="116">
        <v>421523.71640756994</v>
      </c>
      <c r="C7" s="116">
        <v>492806.6622000001</v>
      </c>
      <c r="D7" s="116">
        <v>549828.464</v>
      </c>
      <c r="E7" s="116">
        <v>576336.397</v>
      </c>
      <c r="F7" s="14">
        <v>71282.94579243014</v>
      </c>
      <c r="G7" s="14"/>
      <c r="H7" s="4">
        <v>16.9107793981174</v>
      </c>
      <c r="I7" s="14">
        <v>26507.93299999996</v>
      </c>
      <c r="J7" s="14"/>
      <c r="K7" s="453">
        <v>4.8211278126917705</v>
      </c>
      <c r="L7" s="250"/>
    </row>
    <row r="8" spans="1:12" ht="15" customHeight="1">
      <c r="A8" s="430" t="s">
        <v>1208</v>
      </c>
      <c r="B8" s="116">
        <v>54124.356999999996</v>
      </c>
      <c r="C8" s="116">
        <v>53585.99399999999</v>
      </c>
      <c r="D8" s="116">
        <v>69489.547</v>
      </c>
      <c r="E8" s="116">
        <v>71519.52</v>
      </c>
      <c r="F8" s="14">
        <v>-538.3630000000048</v>
      </c>
      <c r="G8" s="14"/>
      <c r="H8" s="4">
        <v>-0.9946778674895018</v>
      </c>
      <c r="I8" s="14">
        <v>2029.9729999999981</v>
      </c>
      <c r="J8" s="14"/>
      <c r="K8" s="453">
        <v>2.9212638269177345</v>
      </c>
      <c r="L8" s="250"/>
    </row>
    <row r="9" spans="1:12" ht="15" customHeight="1">
      <c r="A9" s="430" t="s">
        <v>1209</v>
      </c>
      <c r="B9" s="116">
        <v>46261.464</v>
      </c>
      <c r="C9" s="116">
        <v>45022.034999999996</v>
      </c>
      <c r="D9" s="116">
        <v>61749.25600000001</v>
      </c>
      <c r="E9" s="116">
        <v>57872.477</v>
      </c>
      <c r="F9" s="14">
        <v>-1239.4290000000037</v>
      </c>
      <c r="G9" s="14"/>
      <c r="H9" s="4">
        <v>-2.679182396821691</v>
      </c>
      <c r="I9" s="14">
        <v>-3876.7790000000095</v>
      </c>
      <c r="J9" s="14"/>
      <c r="K9" s="453">
        <v>-6.278260259524437</v>
      </c>
      <c r="L9" s="250"/>
    </row>
    <row r="10" spans="1:12" ht="15" customHeight="1">
      <c r="A10" s="430" t="s">
        <v>1210</v>
      </c>
      <c r="B10" s="116">
        <v>7862.892999999999</v>
      </c>
      <c r="C10" s="116">
        <v>8563.958999999999</v>
      </c>
      <c r="D10" s="116">
        <v>7740.291</v>
      </c>
      <c r="E10" s="116">
        <v>13647.043</v>
      </c>
      <c r="F10" s="14">
        <v>701.0659999999998</v>
      </c>
      <c r="G10" s="14"/>
      <c r="H10" s="4">
        <v>8.916133031442751</v>
      </c>
      <c r="I10" s="14">
        <v>5906.7519999999995</v>
      </c>
      <c r="J10" s="14"/>
      <c r="K10" s="453">
        <v>76.31175623758848</v>
      </c>
      <c r="L10" s="250"/>
    </row>
    <row r="11" spans="1:12" ht="15" customHeight="1">
      <c r="A11" s="430" t="s">
        <v>1211</v>
      </c>
      <c r="B11" s="116">
        <v>211406.425</v>
      </c>
      <c r="C11" s="116">
        <v>246536.40900000004</v>
      </c>
      <c r="D11" s="116">
        <v>259872.418</v>
      </c>
      <c r="E11" s="116">
        <v>246805.33800000002</v>
      </c>
      <c r="F11" s="14">
        <v>35129.984000000055</v>
      </c>
      <c r="G11" s="14"/>
      <c r="H11" s="4">
        <v>16.617273576240674</v>
      </c>
      <c r="I11" s="14">
        <v>-13067.08</v>
      </c>
      <c r="J11" s="14"/>
      <c r="K11" s="453">
        <v>-5.028267370798846</v>
      </c>
      <c r="L11" s="250"/>
    </row>
    <row r="12" spans="1:12" ht="15" customHeight="1">
      <c r="A12" s="430" t="s">
        <v>1209</v>
      </c>
      <c r="B12" s="116">
        <v>203770.97</v>
      </c>
      <c r="C12" s="116">
        <v>237630.74700000003</v>
      </c>
      <c r="D12" s="116">
        <v>250300.948</v>
      </c>
      <c r="E12" s="116">
        <v>240053.61200000002</v>
      </c>
      <c r="F12" s="14">
        <v>33859.77700000003</v>
      </c>
      <c r="G12" s="14"/>
      <c r="H12" s="4">
        <v>16.61658527708831</v>
      </c>
      <c r="I12" s="14">
        <v>-10247.335999999981</v>
      </c>
      <c r="J12" s="14"/>
      <c r="K12" s="453">
        <v>-4.094006068247085</v>
      </c>
      <c r="L12" s="250"/>
    </row>
    <row r="13" spans="1:12" ht="15" customHeight="1">
      <c r="A13" s="430" t="s">
        <v>1210</v>
      </c>
      <c r="B13" s="116">
        <v>7635.455</v>
      </c>
      <c r="C13" s="116">
        <v>8905.662</v>
      </c>
      <c r="D13" s="116">
        <v>9571.47</v>
      </c>
      <c r="E13" s="116">
        <v>6751.726</v>
      </c>
      <c r="F13" s="14">
        <v>1270.2070000000003</v>
      </c>
      <c r="G13" s="14"/>
      <c r="H13" s="4">
        <v>16.635642538656835</v>
      </c>
      <c r="I13" s="14">
        <v>-2819.7439999999997</v>
      </c>
      <c r="J13" s="14"/>
      <c r="K13" s="453">
        <v>-29.459884427365914</v>
      </c>
      <c r="L13" s="250"/>
    </row>
    <row r="14" spans="1:12" ht="15" customHeight="1">
      <c r="A14" s="430" t="s">
        <v>1212</v>
      </c>
      <c r="B14" s="116">
        <v>152364.29040756996</v>
      </c>
      <c r="C14" s="116">
        <v>188718.59720000002</v>
      </c>
      <c r="D14" s="116">
        <v>216006.133</v>
      </c>
      <c r="E14" s="116">
        <v>253263.53199999998</v>
      </c>
      <c r="F14" s="14">
        <v>36354.306792430056</v>
      </c>
      <c r="G14" s="14"/>
      <c r="H14" s="4">
        <v>23.860122798579223</v>
      </c>
      <c r="I14" s="14">
        <v>37257.398999999976</v>
      </c>
      <c r="J14" s="14"/>
      <c r="K14" s="453">
        <v>17.24830609323485</v>
      </c>
      <c r="L14" s="250"/>
    </row>
    <row r="15" spans="1:12" ht="15" customHeight="1">
      <c r="A15" s="430" t="s">
        <v>1209</v>
      </c>
      <c r="B15" s="116">
        <v>133633.57798791997</v>
      </c>
      <c r="C15" s="116">
        <v>155353.597</v>
      </c>
      <c r="D15" s="116">
        <v>181523.147</v>
      </c>
      <c r="E15" s="116">
        <v>226250.47799999997</v>
      </c>
      <c r="F15" s="14">
        <v>21720.01901208004</v>
      </c>
      <c r="G15" s="14"/>
      <c r="H15" s="4">
        <v>16.253414253447183</v>
      </c>
      <c r="I15" s="14">
        <v>44727.33099999998</v>
      </c>
      <c r="J15" s="14"/>
      <c r="K15" s="453">
        <v>24.640015193213888</v>
      </c>
      <c r="L15" s="250"/>
    </row>
    <row r="16" spans="1:12" ht="15" customHeight="1">
      <c r="A16" s="430" t="s">
        <v>1210</v>
      </c>
      <c r="B16" s="116">
        <v>18730.712419650004</v>
      </c>
      <c r="C16" s="116">
        <v>33365.000199999995</v>
      </c>
      <c r="D16" s="116">
        <v>34482.986</v>
      </c>
      <c r="E16" s="116">
        <v>27013.054</v>
      </c>
      <c r="F16" s="14">
        <v>14634.28778034999</v>
      </c>
      <c r="G16" s="14"/>
      <c r="H16" s="4">
        <v>78.1299047920754</v>
      </c>
      <c r="I16" s="14">
        <v>-7469.931999999997</v>
      </c>
      <c r="J16" s="14"/>
      <c r="K16" s="453">
        <v>-21.662659956420242</v>
      </c>
      <c r="L16" s="250"/>
    </row>
    <row r="17" spans="1:12" ht="15" customHeight="1">
      <c r="A17" s="430" t="s">
        <v>1213</v>
      </c>
      <c r="B17" s="117">
        <v>3628.6440000000002</v>
      </c>
      <c r="C17" s="117">
        <v>3965.6620000000003</v>
      </c>
      <c r="D17" s="117">
        <v>4460.366</v>
      </c>
      <c r="E17" s="117">
        <v>4748.007</v>
      </c>
      <c r="F17" s="14">
        <v>337.01800000000003</v>
      </c>
      <c r="G17" s="14"/>
      <c r="H17" s="4">
        <v>9.287711883557606</v>
      </c>
      <c r="I17" s="14">
        <v>287.6409999999996</v>
      </c>
      <c r="J17" s="14"/>
      <c r="K17" s="453">
        <v>6.448820567639508</v>
      </c>
      <c r="L17" s="250"/>
    </row>
    <row r="18" spans="1:12" ht="15" customHeight="1">
      <c r="A18" s="434" t="s">
        <v>1216</v>
      </c>
      <c r="B18" s="119">
        <v>660.655</v>
      </c>
      <c r="C18" s="119">
        <v>600</v>
      </c>
      <c r="D18" s="119">
        <v>0</v>
      </c>
      <c r="E18" s="119">
        <v>17929</v>
      </c>
      <c r="F18" s="6">
        <v>-60.655</v>
      </c>
      <c r="G18" s="6"/>
      <c r="H18" s="7">
        <v>-9.181040028456604</v>
      </c>
      <c r="I18" s="6">
        <v>17929</v>
      </c>
      <c r="J18" s="6"/>
      <c r="K18" s="777" t="s">
        <v>95</v>
      </c>
      <c r="L18" s="250"/>
    </row>
    <row r="19" spans="1:12" ht="15" customHeight="1">
      <c r="A19" s="434" t="s">
        <v>1217</v>
      </c>
      <c r="B19" s="117">
        <v>1911.9830000000002</v>
      </c>
      <c r="C19" s="117">
        <v>2056.433</v>
      </c>
      <c r="D19" s="117">
        <v>1670.771</v>
      </c>
      <c r="E19" s="117">
        <v>3078.944</v>
      </c>
      <c r="F19" s="6">
        <v>144.45</v>
      </c>
      <c r="G19" s="6"/>
      <c r="H19" s="127">
        <v>7.55498349096199</v>
      </c>
      <c r="I19" s="6">
        <v>1408.173</v>
      </c>
      <c r="J19" s="6"/>
      <c r="K19" s="454">
        <v>84.28282511487211</v>
      </c>
      <c r="L19" s="250"/>
    </row>
    <row r="20" spans="1:12" ht="15" customHeight="1">
      <c r="A20" s="455" t="s">
        <v>1218</v>
      </c>
      <c r="B20" s="115">
        <v>124993.88783103999</v>
      </c>
      <c r="C20" s="115">
        <v>150251.58630113</v>
      </c>
      <c r="D20" s="115">
        <v>154367.24130112998</v>
      </c>
      <c r="E20" s="115">
        <v>175730.2968002</v>
      </c>
      <c r="F20" s="17">
        <v>25257.69847009002</v>
      </c>
      <c r="G20" s="17"/>
      <c r="H20" s="3">
        <v>20.20714685203809</v>
      </c>
      <c r="I20" s="17">
        <v>21363.055499070033</v>
      </c>
      <c r="J20" s="17"/>
      <c r="K20" s="456">
        <v>13.839112054478136</v>
      </c>
      <c r="L20" s="250"/>
    </row>
    <row r="21" spans="1:12" ht="15" customHeight="1">
      <c r="A21" s="430" t="s">
        <v>1219</v>
      </c>
      <c r="B21" s="116">
        <v>31750.303000000004</v>
      </c>
      <c r="C21" s="116">
        <v>37012.759000000005</v>
      </c>
      <c r="D21" s="116">
        <v>40738.281</v>
      </c>
      <c r="E21" s="116">
        <v>45604.142</v>
      </c>
      <c r="F21" s="14">
        <v>5262.456000000002</v>
      </c>
      <c r="G21" s="14"/>
      <c r="H21" s="4">
        <v>16.574506391324835</v>
      </c>
      <c r="I21" s="14">
        <v>4865.860999999997</v>
      </c>
      <c r="J21" s="14"/>
      <c r="K21" s="453">
        <v>11.944198136391657</v>
      </c>
      <c r="L21" s="250"/>
    </row>
    <row r="22" spans="1:12" ht="15" customHeight="1">
      <c r="A22" s="430" t="s">
        <v>1220</v>
      </c>
      <c r="B22" s="116">
        <v>3529.911831039998</v>
      </c>
      <c r="C22" s="116">
        <v>8508.097301130001</v>
      </c>
      <c r="D22" s="116">
        <v>13359.456301129994</v>
      </c>
      <c r="E22" s="116">
        <v>19635.123000199997</v>
      </c>
      <c r="F22" s="14">
        <v>4978.185470090003</v>
      </c>
      <c r="G22" s="14"/>
      <c r="H22" s="4">
        <v>141.02860661602722</v>
      </c>
      <c r="I22" s="14">
        <v>6275.666699070003</v>
      </c>
      <c r="J22" s="14"/>
      <c r="K22" s="453">
        <v>46.975464851359135</v>
      </c>
      <c r="L22" s="250"/>
    </row>
    <row r="23" spans="1:12" ht="15" customHeight="1">
      <c r="A23" s="430" t="s">
        <v>1221</v>
      </c>
      <c r="B23" s="116">
        <v>89713.673</v>
      </c>
      <c r="C23" s="116">
        <v>104730.73</v>
      </c>
      <c r="D23" s="116">
        <v>100269.504</v>
      </c>
      <c r="E23" s="116">
        <v>110491.0318</v>
      </c>
      <c r="F23" s="14">
        <v>15017.057000000015</v>
      </c>
      <c r="G23" s="14"/>
      <c r="H23" s="4">
        <v>16.738872122647365</v>
      </c>
      <c r="I23" s="14">
        <v>10221.527799999996</v>
      </c>
      <c r="J23" s="14"/>
      <c r="K23" s="453">
        <v>10.19405441558781</v>
      </c>
      <c r="L23" s="250"/>
    </row>
    <row r="24" spans="1:16" ht="15" customHeight="1">
      <c r="A24" s="434" t="s">
        <v>87</v>
      </c>
      <c r="B24" s="119">
        <v>549090.2422386099</v>
      </c>
      <c r="C24" s="119">
        <v>645714.6815011301</v>
      </c>
      <c r="D24" s="119">
        <v>705866.4763011299</v>
      </c>
      <c r="E24" s="119">
        <v>773074.6378002</v>
      </c>
      <c r="F24" s="6">
        <v>96624.43926252017</v>
      </c>
      <c r="G24" s="6"/>
      <c r="H24" s="7">
        <v>17.597187462044086</v>
      </c>
      <c r="I24" s="6">
        <v>67208.16149907012</v>
      </c>
      <c r="J24" s="6"/>
      <c r="K24" s="454">
        <v>9.52137036614251</v>
      </c>
      <c r="L24" s="250"/>
      <c r="M24" s="1632"/>
      <c r="N24" s="1632"/>
      <c r="O24" s="1632"/>
      <c r="P24" s="1632"/>
    </row>
    <row r="25" spans="1:16" ht="15" customHeight="1">
      <c r="A25" s="455" t="s">
        <v>1222</v>
      </c>
      <c r="B25" s="116">
        <v>79010.51392658001</v>
      </c>
      <c r="C25" s="116">
        <v>96015.02338490999</v>
      </c>
      <c r="D25" s="116">
        <v>116107.53230186002</v>
      </c>
      <c r="E25" s="116">
        <v>107049.70122048</v>
      </c>
      <c r="F25" s="17">
        <v>17004.50945832998</v>
      </c>
      <c r="G25" s="17"/>
      <c r="H25" s="3">
        <v>21.521831226324267</v>
      </c>
      <c r="I25" s="17">
        <v>-9057.83108138002</v>
      </c>
      <c r="J25" s="17"/>
      <c r="K25" s="456">
        <v>-7.801243297317857</v>
      </c>
      <c r="L25" s="250"/>
      <c r="M25" s="250"/>
      <c r="N25" s="250"/>
      <c r="O25" s="250"/>
      <c r="P25" s="250"/>
    </row>
    <row r="26" spans="1:12" ht="15" customHeight="1">
      <c r="A26" s="430" t="s">
        <v>1223</v>
      </c>
      <c r="B26" s="116">
        <v>12651.857</v>
      </c>
      <c r="C26" s="116">
        <v>12345.126</v>
      </c>
      <c r="D26" s="116">
        <v>15014.552</v>
      </c>
      <c r="E26" s="116">
        <v>15016.770999999999</v>
      </c>
      <c r="F26" s="14">
        <v>-306.73099999999977</v>
      </c>
      <c r="G26" s="14"/>
      <c r="H26" s="4">
        <v>-2.4243950907760006</v>
      </c>
      <c r="I26" s="14">
        <v>2.2189999999991414</v>
      </c>
      <c r="J26" s="14"/>
      <c r="K26" s="453">
        <v>0.014778995736930024</v>
      </c>
      <c r="L26" s="250"/>
    </row>
    <row r="27" spans="1:12" ht="15" customHeight="1">
      <c r="A27" s="430" t="s">
        <v>1224</v>
      </c>
      <c r="B27" s="116">
        <v>23857.26192658</v>
      </c>
      <c r="C27" s="116">
        <v>25510.08838491</v>
      </c>
      <c r="D27" s="116">
        <v>45848.69630186</v>
      </c>
      <c r="E27" s="116">
        <v>36915.523220480005</v>
      </c>
      <c r="F27" s="14">
        <v>1652.8264583300006</v>
      </c>
      <c r="G27" s="14"/>
      <c r="H27" s="4">
        <v>6.927980517699492</v>
      </c>
      <c r="I27" s="14">
        <v>-8933.173081379995</v>
      </c>
      <c r="J27" s="14"/>
      <c r="K27" s="453">
        <v>-19.484028558992183</v>
      </c>
      <c r="L27" s="250"/>
    </row>
    <row r="28" spans="1:12" ht="15" customHeight="1">
      <c r="A28" s="430" t="s">
        <v>1225</v>
      </c>
      <c r="B28" s="116">
        <v>358.83</v>
      </c>
      <c r="C28" s="116">
        <v>1034.914</v>
      </c>
      <c r="D28" s="116">
        <v>824.783</v>
      </c>
      <c r="E28" s="116">
        <v>596.816</v>
      </c>
      <c r="F28" s="14">
        <v>676.084</v>
      </c>
      <c r="G28" s="14"/>
      <c r="H28" s="4">
        <v>188.41345483933893</v>
      </c>
      <c r="I28" s="14">
        <v>-227.96699999999998</v>
      </c>
      <c r="J28" s="14"/>
      <c r="K28" s="453">
        <v>-27.63963369759076</v>
      </c>
      <c r="L28" s="250"/>
    </row>
    <row r="29" spans="1:12" ht="15" customHeight="1">
      <c r="A29" s="430" t="s">
        <v>1226</v>
      </c>
      <c r="B29" s="116">
        <v>41100.596000000005</v>
      </c>
      <c r="C29" s="116">
        <v>54510.581999999995</v>
      </c>
      <c r="D29" s="116">
        <v>53409.34</v>
      </c>
      <c r="E29" s="116">
        <v>51554.518</v>
      </c>
      <c r="F29" s="14">
        <v>13409.98599999999</v>
      </c>
      <c r="G29" s="14"/>
      <c r="H29" s="4">
        <v>32.627230028489095</v>
      </c>
      <c r="I29" s="14">
        <v>-1854.8220000000074</v>
      </c>
      <c r="J29" s="14"/>
      <c r="K29" s="453">
        <v>-3.4728420160219304</v>
      </c>
      <c r="L29" s="250"/>
    </row>
    <row r="30" spans="1:12" ht="15" customHeight="1">
      <c r="A30" s="430" t="s">
        <v>1227</v>
      </c>
      <c r="B30" s="117">
        <v>1041.969</v>
      </c>
      <c r="C30" s="117">
        <v>2614.313</v>
      </c>
      <c r="D30" s="117">
        <v>1010.1610000000001</v>
      </c>
      <c r="E30" s="117">
        <v>2966.073</v>
      </c>
      <c r="F30" s="14">
        <v>1572.344</v>
      </c>
      <c r="G30" s="14"/>
      <c r="H30" s="4">
        <v>150.90122642804153</v>
      </c>
      <c r="I30" s="14">
        <v>1955.9119999999998</v>
      </c>
      <c r="J30" s="14"/>
      <c r="K30" s="453">
        <v>193.62378868319007</v>
      </c>
      <c r="L30" s="250"/>
    </row>
    <row r="31" spans="1:15" ht="15" customHeight="1">
      <c r="A31" s="457" t="s">
        <v>1228</v>
      </c>
      <c r="B31" s="115">
        <v>420242.59400000004</v>
      </c>
      <c r="C31" s="115">
        <v>481638.738</v>
      </c>
      <c r="D31" s="115">
        <v>518591.53199999995</v>
      </c>
      <c r="E31" s="115">
        <v>577193.743</v>
      </c>
      <c r="F31" s="128">
        <v>61396.14399999997</v>
      </c>
      <c r="G31" s="128"/>
      <c r="H31" s="129">
        <v>14.60969089677758</v>
      </c>
      <c r="I31" s="128">
        <v>58602.21100000007</v>
      </c>
      <c r="J31" s="128"/>
      <c r="K31" s="458">
        <v>11.300263769058242</v>
      </c>
      <c r="L31" s="250"/>
      <c r="M31" s="250"/>
      <c r="N31" s="250"/>
      <c r="O31" s="250"/>
    </row>
    <row r="32" spans="1:12" ht="15" customHeight="1">
      <c r="A32" s="430" t="s">
        <v>1229</v>
      </c>
      <c r="B32" s="116">
        <v>72100.225</v>
      </c>
      <c r="C32" s="116">
        <v>69708.125</v>
      </c>
      <c r="D32" s="116">
        <v>71949.125</v>
      </c>
      <c r="E32" s="116">
        <v>63605.275</v>
      </c>
      <c r="F32" s="14">
        <v>-2392.100000000006</v>
      </c>
      <c r="G32" s="14"/>
      <c r="H32" s="4">
        <v>-3.317742767099556</v>
      </c>
      <c r="I32" s="14">
        <v>-8343.85</v>
      </c>
      <c r="J32" s="14"/>
      <c r="K32" s="453">
        <v>-11.596874875128778</v>
      </c>
      <c r="L32" s="250"/>
    </row>
    <row r="33" spans="1:12" ht="15" customHeight="1">
      <c r="A33" s="430" t="s">
        <v>1230</v>
      </c>
      <c r="B33" s="116">
        <v>5635.474400000001</v>
      </c>
      <c r="C33" s="116">
        <v>7514.209</v>
      </c>
      <c r="D33" s="116">
        <v>5080.933999999999</v>
      </c>
      <c r="E33" s="116">
        <v>5451.061</v>
      </c>
      <c r="F33" s="14">
        <v>1878.7345999999989</v>
      </c>
      <c r="G33" s="14"/>
      <c r="H33" s="4">
        <v>33.337647669910424</v>
      </c>
      <c r="I33" s="14">
        <v>370.1270000000004</v>
      </c>
      <c r="J33" s="14"/>
      <c r="K33" s="453">
        <v>7.284625228353693</v>
      </c>
      <c r="L33" s="250"/>
    </row>
    <row r="34" spans="1:12" ht="15" customHeight="1">
      <c r="A34" s="430" t="s">
        <v>1231</v>
      </c>
      <c r="B34" s="116">
        <v>4245.416</v>
      </c>
      <c r="C34" s="116">
        <v>5724.912</v>
      </c>
      <c r="D34" s="116">
        <v>7328.775</v>
      </c>
      <c r="E34" s="116">
        <v>5078.26</v>
      </c>
      <c r="F34" s="14">
        <v>1479.496</v>
      </c>
      <c r="G34" s="14"/>
      <c r="H34" s="4">
        <v>34.84925858855764</v>
      </c>
      <c r="I34" s="14">
        <v>-2250.515</v>
      </c>
      <c r="J34" s="14"/>
      <c r="K34" s="453">
        <v>-30.707928678394403</v>
      </c>
      <c r="L34" s="250"/>
    </row>
    <row r="35" spans="1:12" ht="15" customHeight="1">
      <c r="A35" s="430" t="s">
        <v>91</v>
      </c>
      <c r="B35" s="116">
        <v>1238.352</v>
      </c>
      <c r="C35" s="116">
        <v>1186.081</v>
      </c>
      <c r="D35" s="116">
        <v>1177.667</v>
      </c>
      <c r="E35" s="116">
        <v>1331.9389999999999</v>
      </c>
      <c r="F35" s="14">
        <v>-52.271000000000186</v>
      </c>
      <c r="G35" s="14"/>
      <c r="H35" s="4">
        <v>-4.2210130883626125</v>
      </c>
      <c r="I35" s="14">
        <v>154.27199999999993</v>
      </c>
      <c r="J35" s="14"/>
      <c r="K35" s="453">
        <v>13.099798160260917</v>
      </c>
      <c r="L35" s="250"/>
    </row>
    <row r="36" spans="1:12" ht="15" customHeight="1">
      <c r="A36" s="430" t="s">
        <v>92</v>
      </c>
      <c r="B36" s="116">
        <v>3007.064</v>
      </c>
      <c r="C36" s="116">
        <v>4538.831</v>
      </c>
      <c r="D36" s="116">
        <v>6151.108</v>
      </c>
      <c r="E36" s="116">
        <v>3746.321</v>
      </c>
      <c r="F36" s="14">
        <v>1531.7670000000003</v>
      </c>
      <c r="G36" s="14"/>
      <c r="H36" s="4">
        <v>50.93895573888685</v>
      </c>
      <c r="I36" s="14">
        <v>-2404.7870000000003</v>
      </c>
      <c r="J36" s="14"/>
      <c r="K36" s="453">
        <v>-39.095184152188516</v>
      </c>
      <c r="L36" s="250"/>
    </row>
    <row r="37" spans="1:12" ht="15" customHeight="1">
      <c r="A37" s="430" t="s">
        <v>93</v>
      </c>
      <c r="B37" s="116">
        <v>336780.9976</v>
      </c>
      <c r="C37" s="116">
        <v>397228.993</v>
      </c>
      <c r="D37" s="116">
        <v>432671.478</v>
      </c>
      <c r="E37" s="116">
        <v>502298.20700000005</v>
      </c>
      <c r="F37" s="14">
        <v>60447.995400000014</v>
      </c>
      <c r="G37" s="14"/>
      <c r="H37" s="4">
        <v>17.94875477855643</v>
      </c>
      <c r="I37" s="14">
        <v>69626.72900000005</v>
      </c>
      <c r="J37" s="14"/>
      <c r="K37" s="453">
        <v>16.092285380549175</v>
      </c>
      <c r="L37" s="250"/>
    </row>
    <row r="38" spans="1:12" ht="15" customHeight="1">
      <c r="A38" s="430" t="s">
        <v>1232</v>
      </c>
      <c r="B38" s="116">
        <v>307272.0976</v>
      </c>
      <c r="C38" s="116">
        <v>366633.493</v>
      </c>
      <c r="D38" s="116">
        <v>404431.978</v>
      </c>
      <c r="E38" s="116">
        <v>473023.00700000004</v>
      </c>
      <c r="F38" s="14">
        <v>59361.39540000004</v>
      </c>
      <c r="G38" s="14"/>
      <c r="H38" s="4">
        <v>19.318836908281657</v>
      </c>
      <c r="I38" s="14">
        <v>68591.02900000004</v>
      </c>
      <c r="J38" s="14"/>
      <c r="K38" s="453">
        <v>16.959843121010586</v>
      </c>
      <c r="L38" s="250"/>
    </row>
    <row r="39" spans="1:12" ht="15" customHeight="1">
      <c r="A39" s="430" t="s">
        <v>1233</v>
      </c>
      <c r="B39" s="116">
        <v>29508.9</v>
      </c>
      <c r="C39" s="116">
        <v>30595.5</v>
      </c>
      <c r="D39" s="116">
        <v>28239.5</v>
      </c>
      <c r="E39" s="116">
        <v>29275.2</v>
      </c>
      <c r="F39" s="14">
        <v>1086.6</v>
      </c>
      <c r="G39" s="14"/>
      <c r="H39" s="4">
        <v>3.682278905686076</v>
      </c>
      <c r="I39" s="14">
        <v>1035.7</v>
      </c>
      <c r="J39" s="14"/>
      <c r="K39" s="453">
        <v>3.667557853361429</v>
      </c>
      <c r="L39" s="250"/>
    </row>
    <row r="40" spans="1:12" ht="15" customHeight="1">
      <c r="A40" s="430" t="s">
        <v>1234</v>
      </c>
      <c r="B40" s="116">
        <v>1480.481</v>
      </c>
      <c r="C40" s="116">
        <v>1462.499</v>
      </c>
      <c r="D40" s="116">
        <v>1561.22</v>
      </c>
      <c r="E40" s="116">
        <v>760.94</v>
      </c>
      <c r="F40" s="14">
        <v>-17.98199999999997</v>
      </c>
      <c r="G40" s="14"/>
      <c r="H40" s="4">
        <v>-1.214605253292678</v>
      </c>
      <c r="I40" s="14">
        <v>-800.28</v>
      </c>
      <c r="J40" s="14"/>
      <c r="K40" s="453">
        <v>-51.25991212000871</v>
      </c>
      <c r="L40" s="250"/>
    </row>
    <row r="41" spans="1:11" ht="15" customHeight="1" hidden="1">
      <c r="A41" s="430"/>
      <c r="B41" s="116">
        <v>0</v>
      </c>
      <c r="C41" s="116">
        <v>0</v>
      </c>
      <c r="D41" s="116">
        <v>0</v>
      </c>
      <c r="E41" s="116">
        <v>0</v>
      </c>
      <c r="F41" s="14">
        <v>0</v>
      </c>
      <c r="G41" s="14"/>
      <c r="H41" s="4"/>
      <c r="I41" s="14">
        <v>0</v>
      </c>
      <c r="J41" s="14"/>
      <c r="K41" s="453"/>
    </row>
    <row r="42" spans="1:11" ht="15" customHeight="1">
      <c r="A42" s="432" t="s">
        <v>94</v>
      </c>
      <c r="B42" s="117">
        <v>49837.1</v>
      </c>
      <c r="C42" s="117">
        <v>68060.9</v>
      </c>
      <c r="D42" s="117">
        <v>71167.4</v>
      </c>
      <c r="E42" s="117">
        <v>88831.2</v>
      </c>
      <c r="F42" s="2">
        <v>18223.8</v>
      </c>
      <c r="G42" s="2"/>
      <c r="H42" s="5">
        <v>36.566734420742776</v>
      </c>
      <c r="I42" s="2">
        <v>17663.8</v>
      </c>
      <c r="J42" s="2"/>
      <c r="K42" s="459">
        <v>24.820072111669113</v>
      </c>
    </row>
    <row r="43" spans="1:11" ht="15" customHeight="1">
      <c r="A43" s="455"/>
      <c r="B43" s="121"/>
      <c r="C43" s="17"/>
      <c r="D43" s="17"/>
      <c r="E43" s="3"/>
      <c r="F43" s="17"/>
      <c r="G43" s="17"/>
      <c r="H43" s="3"/>
      <c r="I43" s="121"/>
      <c r="J43" s="17"/>
      <c r="K43" s="456"/>
    </row>
    <row r="44" spans="1:11" ht="15" customHeight="1">
      <c r="A44" s="430" t="s">
        <v>1235</v>
      </c>
      <c r="B44" s="33">
        <v>82.59140718511371</v>
      </c>
      <c r="C44" s="14">
        <v>83.58868590798852</v>
      </c>
      <c r="D44" s="14">
        <v>81.23304562129762</v>
      </c>
      <c r="E44" s="4">
        <v>89.11262080156288</v>
      </c>
      <c r="F44" s="14"/>
      <c r="G44" s="14"/>
      <c r="H44" s="4"/>
      <c r="I44" s="33"/>
      <c r="J44" s="14"/>
      <c r="K44" s="453"/>
    </row>
    <row r="45" spans="1:11" ht="15" customHeight="1">
      <c r="A45" s="430" t="s">
        <v>1236</v>
      </c>
      <c r="B45" s="33">
        <v>35.84869202957764</v>
      </c>
      <c r="C45" s="14">
        <v>33.628431004784815</v>
      </c>
      <c r="D45" s="14">
        <v>34.20278679894972</v>
      </c>
      <c r="E45" s="4">
        <v>29.61030695073037</v>
      </c>
      <c r="F45" s="14"/>
      <c r="G45" s="14"/>
      <c r="H45" s="4"/>
      <c r="I45" s="33"/>
      <c r="J45" s="14"/>
      <c r="K45" s="453"/>
    </row>
    <row r="46" spans="1:11" ht="15" customHeight="1">
      <c r="A46" s="430" t="s">
        <v>1204</v>
      </c>
      <c r="B46" s="33">
        <v>6798.863580350004</v>
      </c>
      <c r="C46" s="14">
        <v>4116.940800000011</v>
      </c>
      <c r="D46" s="14">
        <v>2329.8250000000116</v>
      </c>
      <c r="E46" s="4">
        <v>2421.506999999998</v>
      </c>
      <c r="F46" s="14">
        <v>-2793.0227803500024</v>
      </c>
      <c r="G46" s="14" t="s">
        <v>1157</v>
      </c>
      <c r="H46" s="4">
        <v>-41.080729850535086</v>
      </c>
      <c r="I46" s="33">
        <v>7.4819999999884175</v>
      </c>
      <c r="J46" s="14" t="s">
        <v>1158</v>
      </c>
      <c r="K46" s="453">
        <v>0.3211399997848929</v>
      </c>
    </row>
    <row r="47" spans="1:11" ht="15" customHeight="1">
      <c r="A47" s="430" t="s">
        <v>1205</v>
      </c>
      <c r="B47" s="33">
        <v>380495.79240756994</v>
      </c>
      <c r="C47" s="14">
        <v>437855.10020000004</v>
      </c>
      <c r="D47" s="14">
        <v>495703.89199999993</v>
      </c>
      <c r="E47" s="4">
        <v>526503.0670000002</v>
      </c>
      <c r="F47" s="14">
        <v>57470.42198824</v>
      </c>
      <c r="G47" s="14" t="s">
        <v>1157</v>
      </c>
      <c r="H47" s="4">
        <v>15.104088700849621</v>
      </c>
      <c r="I47" s="33">
        <v>30883.393419550022</v>
      </c>
      <c r="J47" s="14" t="s">
        <v>1158</v>
      </c>
      <c r="K47" s="453">
        <v>6.230209993902978</v>
      </c>
    </row>
    <row r="48" spans="1:11" ht="15" customHeight="1">
      <c r="A48" s="430" t="s">
        <v>1206</v>
      </c>
      <c r="B48" s="33">
        <v>74114.81883104</v>
      </c>
      <c r="C48" s="14">
        <v>79576.37330113002</v>
      </c>
      <c r="D48" s="14">
        <v>82189.68030112999</v>
      </c>
      <c r="E48" s="4">
        <v>83933.02380020001</v>
      </c>
      <c r="F48" s="14">
        <v>5350.454470090021</v>
      </c>
      <c r="G48" s="14" t="s">
        <v>1157</v>
      </c>
      <c r="H48" s="4">
        <v>7.219142614768423</v>
      </c>
      <c r="I48" s="33">
        <v>1659.1434990700188</v>
      </c>
      <c r="J48" s="14" t="s">
        <v>1158</v>
      </c>
      <c r="K48" s="453">
        <v>2.018676180502442</v>
      </c>
    </row>
    <row r="49" spans="1:11" ht="15" customHeight="1">
      <c r="A49" s="430" t="s">
        <v>1237</v>
      </c>
      <c r="B49" s="33">
        <v>387294.65598792</v>
      </c>
      <c r="C49" s="14">
        <v>441972.041</v>
      </c>
      <c r="D49" s="14">
        <v>498033.717</v>
      </c>
      <c r="E49" s="4">
        <v>528924.574</v>
      </c>
      <c r="F49" s="14">
        <v>54677.38501208002</v>
      </c>
      <c r="G49" s="8"/>
      <c r="H49" s="4">
        <v>14.117774197686177</v>
      </c>
      <c r="I49" s="33">
        <v>30890.857000000018</v>
      </c>
      <c r="J49" s="8"/>
      <c r="K49" s="453">
        <v>6.202563389899969</v>
      </c>
    </row>
    <row r="50" spans="1:11" ht="15" customHeight="1" thickBot="1">
      <c r="A50" s="436" t="s">
        <v>1238</v>
      </c>
      <c r="B50" s="440">
        <v>34229.06041964993</v>
      </c>
      <c r="C50" s="438">
        <v>50834.62120000005</v>
      </c>
      <c r="D50" s="438">
        <v>51794.74700000003</v>
      </c>
      <c r="E50" s="439">
        <v>47411.822999999975</v>
      </c>
      <c r="F50" s="438">
        <v>16605.56078035012</v>
      </c>
      <c r="G50" s="438"/>
      <c r="H50" s="439">
        <v>48.51304878592968</v>
      </c>
      <c r="I50" s="440">
        <v>-4382.924000000057</v>
      </c>
      <c r="J50" s="438"/>
      <c r="K50" s="460">
        <v>-8.462101378736447</v>
      </c>
    </row>
    <row r="51" spans="1:11" ht="15" customHeight="1" thickTop="1">
      <c r="A51" s="1600" t="s">
        <v>1492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5" customHeight="1">
      <c r="A52" s="83" t="s">
        <v>1493</v>
      </c>
      <c r="B52" s="35"/>
      <c r="C52" s="54"/>
      <c r="D52" s="54"/>
      <c r="E52" s="54"/>
      <c r="F52" s="54"/>
      <c r="G52" s="54"/>
      <c r="H52" s="54"/>
      <c r="I52" s="54"/>
      <c r="J52" s="54"/>
      <c r="K52" s="54"/>
    </row>
    <row r="53" spans="1:2" ht="12.75">
      <c r="A53" s="11" t="s">
        <v>9</v>
      </c>
      <c r="B53" s="8"/>
    </row>
    <row r="54" ht="12.75">
      <c r="A54" s="83"/>
    </row>
    <row r="55" ht="12.75">
      <c r="A55" s="83"/>
    </row>
    <row r="56" ht="12.75">
      <c r="A56" s="8"/>
    </row>
  </sheetData>
  <mergeCells count="7">
    <mergeCell ref="M24:N24"/>
    <mergeCell ref="O24:P24"/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1"/>
  <sheetViews>
    <sheetView workbookViewId="0" topLeftCell="A1">
      <selection activeCell="C42" sqref="C42"/>
    </sheetView>
  </sheetViews>
  <sheetFormatPr defaultColWidth="9.140625" defaultRowHeight="12.75"/>
  <cols>
    <col min="1" max="1" width="32.421875" style="54" customWidth="1"/>
    <col min="2" max="5" width="8.421875" style="54" bestFit="1" customWidth="1"/>
    <col min="6" max="6" width="11.00390625" style="54" customWidth="1"/>
    <col min="7" max="7" width="9.7109375" style="1397" customWidth="1"/>
    <col min="8" max="8" width="10.28125" style="54" customWidth="1"/>
    <col min="9" max="9" width="12.8515625" style="1397" customWidth="1"/>
    <col min="10" max="16384" width="9.140625" style="54" customWidth="1"/>
  </cols>
  <sheetData>
    <row r="1" spans="1:9" ht="12.75">
      <c r="A1" s="1635" t="s">
        <v>572</v>
      </c>
      <c r="B1" s="1635"/>
      <c r="C1" s="1635"/>
      <c r="D1" s="1635"/>
      <c r="E1" s="1635"/>
      <c r="F1" s="1635"/>
      <c r="G1" s="1635"/>
      <c r="H1" s="1635"/>
      <c r="I1" s="1635"/>
    </row>
    <row r="2" spans="1:9" ht="15.75">
      <c r="A2" s="1655" t="s">
        <v>517</v>
      </c>
      <c r="B2" s="1655"/>
      <c r="C2" s="1655"/>
      <c r="D2" s="1655"/>
      <c r="E2" s="1655"/>
      <c r="F2" s="1655"/>
      <c r="G2" s="1655"/>
      <c r="H2" s="1655"/>
      <c r="I2" s="1655"/>
    </row>
    <row r="3" spans="8:9" ht="13.5" thickBot="1">
      <c r="H3" s="1623" t="s">
        <v>1171</v>
      </c>
      <c r="I3" s="1623"/>
    </row>
    <row r="4" spans="1:9" ht="13.5" thickTop="1">
      <c r="A4" s="1426"/>
      <c r="B4" s="1624">
        <v>2008</v>
      </c>
      <c r="C4" s="1624">
        <v>2009</v>
      </c>
      <c r="D4" s="1624">
        <v>2009</v>
      </c>
      <c r="E4" s="1626">
        <v>2010</v>
      </c>
      <c r="F4" s="1628" t="s">
        <v>888</v>
      </c>
      <c r="G4" s="1592"/>
      <c r="H4" s="1592"/>
      <c r="I4" s="1593"/>
    </row>
    <row r="5" spans="1:9" ht="12.75">
      <c r="A5" s="1427"/>
      <c r="B5" s="1625"/>
      <c r="C5" s="1625"/>
      <c r="D5" s="1625"/>
      <c r="E5" s="1627"/>
      <c r="F5" s="1594" t="s">
        <v>1091</v>
      </c>
      <c r="G5" s="1595"/>
      <c r="H5" s="1594" t="s">
        <v>97</v>
      </c>
      <c r="I5" s="1596"/>
    </row>
    <row r="6" spans="1:9" s="1196" customFormat="1" ht="12.75">
      <c r="A6" s="1428" t="s">
        <v>1404</v>
      </c>
      <c r="B6" s="1433" t="s">
        <v>53</v>
      </c>
      <c r="C6" s="1429" t="s">
        <v>16</v>
      </c>
      <c r="D6" s="1433" t="s">
        <v>53</v>
      </c>
      <c r="E6" s="1429" t="s">
        <v>16</v>
      </c>
      <c r="F6" s="1430" t="s">
        <v>1170</v>
      </c>
      <c r="G6" s="1431" t="s">
        <v>551</v>
      </c>
      <c r="H6" s="1430" t="s">
        <v>1170</v>
      </c>
      <c r="I6" s="1432" t="s">
        <v>551</v>
      </c>
    </row>
    <row r="7" spans="1:9" ht="12.75">
      <c r="A7" s="1404" t="s">
        <v>573</v>
      </c>
      <c r="B7" s="1228">
        <v>33509.672439350004</v>
      </c>
      <c r="C7" s="1229">
        <v>50265.03121969999</v>
      </c>
      <c r="D7" s="1228">
        <v>51257.81901970001</v>
      </c>
      <c r="E7" s="1229">
        <v>46785.7000197</v>
      </c>
      <c r="F7" s="1230">
        <v>16755.358780349983</v>
      </c>
      <c r="G7" s="1231">
        <v>50.00155943235771</v>
      </c>
      <c r="H7" s="1230">
        <v>-4472.119000000006</v>
      </c>
      <c r="I7" s="1405">
        <v>-8.724754750648342</v>
      </c>
    </row>
    <row r="8" spans="1:9" ht="12.75">
      <c r="A8" s="1404" t="s">
        <v>574</v>
      </c>
      <c r="B8" s="1228">
        <v>1002.6959999999999</v>
      </c>
      <c r="C8" s="1229">
        <v>1049.825</v>
      </c>
      <c r="D8" s="1228">
        <v>1368.6929999999998</v>
      </c>
      <c r="E8" s="1229">
        <v>1173.197</v>
      </c>
      <c r="F8" s="1232">
        <v>47.12900000000013</v>
      </c>
      <c r="G8" s="1233">
        <v>4.700228184813756</v>
      </c>
      <c r="H8" s="1232">
        <v>-195.49599999999987</v>
      </c>
      <c r="I8" s="1406">
        <v>-14.28340760126631</v>
      </c>
    </row>
    <row r="9" spans="1:9" ht="12.75">
      <c r="A9" s="1407" t="s">
        <v>575</v>
      </c>
      <c r="B9" s="1230">
        <v>67863.85598792</v>
      </c>
      <c r="C9" s="1234">
        <v>72626.02200000001</v>
      </c>
      <c r="D9" s="1230">
        <v>85010.645</v>
      </c>
      <c r="E9" s="1234">
        <v>84024.70899999999</v>
      </c>
      <c r="F9" s="1230">
        <v>4762.166012080008</v>
      </c>
      <c r="G9" s="1231">
        <v>7.017234642440137</v>
      </c>
      <c r="H9" s="1230">
        <v>-985.9360000000161</v>
      </c>
      <c r="I9" s="1405">
        <v>-1.1597794605605167</v>
      </c>
    </row>
    <row r="10" spans="1:9" ht="12.75">
      <c r="A10" s="1404" t="s">
        <v>576</v>
      </c>
      <c r="B10" s="1228">
        <v>20509.846999999994</v>
      </c>
      <c r="C10" s="1229">
        <v>23159.999</v>
      </c>
      <c r="D10" s="1228">
        <v>25452.386000000006</v>
      </c>
      <c r="E10" s="1229">
        <v>25213.414000000008</v>
      </c>
      <c r="F10" s="1228">
        <v>2650.1520000000055</v>
      </c>
      <c r="G10" s="1235">
        <v>12.921364064783155</v>
      </c>
      <c r="H10" s="1228">
        <v>-238.97199999999793</v>
      </c>
      <c r="I10" s="1408">
        <v>-0.9388982235299979</v>
      </c>
    </row>
    <row r="11" spans="1:9" ht="12.75">
      <c r="A11" s="1404" t="s">
        <v>577</v>
      </c>
      <c r="B11" s="1228">
        <v>42420.704000000005</v>
      </c>
      <c r="C11" s="1229">
        <v>43916.136999999995</v>
      </c>
      <c r="D11" s="1228">
        <v>54016.719</v>
      </c>
      <c r="E11" s="1229">
        <v>52898.08699999999</v>
      </c>
      <c r="F11" s="1228">
        <v>1495.43299999999</v>
      </c>
      <c r="G11" s="1235">
        <v>3.5252432397161297</v>
      </c>
      <c r="H11" s="1228">
        <v>-1118.632000000005</v>
      </c>
      <c r="I11" s="1408">
        <v>-2.070899567224742</v>
      </c>
    </row>
    <row r="12" spans="1:9" ht="12.75">
      <c r="A12" s="1404" t="s">
        <v>578</v>
      </c>
      <c r="B12" s="1228">
        <v>16987.573</v>
      </c>
      <c r="C12" s="1229">
        <v>14680.319000000001</v>
      </c>
      <c r="D12" s="1228">
        <v>16582.794</v>
      </c>
      <c r="E12" s="1229">
        <v>19228.662</v>
      </c>
      <c r="F12" s="1228">
        <v>-2307.253999999999</v>
      </c>
      <c r="G12" s="1235">
        <v>-13.582010802838045</v>
      </c>
      <c r="H12" s="1228">
        <v>2645.8679999999986</v>
      </c>
      <c r="I12" s="1408">
        <v>15.95550182918511</v>
      </c>
    </row>
    <row r="13" spans="1:9" ht="12.75">
      <c r="A13" s="1404" t="s">
        <v>579</v>
      </c>
      <c r="B13" s="1228">
        <v>16968.761000000002</v>
      </c>
      <c r="C13" s="1229">
        <v>20583.137</v>
      </c>
      <c r="D13" s="1228">
        <v>18644.785</v>
      </c>
      <c r="E13" s="1229">
        <v>20915.203999999998</v>
      </c>
      <c r="F13" s="1228">
        <v>3614.3759999999966</v>
      </c>
      <c r="G13" s="1235">
        <v>21.300176247399534</v>
      </c>
      <c r="H13" s="1228">
        <v>2270.418999999998</v>
      </c>
      <c r="I13" s="1408">
        <v>12.177233473059616</v>
      </c>
    </row>
    <row r="14" spans="1:9" ht="12.75">
      <c r="A14" s="1404" t="s">
        <v>580</v>
      </c>
      <c r="B14" s="1228">
        <v>4107.637</v>
      </c>
      <c r="C14" s="1229">
        <v>4368.198</v>
      </c>
      <c r="D14" s="1228">
        <v>10805.367000000002</v>
      </c>
      <c r="E14" s="1229">
        <v>6660.435</v>
      </c>
      <c r="F14" s="1228">
        <v>260.5610000000006</v>
      </c>
      <c r="G14" s="1235">
        <v>6.3433307276178645</v>
      </c>
      <c r="H14" s="1228">
        <v>-4144.932000000002</v>
      </c>
      <c r="I14" s="1408">
        <v>-38.35993724229821</v>
      </c>
    </row>
    <row r="15" spans="1:9" ht="12.75">
      <c r="A15" s="1404" t="s">
        <v>581</v>
      </c>
      <c r="B15" s="1228">
        <v>4356.733</v>
      </c>
      <c r="C15" s="1229">
        <v>4284.483</v>
      </c>
      <c r="D15" s="1228">
        <v>7983.772999999999</v>
      </c>
      <c r="E15" s="1229">
        <v>6093.786000000001</v>
      </c>
      <c r="F15" s="1228">
        <v>-72.25</v>
      </c>
      <c r="G15" s="1235">
        <v>-1.6583527152111457</v>
      </c>
      <c r="H15" s="1228">
        <v>-1889.9869999999983</v>
      </c>
      <c r="I15" s="1408">
        <v>-23.672854927112763</v>
      </c>
    </row>
    <row r="16" spans="1:9" ht="12.75">
      <c r="A16" s="1409" t="s">
        <v>582</v>
      </c>
      <c r="B16" s="1232">
        <v>4223.2970000000005</v>
      </c>
      <c r="C16" s="1236">
        <v>4773.415999999999</v>
      </c>
      <c r="D16" s="1232">
        <v>5064.507</v>
      </c>
      <c r="E16" s="1236">
        <v>4883.332</v>
      </c>
      <c r="F16" s="1232">
        <v>550.1189999999988</v>
      </c>
      <c r="G16" s="1233">
        <v>13.025818454160309</v>
      </c>
      <c r="H16" s="1232">
        <v>-181.17499999999927</v>
      </c>
      <c r="I16" s="1406">
        <v>-3.577347212670439</v>
      </c>
    </row>
    <row r="17" spans="1:9" ht="12.75">
      <c r="A17" s="1404" t="s">
        <v>583</v>
      </c>
      <c r="B17" s="1230">
        <v>37076.32399999999</v>
      </c>
      <c r="C17" s="1234">
        <v>41535.285</v>
      </c>
      <c r="D17" s="1230">
        <v>38993.291000000005</v>
      </c>
      <c r="E17" s="1234">
        <v>42007.074</v>
      </c>
      <c r="F17" s="1228">
        <v>4458.96100000001</v>
      </c>
      <c r="G17" s="1235">
        <v>12.026437680283545</v>
      </c>
      <c r="H17" s="1228">
        <v>3013.782999999996</v>
      </c>
      <c r="I17" s="1408">
        <v>7.728978300395305</v>
      </c>
    </row>
    <row r="18" spans="1:9" ht="12.75">
      <c r="A18" s="1404" t="s">
        <v>584</v>
      </c>
      <c r="B18" s="1228">
        <v>27693.958999999995</v>
      </c>
      <c r="C18" s="1229">
        <v>28036.924</v>
      </c>
      <c r="D18" s="1228">
        <v>36186.736999999994</v>
      </c>
      <c r="E18" s="1229">
        <v>51507.043</v>
      </c>
      <c r="F18" s="1228">
        <v>342.9650000000038</v>
      </c>
      <c r="G18" s="1235">
        <v>1.2384108750937481</v>
      </c>
      <c r="H18" s="1228">
        <v>15320.306000000004</v>
      </c>
      <c r="I18" s="1408">
        <v>42.33679870058471</v>
      </c>
    </row>
    <row r="19" spans="1:9" ht="12.75">
      <c r="A19" s="1404" t="s">
        <v>585</v>
      </c>
      <c r="B19" s="1228">
        <v>4555.043000000001</v>
      </c>
      <c r="C19" s="1229">
        <v>8382.192</v>
      </c>
      <c r="D19" s="1228">
        <v>12856.134</v>
      </c>
      <c r="E19" s="1229">
        <v>11250.652</v>
      </c>
      <c r="F19" s="1228">
        <v>3827.1489999999985</v>
      </c>
      <c r="G19" s="1235">
        <v>84.02004108413462</v>
      </c>
      <c r="H19" s="1228">
        <v>-1605.482</v>
      </c>
      <c r="I19" s="1408">
        <v>-12.488062118829813</v>
      </c>
    </row>
    <row r="20" spans="1:9" ht="12.75">
      <c r="A20" s="1404" t="s">
        <v>586</v>
      </c>
      <c r="B20" s="1228">
        <v>13923.245</v>
      </c>
      <c r="C20" s="1229">
        <v>14356.819000000003</v>
      </c>
      <c r="D20" s="1228">
        <v>18845.015000000007</v>
      </c>
      <c r="E20" s="1229">
        <v>20532.16</v>
      </c>
      <c r="F20" s="1228">
        <v>433.57400000000234</v>
      </c>
      <c r="G20" s="1235">
        <v>3.114029811297599</v>
      </c>
      <c r="H20" s="1228">
        <v>1687.1449999999932</v>
      </c>
      <c r="I20" s="1408">
        <v>8.952738960409384</v>
      </c>
    </row>
    <row r="21" spans="1:9" ht="12.75">
      <c r="A21" s="1404" t="s">
        <v>587</v>
      </c>
      <c r="B21" s="1228">
        <v>227481.78699999998</v>
      </c>
      <c r="C21" s="1229">
        <v>274818.678</v>
      </c>
      <c r="D21" s="1228">
        <v>303560.2919999999</v>
      </c>
      <c r="E21" s="1229">
        <v>311608.81299999997</v>
      </c>
      <c r="F21" s="1228">
        <v>47336.89100000003</v>
      </c>
      <c r="G21" s="1235">
        <v>20.809090531718056</v>
      </c>
      <c r="H21" s="1228">
        <v>8048.521000000066</v>
      </c>
      <c r="I21" s="1408">
        <v>2.6513747720337775</v>
      </c>
    </row>
    <row r="22" spans="1:9" ht="12.75">
      <c r="A22" s="1404" t="s">
        <v>588</v>
      </c>
      <c r="B22" s="1228">
        <v>8624.2331</v>
      </c>
      <c r="C22" s="1229">
        <v>5660.6801000000005</v>
      </c>
      <c r="D22" s="1228">
        <v>9673.6941</v>
      </c>
      <c r="E22" s="1229">
        <v>14486.595000000001</v>
      </c>
      <c r="F22" s="1228">
        <v>-2963.552999999999</v>
      </c>
      <c r="G22" s="1235">
        <v>-34.36309020914566</v>
      </c>
      <c r="H22" s="1228">
        <v>4812.900900000001</v>
      </c>
      <c r="I22" s="1408">
        <v>49.75246116165695</v>
      </c>
    </row>
    <row r="23" spans="1:9" s="1243" customFormat="1" ht="13.5" thickBot="1">
      <c r="A23" s="1410" t="s">
        <v>589</v>
      </c>
      <c r="B23" s="1412">
        <v>421730.81552727</v>
      </c>
      <c r="C23" s="1411">
        <v>496731.4563197</v>
      </c>
      <c r="D23" s="1412">
        <v>557752.3201196999</v>
      </c>
      <c r="E23" s="1411">
        <v>583375.9430197</v>
      </c>
      <c r="F23" s="1412">
        <v>75000.64079242997</v>
      </c>
      <c r="G23" s="1413">
        <v>17.78400772034176</v>
      </c>
      <c r="H23" s="1412">
        <v>25623.622900000075</v>
      </c>
      <c r="I23" s="1414">
        <v>4.594086295239607</v>
      </c>
    </row>
    <row r="24" spans="1:9" ht="13.5" thickTop="1">
      <c r="A24" s="1237"/>
      <c r="B24" s="1398"/>
      <c r="C24" s="1398"/>
      <c r="D24" s="1398"/>
      <c r="E24" s="1398"/>
      <c r="F24" s="1398"/>
      <c r="G24" s="1399"/>
      <c r="H24" s="1398"/>
      <c r="I24" s="1400"/>
    </row>
    <row r="25" spans="1:9" ht="12.75" customHeight="1" hidden="1">
      <c r="A25" s="1238" t="s">
        <v>590</v>
      </c>
      <c r="B25" s="1398"/>
      <c r="C25" s="1398"/>
      <c r="D25" s="1398"/>
      <c r="E25" s="1398"/>
      <c r="F25" s="1398"/>
      <c r="G25" s="1399"/>
      <c r="H25" s="1398"/>
      <c r="I25" s="1400"/>
    </row>
    <row r="26" spans="1:9" ht="12.75" customHeight="1" hidden="1">
      <c r="A26" s="1237" t="s">
        <v>591</v>
      </c>
      <c r="B26" s="1398"/>
      <c r="C26" s="1398"/>
      <c r="D26" s="1398"/>
      <c r="E26" s="1398"/>
      <c r="F26" s="1398"/>
      <c r="G26" s="1399"/>
      <c r="H26" s="1398"/>
      <c r="I26" s="1400"/>
    </row>
    <row r="27" spans="1:9" ht="12.75" customHeight="1" hidden="1">
      <c r="A27" s="1243" t="s">
        <v>592</v>
      </c>
      <c r="I27" s="1400"/>
    </row>
    <row r="28" spans="1:9" ht="12.75" customHeight="1" hidden="1">
      <c r="A28" s="54" t="s">
        <v>593</v>
      </c>
      <c r="I28" s="1400"/>
    </row>
    <row r="29" spans="1:9" ht="12.75" customHeight="1" hidden="1">
      <c r="A29" s="1243" t="s">
        <v>594</v>
      </c>
      <c r="I29" s="1400"/>
    </row>
    <row r="30" spans="1:9" ht="12.75" customHeight="1" hidden="1">
      <c r="A30" s="54" t="s">
        <v>595</v>
      </c>
      <c r="I30" s="1400"/>
    </row>
    <row r="31" ht="12.75" customHeight="1" hidden="1">
      <c r="I31" s="1400"/>
    </row>
    <row r="32" spans="1:9" s="1401" customFormat="1" ht="12.75">
      <c r="A32" s="1401" t="s">
        <v>596</v>
      </c>
      <c r="G32" s="1402"/>
      <c r="I32" s="1403"/>
    </row>
    <row r="33" ht="12.75">
      <c r="I33" s="1400"/>
    </row>
    <row r="34" ht="12.75">
      <c r="I34" s="1400"/>
    </row>
    <row r="35" ht="12.75">
      <c r="I35" s="1400"/>
    </row>
    <row r="36" ht="12.75">
      <c r="I36" s="1400"/>
    </row>
    <row r="37" ht="12.75">
      <c r="I37" s="1400"/>
    </row>
    <row r="38" ht="12.75">
      <c r="I38" s="1400"/>
    </row>
    <row r="39" ht="12.75">
      <c r="I39" s="1400"/>
    </row>
    <row r="40" ht="12.75">
      <c r="I40" s="1400"/>
    </row>
    <row r="41" ht="12.75">
      <c r="I41" s="1400"/>
    </row>
    <row r="42" ht="12.75">
      <c r="I42" s="1400"/>
    </row>
    <row r="43" ht="12.75">
      <c r="I43" s="1400"/>
    </row>
    <row r="44" ht="12.75">
      <c r="I44" s="1400"/>
    </row>
    <row r="45" ht="12.75">
      <c r="I45" s="1400"/>
    </row>
    <row r="46" ht="12.75">
      <c r="I46" s="1400"/>
    </row>
    <row r="47" ht="12.75">
      <c r="I47" s="1400"/>
    </row>
    <row r="48" ht="12.75">
      <c r="I48" s="1400"/>
    </row>
    <row r="49" ht="12.75">
      <c r="I49" s="1400"/>
    </row>
    <row r="50" ht="12.75">
      <c r="I50" s="1400"/>
    </row>
    <row r="51" ht="12.75">
      <c r="I51" s="1400"/>
    </row>
    <row r="52" ht="12.75">
      <c r="I52" s="1400"/>
    </row>
    <row r="53" ht="12.75">
      <c r="I53" s="1400"/>
    </row>
    <row r="54" ht="12.75">
      <c r="I54" s="1400"/>
    </row>
    <row r="55" ht="12.75">
      <c r="I55" s="1400"/>
    </row>
    <row r="56" ht="12.75">
      <c r="I56" s="1400"/>
    </row>
    <row r="57" ht="12.75">
      <c r="I57" s="1400"/>
    </row>
    <row r="58" ht="12.75">
      <c r="I58" s="1400"/>
    </row>
    <row r="59" ht="12.75">
      <c r="I59" s="1400"/>
    </row>
    <row r="60" ht="12.75">
      <c r="I60" s="1400"/>
    </row>
    <row r="61" ht="12.75">
      <c r="I61" s="1400"/>
    </row>
    <row r="62" ht="12.75">
      <c r="I62" s="1400"/>
    </row>
    <row r="63" ht="12.75">
      <c r="I63" s="1400"/>
    </row>
    <row r="64" ht="12.75">
      <c r="I64" s="1400"/>
    </row>
    <row r="65" ht="12.75">
      <c r="I65" s="1400"/>
    </row>
    <row r="66" ht="12.75">
      <c r="I66" s="1400"/>
    </row>
    <row r="67" ht="12.75">
      <c r="I67" s="1400"/>
    </row>
    <row r="68" ht="12.75">
      <c r="I68" s="1400"/>
    </row>
    <row r="69" ht="12.75">
      <c r="I69" s="1400"/>
    </row>
    <row r="70" ht="12.75">
      <c r="I70" s="1400"/>
    </row>
    <row r="71" ht="12.75">
      <c r="I71" s="1400"/>
    </row>
    <row r="72" ht="12.75">
      <c r="I72" s="1400"/>
    </row>
    <row r="73" ht="12.75">
      <c r="I73" s="1400"/>
    </row>
    <row r="74" ht="12.75">
      <c r="I74" s="1400"/>
    </row>
    <row r="75" ht="12.75">
      <c r="I75" s="1400"/>
    </row>
    <row r="76" ht="12.75">
      <c r="I76" s="1400"/>
    </row>
    <row r="77" ht="12.75">
      <c r="I77" s="1400"/>
    </row>
    <row r="78" ht="12.75">
      <c r="I78" s="1400"/>
    </row>
    <row r="79" ht="12.75">
      <c r="I79" s="1400"/>
    </row>
    <row r="80" ht="12.75">
      <c r="I80" s="1400"/>
    </row>
    <row r="81" ht="12.75">
      <c r="I81" s="1400"/>
    </row>
    <row r="82" ht="12.75">
      <c r="I82" s="1400"/>
    </row>
    <row r="83" ht="12.75">
      <c r="I83" s="1400"/>
    </row>
    <row r="84" ht="12.75">
      <c r="I84" s="1400"/>
    </row>
    <row r="85" ht="12.75">
      <c r="I85" s="1400"/>
    </row>
    <row r="86" ht="12.75">
      <c r="I86" s="1400"/>
    </row>
    <row r="87" ht="12.75">
      <c r="I87" s="1400"/>
    </row>
    <row r="88" ht="12.75">
      <c r="I88" s="1400"/>
    </row>
    <row r="89" ht="12.75">
      <c r="I89" s="1400"/>
    </row>
    <row r="90" ht="12.75">
      <c r="I90" s="1400"/>
    </row>
    <row r="91" ht="12.75">
      <c r="I91" s="1400"/>
    </row>
    <row r="92" ht="12.75">
      <c r="I92" s="1400"/>
    </row>
    <row r="93" ht="12.75">
      <c r="I93" s="1400"/>
    </row>
    <row r="94" ht="12.75">
      <c r="I94" s="1400"/>
    </row>
    <row r="95" ht="12.75">
      <c r="I95" s="1400"/>
    </row>
    <row r="96" ht="12.75">
      <c r="I96" s="1400"/>
    </row>
    <row r="97" ht="12.75">
      <c r="I97" s="1400"/>
    </row>
    <row r="98" ht="12.75">
      <c r="I98" s="1400"/>
    </row>
    <row r="99" ht="12.75">
      <c r="I99" s="1400"/>
    </row>
    <row r="100" ht="12.75">
      <c r="I100" s="1400"/>
    </row>
    <row r="101" ht="12.75">
      <c r="I101" s="1400"/>
    </row>
    <row r="102" ht="12.75">
      <c r="I102" s="1400"/>
    </row>
    <row r="103" ht="12.75">
      <c r="I103" s="1400"/>
    </row>
    <row r="104" ht="12.75">
      <c r="I104" s="1400"/>
    </row>
    <row r="105" ht="12.75">
      <c r="I105" s="1400"/>
    </row>
    <row r="106" ht="12.75">
      <c r="I106" s="1400"/>
    </row>
    <row r="107" ht="12.75">
      <c r="I107" s="1400"/>
    </row>
    <row r="108" ht="12.75">
      <c r="I108" s="1400"/>
    </row>
    <row r="109" ht="12.75">
      <c r="I109" s="1400"/>
    </row>
    <row r="110" ht="12.75">
      <c r="I110" s="1400"/>
    </row>
    <row r="111" ht="12.75">
      <c r="I111" s="1400"/>
    </row>
    <row r="112" ht="12.75">
      <c r="I112" s="1400"/>
    </row>
    <row r="113" ht="12.75">
      <c r="I113" s="1400"/>
    </row>
    <row r="114" ht="12.75">
      <c r="I114" s="1400"/>
    </row>
    <row r="115" ht="12.75">
      <c r="I115" s="1400"/>
    </row>
    <row r="116" ht="12.75">
      <c r="I116" s="1400"/>
    </row>
    <row r="117" ht="12.75">
      <c r="I117" s="1400"/>
    </row>
    <row r="118" ht="12.75">
      <c r="I118" s="1400"/>
    </row>
    <row r="119" ht="12.75">
      <c r="I119" s="1400"/>
    </row>
    <row r="120" ht="12.75">
      <c r="I120" s="1400"/>
    </row>
    <row r="121" ht="12.75">
      <c r="I121" s="1400"/>
    </row>
    <row r="122" ht="12.75">
      <c r="I122" s="1400"/>
    </row>
    <row r="123" ht="12.75">
      <c r="I123" s="1400"/>
    </row>
    <row r="124" ht="12.75">
      <c r="I124" s="1400"/>
    </row>
    <row r="125" ht="12.75">
      <c r="I125" s="1400"/>
    </row>
    <row r="126" ht="12.75">
      <c r="I126" s="1400"/>
    </row>
    <row r="127" ht="12.75">
      <c r="I127" s="1400"/>
    </row>
    <row r="128" ht="12.75">
      <c r="I128" s="1400"/>
    </row>
    <row r="129" ht="12.75">
      <c r="I129" s="1400"/>
    </row>
    <row r="130" ht="12.75">
      <c r="I130" s="1400"/>
    </row>
    <row r="131" ht="12.75">
      <c r="I131" s="1400"/>
    </row>
    <row r="132" ht="12.75">
      <c r="I132" s="1400"/>
    </row>
    <row r="133" ht="12.75">
      <c r="I133" s="1400"/>
    </row>
    <row r="134" ht="12.75">
      <c r="I134" s="1400"/>
    </row>
    <row r="135" ht="12.75">
      <c r="I135" s="1400"/>
    </row>
    <row r="136" ht="12.75">
      <c r="I136" s="1400"/>
    </row>
    <row r="137" ht="12.75">
      <c r="I137" s="1400"/>
    </row>
    <row r="138" ht="12.75">
      <c r="I138" s="1400"/>
    </row>
    <row r="139" ht="12.75">
      <c r="I139" s="1400"/>
    </row>
    <row r="140" ht="12.75">
      <c r="I140" s="1400"/>
    </row>
    <row r="141" ht="12.75">
      <c r="I141" s="1400"/>
    </row>
    <row r="142" ht="12.75">
      <c r="I142" s="1400"/>
    </row>
    <row r="143" ht="12.75">
      <c r="I143" s="1400"/>
    </row>
    <row r="144" ht="12.75">
      <c r="I144" s="1400"/>
    </row>
    <row r="145" ht="12.75">
      <c r="I145" s="1400"/>
    </row>
    <row r="146" ht="12.75">
      <c r="I146" s="1400"/>
    </row>
    <row r="147" ht="12.75">
      <c r="I147" s="1400"/>
    </row>
    <row r="148" ht="12.75">
      <c r="I148" s="1400"/>
    </row>
    <row r="149" ht="12.75">
      <c r="I149" s="1400"/>
    </row>
    <row r="150" ht="12.75">
      <c r="I150" s="1400"/>
    </row>
    <row r="151" ht="12.75">
      <c r="I151" s="1400"/>
    </row>
    <row r="152" ht="12.75">
      <c r="I152" s="1400"/>
    </row>
    <row r="153" ht="12.75">
      <c r="I153" s="1400"/>
    </row>
    <row r="154" ht="12.75">
      <c r="I154" s="1400"/>
    </row>
    <row r="155" ht="12.75">
      <c r="I155" s="1400"/>
    </row>
    <row r="156" ht="12.75">
      <c r="I156" s="1400"/>
    </row>
    <row r="157" ht="12.75">
      <c r="I157" s="1400"/>
    </row>
    <row r="158" ht="12.75">
      <c r="I158" s="1400"/>
    </row>
    <row r="159" ht="12.75">
      <c r="I159" s="1400"/>
    </row>
    <row r="160" ht="12.75">
      <c r="I160" s="1400"/>
    </row>
    <row r="161" ht="12.75">
      <c r="I161" s="1400"/>
    </row>
    <row r="162" ht="12.75">
      <c r="I162" s="1400"/>
    </row>
    <row r="163" ht="12.75">
      <c r="I163" s="1400"/>
    </row>
    <row r="164" ht="12.75">
      <c r="I164" s="1400"/>
    </row>
    <row r="165" ht="12.75">
      <c r="I165" s="1400"/>
    </row>
    <row r="166" ht="12.75">
      <c r="I166" s="1400"/>
    </row>
    <row r="167" ht="12.75">
      <c r="I167" s="1400"/>
    </row>
    <row r="168" ht="12.75">
      <c r="I168" s="1400"/>
    </row>
    <row r="169" ht="12.75">
      <c r="I169" s="1400"/>
    </row>
    <row r="170" ht="12.75">
      <c r="I170" s="1400"/>
    </row>
    <row r="171" ht="12.75">
      <c r="I171" s="1400"/>
    </row>
    <row r="172" ht="12.75">
      <c r="I172" s="1400"/>
    </row>
    <row r="173" ht="12.75">
      <c r="I173" s="1400"/>
    </row>
    <row r="174" ht="12.75">
      <c r="I174" s="1400"/>
    </row>
    <row r="175" ht="12.75">
      <c r="I175" s="1400"/>
    </row>
    <row r="176" ht="12.75">
      <c r="I176" s="1400"/>
    </row>
    <row r="177" ht="12.75">
      <c r="I177" s="1400"/>
    </row>
    <row r="178" ht="12.75">
      <c r="I178" s="1400"/>
    </row>
    <row r="179" ht="12.75">
      <c r="I179" s="1400"/>
    </row>
    <row r="180" ht="12.75">
      <c r="I180" s="1400"/>
    </row>
    <row r="181" ht="12.75">
      <c r="I181" s="1400"/>
    </row>
    <row r="182" ht="12.75">
      <c r="I182" s="1400"/>
    </row>
    <row r="183" ht="12.75">
      <c r="I183" s="1400"/>
    </row>
    <row r="184" ht="12.75">
      <c r="I184" s="1400"/>
    </row>
    <row r="185" ht="12.75">
      <c r="I185" s="1400"/>
    </row>
    <row r="186" ht="12.75">
      <c r="I186" s="1400"/>
    </row>
    <row r="187" ht="12.75">
      <c r="I187" s="1400"/>
    </row>
    <row r="188" ht="12.75">
      <c r="I188" s="1400"/>
    </row>
    <row r="189" ht="12.75">
      <c r="I189" s="1400"/>
    </row>
    <row r="190" ht="12.75">
      <c r="I190" s="1400"/>
    </row>
    <row r="191" ht="12.75">
      <c r="I191" s="1400"/>
    </row>
    <row r="192" ht="12.75">
      <c r="I192" s="1400"/>
    </row>
    <row r="193" ht="12.75">
      <c r="I193" s="1400"/>
    </row>
    <row r="194" ht="12.75">
      <c r="I194" s="1400"/>
    </row>
    <row r="195" ht="12.75">
      <c r="I195" s="1400"/>
    </row>
    <row r="196" ht="12.75">
      <c r="I196" s="1400"/>
    </row>
    <row r="197" ht="12.75">
      <c r="I197" s="1400"/>
    </row>
    <row r="198" ht="12.75">
      <c r="I198" s="1400"/>
    </row>
    <row r="199" ht="12.75">
      <c r="I199" s="1400"/>
    </row>
    <row r="200" ht="12.75">
      <c r="I200" s="1400"/>
    </row>
    <row r="201" ht="12.75">
      <c r="I201" s="1400"/>
    </row>
    <row r="202" ht="12.75">
      <c r="I202" s="1400"/>
    </row>
    <row r="203" ht="12.75">
      <c r="I203" s="1400"/>
    </row>
    <row r="204" ht="12.75">
      <c r="I204" s="1400"/>
    </row>
    <row r="205" ht="12.75">
      <c r="I205" s="1400"/>
    </row>
    <row r="206" ht="12.75">
      <c r="I206" s="1400"/>
    </row>
    <row r="207" ht="12.75">
      <c r="I207" s="1400"/>
    </row>
    <row r="208" ht="12.75">
      <c r="I208" s="1400"/>
    </row>
    <row r="209" ht="12.75">
      <c r="I209" s="1400"/>
    </row>
    <row r="210" ht="12.75">
      <c r="I210" s="1400"/>
    </row>
    <row r="211" ht="12.75">
      <c r="I211" s="1400"/>
    </row>
    <row r="212" ht="12.75">
      <c r="I212" s="1400"/>
    </row>
    <row r="213" ht="12.75">
      <c r="I213" s="1400"/>
    </row>
    <row r="214" ht="12.75">
      <c r="I214" s="1400"/>
    </row>
    <row r="215" ht="12.75">
      <c r="I215" s="1400"/>
    </row>
    <row r="216" ht="12.75">
      <c r="I216" s="1400"/>
    </row>
    <row r="217" ht="12.75">
      <c r="I217" s="1400"/>
    </row>
    <row r="218" ht="12.75">
      <c r="I218" s="1400"/>
    </row>
    <row r="219" ht="12.75">
      <c r="I219" s="1400"/>
    </row>
    <row r="220" ht="12.75">
      <c r="I220" s="1400"/>
    </row>
    <row r="221" ht="12.75">
      <c r="I221" s="1400"/>
    </row>
    <row r="222" ht="12.75">
      <c r="I222" s="1400"/>
    </row>
    <row r="223" ht="12.75">
      <c r="I223" s="1400"/>
    </row>
    <row r="224" ht="12.75">
      <c r="I224" s="1400"/>
    </row>
    <row r="225" ht="12.75">
      <c r="I225" s="1400"/>
    </row>
    <row r="226" ht="12.75">
      <c r="I226" s="1400"/>
    </row>
    <row r="227" ht="12.75">
      <c r="I227" s="1400"/>
    </row>
    <row r="228" ht="12.75">
      <c r="I228" s="1400"/>
    </row>
    <row r="229" ht="12.75">
      <c r="I229" s="1400"/>
    </row>
    <row r="230" ht="12.75">
      <c r="I230" s="1400"/>
    </row>
    <row r="231" ht="12.75">
      <c r="I231" s="1400"/>
    </row>
    <row r="232" ht="12.75">
      <c r="I232" s="1400"/>
    </row>
    <row r="233" ht="12.75">
      <c r="I233" s="1400"/>
    </row>
    <row r="234" ht="12.75">
      <c r="I234" s="1400"/>
    </row>
    <row r="235" ht="12.75">
      <c r="I235" s="1400"/>
    </row>
    <row r="236" ht="12.75">
      <c r="I236" s="1400"/>
    </row>
    <row r="237" ht="12.75">
      <c r="I237" s="1400"/>
    </row>
    <row r="238" ht="12.75">
      <c r="I238" s="1400"/>
    </row>
    <row r="239" ht="12.75">
      <c r="I239" s="1400"/>
    </row>
    <row r="240" ht="12.75">
      <c r="I240" s="1400"/>
    </row>
    <row r="241" ht="12.75">
      <c r="I241" s="1400"/>
    </row>
    <row r="242" ht="12.75">
      <c r="I242" s="1400"/>
    </row>
    <row r="243" ht="12.75">
      <c r="I243" s="1400"/>
    </row>
    <row r="244" ht="12.75">
      <c r="I244" s="1400"/>
    </row>
    <row r="245" ht="12.75">
      <c r="I245" s="1400"/>
    </row>
    <row r="246" ht="12.75">
      <c r="I246" s="1400"/>
    </row>
    <row r="247" ht="12.75">
      <c r="I247" s="1400"/>
    </row>
    <row r="248" ht="12.75">
      <c r="I248" s="1400"/>
    </row>
    <row r="249" ht="12.75">
      <c r="I249" s="1400"/>
    </row>
    <row r="250" ht="12.75">
      <c r="I250" s="1400"/>
    </row>
    <row r="251" ht="12.75">
      <c r="I251" s="1400"/>
    </row>
    <row r="252" ht="12.75">
      <c r="I252" s="1400"/>
    </row>
    <row r="253" ht="12.75">
      <c r="I253" s="1400"/>
    </row>
    <row r="254" ht="12.75">
      <c r="I254" s="1400"/>
    </row>
    <row r="255" ht="12.75">
      <c r="I255" s="1400"/>
    </row>
    <row r="256" ht="12.75">
      <c r="I256" s="1400"/>
    </row>
    <row r="257" ht="12.75">
      <c r="I257" s="1400"/>
    </row>
    <row r="258" ht="12.75">
      <c r="I258" s="1400"/>
    </row>
    <row r="259" ht="12.75">
      <c r="I259" s="1400"/>
    </row>
    <row r="260" ht="12.75">
      <c r="I260" s="1400"/>
    </row>
    <row r="261" ht="12.75">
      <c r="I261" s="1400"/>
    </row>
    <row r="262" ht="12.75">
      <c r="I262" s="1400"/>
    </row>
    <row r="263" ht="12.75">
      <c r="I263" s="1400"/>
    </row>
    <row r="264" ht="12.75">
      <c r="I264" s="1400"/>
    </row>
    <row r="265" ht="12.75">
      <c r="I265" s="1400"/>
    </row>
    <row r="266" ht="12.75">
      <c r="I266" s="1400"/>
    </row>
    <row r="267" ht="12.75">
      <c r="I267" s="1400"/>
    </row>
    <row r="268" ht="12.75">
      <c r="I268" s="1400"/>
    </row>
    <row r="269" ht="12.75">
      <c r="I269" s="1400"/>
    </row>
    <row r="270" ht="12.75">
      <c r="I270" s="1400"/>
    </row>
    <row r="271" ht="12.75">
      <c r="I271" s="1400"/>
    </row>
    <row r="272" ht="12.75">
      <c r="I272" s="1400"/>
    </row>
    <row r="273" ht="12.75">
      <c r="I273" s="1400"/>
    </row>
    <row r="274" ht="12.75">
      <c r="I274" s="1400"/>
    </row>
    <row r="275" ht="12.75">
      <c r="I275" s="1400"/>
    </row>
    <row r="276" ht="12.75">
      <c r="I276" s="1400"/>
    </row>
    <row r="277" ht="12.75">
      <c r="I277" s="1400"/>
    </row>
    <row r="278" ht="12.75">
      <c r="I278" s="1400"/>
    </row>
    <row r="279" ht="12.75">
      <c r="I279" s="1400"/>
    </row>
    <row r="280" ht="12.75">
      <c r="I280" s="1400"/>
    </row>
    <row r="281" ht="12.75">
      <c r="I281" s="1400"/>
    </row>
    <row r="282" ht="12.75">
      <c r="I282" s="1400"/>
    </row>
    <row r="283" ht="12.75">
      <c r="I283" s="1400"/>
    </row>
    <row r="284" ht="12.75">
      <c r="I284" s="1400"/>
    </row>
    <row r="285" ht="12.75">
      <c r="I285" s="1400"/>
    </row>
    <row r="286" ht="12.75">
      <c r="I286" s="1400"/>
    </row>
    <row r="287" ht="12.75">
      <c r="I287" s="1400"/>
    </row>
    <row r="288" ht="12.75">
      <c r="I288" s="1400"/>
    </row>
    <row r="289" ht="12.75">
      <c r="I289" s="1400"/>
    </row>
    <row r="290" ht="12.75">
      <c r="I290" s="1400"/>
    </row>
    <row r="291" ht="12.75">
      <c r="I291" s="1400"/>
    </row>
    <row r="292" ht="12.75">
      <c r="I292" s="1400"/>
    </row>
    <row r="293" ht="12.75">
      <c r="I293" s="1400"/>
    </row>
    <row r="294" ht="12.75">
      <c r="I294" s="1400"/>
    </row>
    <row r="295" ht="12.75">
      <c r="I295" s="1400"/>
    </row>
    <row r="296" ht="12.75">
      <c r="I296" s="1400"/>
    </row>
    <row r="297" ht="12.75">
      <c r="I297" s="1400"/>
    </row>
    <row r="298" ht="12.75">
      <c r="I298" s="1400"/>
    </row>
    <row r="299" ht="12.75">
      <c r="I299" s="1400"/>
    </row>
    <row r="300" ht="12.75">
      <c r="I300" s="1400"/>
    </row>
    <row r="301" ht="12.75">
      <c r="I301" s="1400"/>
    </row>
    <row r="302" ht="12.75">
      <c r="I302" s="1400"/>
    </row>
    <row r="303" ht="12.75">
      <c r="I303" s="1400"/>
    </row>
    <row r="304" ht="12.75">
      <c r="I304" s="1400"/>
    </row>
    <row r="305" ht="12.75">
      <c r="I305" s="1400"/>
    </row>
    <row r="306" ht="12.75">
      <c r="I306" s="1400"/>
    </row>
    <row r="307" ht="12.75">
      <c r="I307" s="1400"/>
    </row>
    <row r="308" ht="12.75">
      <c r="I308" s="1400"/>
    </row>
    <row r="309" ht="12.75">
      <c r="I309" s="1400"/>
    </row>
    <row r="310" ht="12.75">
      <c r="I310" s="1400"/>
    </row>
    <row r="311" ht="12.75">
      <c r="I311" s="1400"/>
    </row>
    <row r="312" ht="12.75">
      <c r="I312" s="1400"/>
    </row>
    <row r="313" ht="12.75">
      <c r="I313" s="1400"/>
    </row>
    <row r="314" ht="12.75">
      <c r="I314" s="1400"/>
    </row>
    <row r="315" ht="12.75">
      <c r="I315" s="1400"/>
    </row>
    <row r="316" ht="12.75">
      <c r="I316" s="1400"/>
    </row>
    <row r="317" ht="12.75">
      <c r="I317" s="1400"/>
    </row>
    <row r="318" ht="12.75">
      <c r="I318" s="1400"/>
    </row>
    <row r="319" ht="12.75">
      <c r="I319" s="1400"/>
    </row>
    <row r="320" ht="12.75">
      <c r="I320" s="1400"/>
    </row>
    <row r="321" ht="12.75">
      <c r="I321" s="1400"/>
    </row>
    <row r="322" ht="12.75">
      <c r="I322" s="1400"/>
    </row>
    <row r="323" ht="12.75">
      <c r="I323" s="1400"/>
    </row>
    <row r="324" ht="12.75">
      <c r="I324" s="1400"/>
    </row>
    <row r="325" ht="12.75">
      <c r="I325" s="1400"/>
    </row>
    <row r="326" ht="12.75">
      <c r="I326" s="1400"/>
    </row>
    <row r="327" ht="12.75">
      <c r="I327" s="1400"/>
    </row>
    <row r="328" ht="12.75">
      <c r="I328" s="1400"/>
    </row>
    <row r="329" ht="12.75">
      <c r="I329" s="1400"/>
    </row>
    <row r="330" ht="12.75">
      <c r="I330" s="1400"/>
    </row>
    <row r="331" ht="12.75">
      <c r="I331" s="1400"/>
    </row>
    <row r="332" ht="12.75">
      <c r="I332" s="1400"/>
    </row>
    <row r="333" ht="12.75">
      <c r="I333" s="1400"/>
    </row>
    <row r="334" ht="12.75">
      <c r="I334" s="1400"/>
    </row>
    <row r="335" ht="12.75">
      <c r="I335" s="1400"/>
    </row>
    <row r="336" ht="12.75">
      <c r="I336" s="1400"/>
    </row>
    <row r="337" ht="12.75">
      <c r="I337" s="1400"/>
    </row>
    <row r="338" ht="12.75">
      <c r="I338" s="1400"/>
    </row>
    <row r="339" ht="12.75">
      <c r="I339" s="996"/>
    </row>
    <row r="340" ht="12.75">
      <c r="I340" s="996"/>
    </row>
    <row r="341" ht="12.75">
      <c r="I341" s="996"/>
    </row>
    <row r="342" ht="12.75">
      <c r="I342" s="996"/>
    </row>
    <row r="343" ht="12.75">
      <c r="I343" s="996"/>
    </row>
    <row r="344" ht="12.75">
      <c r="I344" s="996"/>
    </row>
    <row r="345" ht="12.75">
      <c r="I345" s="996"/>
    </row>
    <row r="346" ht="12.75">
      <c r="I346" s="996"/>
    </row>
    <row r="347" ht="12.75">
      <c r="I347" s="996"/>
    </row>
    <row r="348" ht="12.75">
      <c r="I348" s="996"/>
    </row>
    <row r="349" ht="12.75">
      <c r="I349" s="996"/>
    </row>
    <row r="350" ht="12.75">
      <c r="I350" s="996"/>
    </row>
    <row r="351" ht="12.75">
      <c r="I351" s="996"/>
    </row>
    <row r="352" ht="12.75">
      <c r="I352" s="996"/>
    </row>
    <row r="353" ht="12.75">
      <c r="I353" s="996"/>
    </row>
    <row r="354" ht="12.75">
      <c r="I354" s="996"/>
    </row>
    <row r="355" ht="12.75">
      <c r="I355" s="996"/>
    </row>
    <row r="356" ht="12.75">
      <c r="I356" s="996"/>
    </row>
    <row r="357" ht="12.75">
      <c r="I357" s="996"/>
    </row>
    <row r="358" ht="12.75">
      <c r="I358" s="996"/>
    </row>
    <row r="359" ht="12.75">
      <c r="I359" s="996"/>
    </row>
    <row r="360" ht="12.75">
      <c r="I360" s="996"/>
    </row>
    <row r="361" ht="12.75">
      <c r="I361" s="996"/>
    </row>
    <row r="362" ht="12.75">
      <c r="I362" s="996"/>
    </row>
    <row r="363" ht="12.75">
      <c r="I363" s="996"/>
    </row>
    <row r="364" ht="12.75">
      <c r="I364" s="996"/>
    </row>
    <row r="365" ht="12.75">
      <c r="I365" s="996"/>
    </row>
    <row r="366" ht="12.75">
      <c r="I366" s="996"/>
    </row>
    <row r="367" ht="12.75">
      <c r="I367" s="996"/>
    </row>
    <row r="368" ht="12.75">
      <c r="I368" s="996"/>
    </row>
    <row r="369" ht="12.75">
      <c r="I369" s="996"/>
    </row>
    <row r="370" ht="12.75">
      <c r="I370" s="996"/>
    </row>
    <row r="371" ht="12.75">
      <c r="I371" s="996"/>
    </row>
    <row r="372" ht="12.75">
      <c r="I372" s="996"/>
    </row>
    <row r="373" ht="12.75">
      <c r="I373" s="996"/>
    </row>
    <row r="374" ht="12.75">
      <c r="I374" s="996"/>
    </row>
    <row r="375" ht="12.75">
      <c r="I375" s="996"/>
    </row>
    <row r="376" ht="12.75">
      <c r="I376" s="996"/>
    </row>
    <row r="377" ht="12.75">
      <c r="I377" s="996"/>
    </row>
    <row r="378" ht="12.75">
      <c r="I378" s="996"/>
    </row>
    <row r="379" ht="12.75">
      <c r="I379" s="996"/>
    </row>
    <row r="380" ht="12.75">
      <c r="I380" s="996"/>
    </row>
    <row r="381" ht="12.75">
      <c r="I381" s="996"/>
    </row>
    <row r="382" ht="12.75">
      <c r="I382" s="996"/>
    </row>
    <row r="383" ht="12.75">
      <c r="I383" s="996"/>
    </row>
    <row r="384" ht="12.75">
      <c r="I384" s="996"/>
    </row>
    <row r="385" ht="12.75">
      <c r="I385" s="996"/>
    </row>
    <row r="386" ht="12.75">
      <c r="I386" s="996"/>
    </row>
    <row r="387" ht="12.75">
      <c r="I387" s="996"/>
    </row>
    <row r="388" ht="12.75">
      <c r="I388" s="996"/>
    </row>
    <row r="389" ht="12.75">
      <c r="I389" s="996"/>
    </row>
    <row r="390" ht="12.75">
      <c r="I390" s="996"/>
    </row>
    <row r="391" ht="12.75">
      <c r="I391" s="996"/>
    </row>
    <row r="392" ht="12.75">
      <c r="I392" s="996"/>
    </row>
    <row r="393" ht="12.75">
      <c r="I393" s="996"/>
    </row>
    <row r="394" ht="12.75">
      <c r="I394" s="996"/>
    </row>
    <row r="395" ht="12.75">
      <c r="I395" s="996"/>
    </row>
    <row r="396" ht="12.75">
      <c r="I396" s="996"/>
    </row>
    <row r="397" ht="12.75">
      <c r="I397" s="996"/>
    </row>
    <row r="398" ht="12.75">
      <c r="I398" s="996"/>
    </row>
    <row r="399" ht="12.75">
      <c r="I399" s="996"/>
    </row>
    <row r="400" ht="12.75">
      <c r="I400" s="996"/>
    </row>
    <row r="401" ht="12.75">
      <c r="I401" s="996"/>
    </row>
    <row r="402" ht="12.75">
      <c r="I402" s="996"/>
    </row>
    <row r="403" ht="12.75">
      <c r="I403" s="996"/>
    </row>
    <row r="404" ht="12.75">
      <c r="I404" s="996"/>
    </row>
    <row r="405" ht="12.75">
      <c r="I405" s="996"/>
    </row>
    <row r="406" ht="12.75">
      <c r="I406" s="996"/>
    </row>
    <row r="407" ht="12.75">
      <c r="I407" s="996"/>
    </row>
    <row r="408" ht="12.75">
      <c r="I408" s="996"/>
    </row>
    <row r="409" ht="12.75">
      <c r="I409" s="996"/>
    </row>
    <row r="410" ht="12.75">
      <c r="I410" s="996"/>
    </row>
    <row r="411" ht="12.75">
      <c r="I411" s="996"/>
    </row>
    <row r="412" ht="12.75">
      <c r="I412" s="996"/>
    </row>
    <row r="413" ht="12.75">
      <c r="I413" s="996"/>
    </row>
    <row r="414" ht="12.75">
      <c r="I414" s="996"/>
    </row>
    <row r="415" ht="12.75">
      <c r="I415" s="996"/>
    </row>
    <row r="416" ht="12.75">
      <c r="I416" s="996"/>
    </row>
    <row r="417" ht="12.75">
      <c r="I417" s="996"/>
    </row>
    <row r="418" ht="12.75">
      <c r="I418" s="996"/>
    </row>
    <row r="419" ht="12.75">
      <c r="I419" s="996"/>
    </row>
    <row r="420" ht="12.75">
      <c r="I420" s="996"/>
    </row>
    <row r="421" ht="12.75">
      <c r="I421" s="996"/>
    </row>
    <row r="422" ht="12.75">
      <c r="I422" s="996"/>
    </row>
    <row r="423" ht="12.75">
      <c r="I423" s="996"/>
    </row>
    <row r="424" ht="12.75">
      <c r="I424" s="996"/>
    </row>
    <row r="425" ht="12.75">
      <c r="I425" s="996"/>
    </row>
    <row r="426" ht="12.75">
      <c r="I426" s="996"/>
    </row>
    <row r="427" ht="12.75">
      <c r="I427" s="996"/>
    </row>
    <row r="428" ht="12.75">
      <c r="I428" s="996"/>
    </row>
    <row r="429" ht="12.75">
      <c r="I429" s="996"/>
    </row>
    <row r="430" ht="12.75">
      <c r="I430" s="996"/>
    </row>
    <row r="431" ht="12.75">
      <c r="I431" s="996"/>
    </row>
    <row r="432" ht="12.75">
      <c r="I432" s="996"/>
    </row>
    <row r="433" ht="12.75">
      <c r="I433" s="996"/>
    </row>
    <row r="434" ht="12.75">
      <c r="I434" s="996"/>
    </row>
    <row r="435" ht="12.75">
      <c r="I435" s="996"/>
    </row>
    <row r="436" ht="12.75">
      <c r="I436" s="996"/>
    </row>
    <row r="437" ht="12.75">
      <c r="I437" s="996"/>
    </row>
    <row r="438" ht="12.75">
      <c r="I438" s="996"/>
    </row>
    <row r="439" ht="12.75">
      <c r="I439" s="996"/>
    </row>
    <row r="440" ht="12.75">
      <c r="I440" s="996"/>
    </row>
    <row r="441" ht="12.75">
      <c r="I441" s="996"/>
    </row>
    <row r="442" ht="12.75">
      <c r="I442" s="996"/>
    </row>
    <row r="443" ht="12.75">
      <c r="I443" s="996"/>
    </row>
    <row r="444" ht="12.75">
      <c r="I444" s="996"/>
    </row>
    <row r="445" ht="12.75">
      <c r="I445" s="996"/>
    </row>
    <row r="446" ht="12.75">
      <c r="I446" s="996"/>
    </row>
    <row r="447" ht="12.75">
      <c r="I447" s="996"/>
    </row>
    <row r="448" ht="12.75">
      <c r="I448" s="996"/>
    </row>
    <row r="449" ht="12.75">
      <c r="I449" s="996"/>
    </row>
    <row r="450" ht="12.75">
      <c r="I450" s="996"/>
    </row>
    <row r="451" ht="12.75">
      <c r="I451" s="996"/>
    </row>
    <row r="452" ht="12.75">
      <c r="I452" s="996"/>
    </row>
    <row r="453" ht="12.75">
      <c r="I453" s="996"/>
    </row>
    <row r="454" ht="12.75">
      <c r="I454" s="996"/>
    </row>
    <row r="455" ht="12.75">
      <c r="I455" s="996"/>
    </row>
    <row r="456" ht="12.75">
      <c r="I456" s="996"/>
    </row>
    <row r="457" ht="12.75">
      <c r="I457" s="996"/>
    </row>
    <row r="458" ht="12.75">
      <c r="I458" s="996"/>
    </row>
    <row r="459" ht="12.75">
      <c r="I459" s="996"/>
    </row>
    <row r="460" ht="12.75">
      <c r="I460" s="996"/>
    </row>
    <row r="461" ht="12.75">
      <c r="I461" s="996"/>
    </row>
    <row r="462" ht="12.75">
      <c r="I462" s="996"/>
    </row>
    <row r="463" ht="12.75">
      <c r="I463" s="996"/>
    </row>
    <row r="464" ht="12.75">
      <c r="I464" s="996"/>
    </row>
    <row r="465" ht="12.75">
      <c r="I465" s="996"/>
    </row>
    <row r="466" ht="12.75">
      <c r="I466" s="996"/>
    </row>
    <row r="467" ht="12.75">
      <c r="I467" s="996"/>
    </row>
    <row r="468" ht="12.75">
      <c r="I468" s="996"/>
    </row>
    <row r="469" ht="12.75">
      <c r="I469" s="996"/>
    </row>
    <row r="470" ht="12.75">
      <c r="I470" s="996"/>
    </row>
    <row r="471" ht="12.75">
      <c r="I471" s="996"/>
    </row>
    <row r="472" ht="12.75">
      <c r="I472" s="996"/>
    </row>
    <row r="473" ht="12.75">
      <c r="I473" s="996"/>
    </row>
    <row r="474" ht="12.75">
      <c r="I474" s="996"/>
    </row>
    <row r="475" ht="12.75">
      <c r="I475" s="996"/>
    </row>
    <row r="476" ht="12.75">
      <c r="I476" s="996"/>
    </row>
    <row r="477" ht="12.75">
      <c r="I477" s="996"/>
    </row>
    <row r="478" ht="12.75">
      <c r="I478" s="996"/>
    </row>
    <row r="479" ht="12.75">
      <c r="I479" s="996"/>
    </row>
    <row r="480" ht="12.75">
      <c r="I480" s="996"/>
    </row>
    <row r="481" ht="12.75">
      <c r="I481" s="996"/>
    </row>
    <row r="482" ht="12.75">
      <c r="I482" s="996"/>
    </row>
    <row r="483" ht="12.75">
      <c r="I483" s="996"/>
    </row>
    <row r="484" ht="12.75">
      <c r="I484" s="996"/>
    </row>
    <row r="485" ht="12.75">
      <c r="I485" s="996"/>
    </row>
    <row r="486" ht="12.75">
      <c r="I486" s="996"/>
    </row>
    <row r="487" ht="12.75">
      <c r="I487" s="996"/>
    </row>
    <row r="488" ht="12.75">
      <c r="I488" s="996"/>
    </row>
    <row r="489" ht="12.75">
      <c r="I489" s="996"/>
    </row>
    <row r="490" ht="12.75">
      <c r="I490" s="996"/>
    </row>
    <row r="491" ht="12.75">
      <c r="I491" s="996"/>
    </row>
    <row r="492" ht="12.75">
      <c r="I492" s="996"/>
    </row>
    <row r="493" ht="12.75">
      <c r="I493" s="996"/>
    </row>
    <row r="494" ht="12.75">
      <c r="I494" s="996"/>
    </row>
    <row r="495" ht="12.75">
      <c r="I495" s="996"/>
    </row>
    <row r="496" ht="12.75">
      <c r="I496" s="996"/>
    </row>
    <row r="497" ht="12.75">
      <c r="I497" s="996"/>
    </row>
    <row r="498" ht="12.75">
      <c r="I498" s="996"/>
    </row>
    <row r="499" ht="12.75">
      <c r="I499" s="996"/>
    </row>
    <row r="500" ht="12.75">
      <c r="I500" s="996"/>
    </row>
    <row r="501" ht="12.75">
      <c r="I501" s="996"/>
    </row>
    <row r="502" ht="12.75">
      <c r="I502" s="996"/>
    </row>
    <row r="503" ht="12.75">
      <c r="I503" s="996"/>
    </row>
    <row r="504" ht="12.75">
      <c r="I504" s="996"/>
    </row>
    <row r="505" ht="12.75">
      <c r="I505" s="996"/>
    </row>
    <row r="506" ht="12.75">
      <c r="I506" s="996"/>
    </row>
    <row r="507" ht="12.75">
      <c r="I507" s="996"/>
    </row>
    <row r="508" ht="12.75">
      <c r="I508" s="996"/>
    </row>
    <row r="509" ht="12.75">
      <c r="I509" s="996"/>
    </row>
    <row r="510" ht="12.75">
      <c r="I510" s="996"/>
    </row>
    <row r="511" ht="12.75">
      <c r="I511" s="996"/>
    </row>
    <row r="512" ht="12.75">
      <c r="I512" s="996"/>
    </row>
    <row r="513" ht="12.75">
      <c r="I513" s="996"/>
    </row>
    <row r="514" ht="12.75">
      <c r="I514" s="996"/>
    </row>
    <row r="515" ht="12.75">
      <c r="I515" s="996"/>
    </row>
    <row r="516" ht="12.75">
      <c r="I516" s="996"/>
    </row>
    <row r="517" ht="12.75">
      <c r="I517" s="996"/>
    </row>
    <row r="518" ht="12.75">
      <c r="I518" s="996"/>
    </row>
    <row r="519" ht="12.75">
      <c r="I519" s="996"/>
    </row>
    <row r="520" ht="12.75">
      <c r="I520" s="996"/>
    </row>
    <row r="521" ht="12.75">
      <c r="I521" s="996"/>
    </row>
    <row r="522" ht="12.75">
      <c r="I522" s="996"/>
    </row>
    <row r="523" ht="12.75">
      <c r="I523" s="996"/>
    </row>
    <row r="524" ht="12.75">
      <c r="I524" s="996"/>
    </row>
    <row r="525" ht="12.75">
      <c r="I525" s="996"/>
    </row>
    <row r="526" ht="12.75">
      <c r="I526" s="996"/>
    </row>
    <row r="527" ht="12.75">
      <c r="I527" s="996"/>
    </row>
    <row r="528" ht="12.75">
      <c r="I528" s="996"/>
    </row>
    <row r="529" ht="12.75">
      <c r="I529" s="996"/>
    </row>
    <row r="530" ht="12.75">
      <c r="I530" s="996"/>
    </row>
    <row r="531" ht="12.75">
      <c r="I531" s="996"/>
    </row>
    <row r="532" ht="12.75">
      <c r="I532" s="996"/>
    </row>
    <row r="533" ht="12.75">
      <c r="I533" s="996"/>
    </row>
    <row r="534" ht="12.75">
      <c r="I534" s="996"/>
    </row>
    <row r="535" ht="12.75">
      <c r="I535" s="996"/>
    </row>
    <row r="536" ht="12.75">
      <c r="I536" s="996"/>
    </row>
    <row r="537" ht="12.75">
      <c r="I537" s="996"/>
    </row>
    <row r="538" ht="12.75">
      <c r="I538" s="996"/>
    </row>
    <row r="539" ht="12.75">
      <c r="I539" s="996"/>
    </row>
    <row r="540" ht="12.75">
      <c r="I540" s="996"/>
    </row>
    <row r="541" ht="12.75">
      <c r="I541" s="996"/>
    </row>
    <row r="542" ht="12.75">
      <c r="I542" s="996"/>
    </row>
    <row r="543" ht="12.75">
      <c r="I543" s="996"/>
    </row>
    <row r="544" ht="12.75">
      <c r="I544" s="996"/>
    </row>
    <row r="545" ht="12.75">
      <c r="I545" s="996"/>
    </row>
    <row r="546" ht="12.75">
      <c r="I546" s="996"/>
    </row>
    <row r="547" ht="12.75">
      <c r="I547" s="996"/>
    </row>
    <row r="548" ht="12.75">
      <c r="I548" s="996"/>
    </row>
    <row r="549" ht="12.75">
      <c r="I549" s="996"/>
    </row>
    <row r="550" ht="12.75">
      <c r="I550" s="996"/>
    </row>
    <row r="551" ht="12.75">
      <c r="I551" s="996"/>
    </row>
    <row r="552" ht="12.75">
      <c r="I552" s="996"/>
    </row>
    <row r="553" ht="12.75">
      <c r="I553" s="996"/>
    </row>
    <row r="554" ht="12.75">
      <c r="I554" s="996"/>
    </row>
    <row r="555" ht="12.75">
      <c r="I555" s="996"/>
    </row>
    <row r="556" ht="12.75">
      <c r="I556" s="996"/>
    </row>
    <row r="557" ht="12.75">
      <c r="I557" s="996"/>
    </row>
    <row r="558" ht="12.75">
      <c r="I558" s="996"/>
    </row>
    <row r="559" ht="12.75">
      <c r="I559" s="996"/>
    </row>
    <row r="560" ht="12.75">
      <c r="I560" s="996"/>
    </row>
    <row r="561" ht="12.75">
      <c r="I561" s="996"/>
    </row>
    <row r="562" ht="12.75">
      <c r="I562" s="996"/>
    </row>
    <row r="563" ht="12.75">
      <c r="I563" s="996"/>
    </row>
    <row r="564" ht="12.75">
      <c r="I564" s="996"/>
    </row>
    <row r="565" ht="12.75">
      <c r="I565" s="996"/>
    </row>
    <row r="566" ht="12.75">
      <c r="I566" s="996"/>
    </row>
    <row r="567" ht="12.75">
      <c r="I567" s="996"/>
    </row>
    <row r="568" ht="12.75">
      <c r="I568" s="996"/>
    </row>
    <row r="569" ht="12.75">
      <c r="I569" s="996"/>
    </row>
    <row r="570" ht="12.75">
      <c r="I570" s="996"/>
    </row>
    <row r="571" ht="12.75">
      <c r="I571" s="996"/>
    </row>
    <row r="572" ht="12.75">
      <c r="I572" s="996"/>
    </row>
    <row r="573" ht="12.75">
      <c r="I573" s="996"/>
    </row>
    <row r="574" ht="12.75">
      <c r="I574" s="996"/>
    </row>
    <row r="575" ht="12.75">
      <c r="I575" s="996"/>
    </row>
    <row r="576" ht="12.75">
      <c r="I576" s="996"/>
    </row>
    <row r="577" ht="12.75">
      <c r="I577" s="996"/>
    </row>
    <row r="578" ht="12.75">
      <c r="I578" s="996"/>
    </row>
    <row r="579" ht="12.75">
      <c r="I579" s="996"/>
    </row>
    <row r="580" ht="12.75">
      <c r="I580" s="996"/>
    </row>
    <row r="581" ht="12.75">
      <c r="I581" s="996"/>
    </row>
    <row r="582" ht="12.75">
      <c r="I582" s="996"/>
    </row>
    <row r="583" ht="12.75">
      <c r="I583" s="996"/>
    </row>
    <row r="584" ht="12.75">
      <c r="I584" s="996"/>
    </row>
    <row r="585" ht="12.75">
      <c r="I585" s="996"/>
    </row>
    <row r="586" ht="12.75">
      <c r="I586" s="996"/>
    </row>
    <row r="587" ht="12.75">
      <c r="I587" s="996"/>
    </row>
    <row r="588" ht="12.75">
      <c r="I588" s="996"/>
    </row>
    <row r="589" ht="12.75">
      <c r="I589" s="996"/>
    </row>
    <row r="590" ht="12.75">
      <c r="I590" s="996"/>
    </row>
    <row r="591" ht="12.75">
      <c r="I591" s="996"/>
    </row>
    <row r="592" ht="12.75">
      <c r="I592" s="996"/>
    </row>
    <row r="593" ht="12.75">
      <c r="I593" s="996"/>
    </row>
    <row r="594" ht="12.75">
      <c r="I594" s="996"/>
    </row>
    <row r="595" ht="12.75">
      <c r="I595" s="996"/>
    </row>
    <row r="596" ht="12.75">
      <c r="I596" s="996"/>
    </row>
    <row r="597" ht="12.75">
      <c r="I597" s="996"/>
    </row>
    <row r="598" ht="12.75">
      <c r="I598" s="996"/>
    </row>
    <row r="599" ht="12.75">
      <c r="I599" s="996"/>
    </row>
    <row r="600" ht="12.75">
      <c r="I600" s="996"/>
    </row>
    <row r="601" ht="12.75">
      <c r="I601" s="996"/>
    </row>
    <row r="602" ht="12.75">
      <c r="I602" s="996"/>
    </row>
    <row r="603" ht="12.75">
      <c r="I603" s="996"/>
    </row>
    <row r="604" ht="12.75">
      <c r="I604" s="996"/>
    </row>
    <row r="605" ht="12.75">
      <c r="I605" s="996"/>
    </row>
    <row r="606" ht="12.75">
      <c r="I606" s="996"/>
    </row>
    <row r="607" ht="12.75">
      <c r="I607" s="996"/>
    </row>
    <row r="608" ht="12.75">
      <c r="I608" s="996"/>
    </row>
    <row r="609" ht="12.75">
      <c r="I609" s="996"/>
    </row>
    <row r="610" ht="12.75">
      <c r="I610" s="996"/>
    </row>
    <row r="611" ht="12.75">
      <c r="I611" s="996"/>
    </row>
    <row r="612" ht="12.75">
      <c r="I612" s="996"/>
    </row>
    <row r="613" ht="12.75">
      <c r="I613" s="996"/>
    </row>
    <row r="614" ht="12.75">
      <c r="I614" s="996"/>
    </row>
    <row r="615" ht="12.75">
      <c r="I615" s="996"/>
    </row>
    <row r="616" ht="12.75">
      <c r="I616" s="996"/>
    </row>
    <row r="617" ht="12.75">
      <c r="I617" s="996"/>
    </row>
    <row r="618" ht="12.75">
      <c r="I618" s="996"/>
    </row>
    <row r="619" ht="12.75">
      <c r="I619" s="996"/>
    </row>
    <row r="620" ht="12.75">
      <c r="I620" s="996"/>
    </row>
    <row r="621" ht="12.75">
      <c r="I621" s="996"/>
    </row>
    <row r="622" ht="12.75">
      <c r="I622" s="996"/>
    </row>
    <row r="623" ht="12.75">
      <c r="I623" s="996"/>
    </row>
    <row r="624" ht="12.75">
      <c r="I624" s="996"/>
    </row>
    <row r="625" ht="12.75">
      <c r="I625" s="996"/>
    </row>
    <row r="626" ht="12.75">
      <c r="I626" s="996"/>
    </row>
    <row r="627" ht="12.75">
      <c r="I627" s="996"/>
    </row>
    <row r="628" ht="12.75">
      <c r="I628" s="996"/>
    </row>
    <row r="629" ht="12.75">
      <c r="I629" s="996"/>
    </row>
    <row r="630" ht="12.75">
      <c r="I630" s="996"/>
    </row>
    <row r="631" ht="12.75">
      <c r="I631" s="996"/>
    </row>
    <row r="632" ht="12.75">
      <c r="I632" s="996"/>
    </row>
    <row r="633" ht="12.75">
      <c r="I633" s="996"/>
    </row>
    <row r="634" ht="12.75">
      <c r="I634" s="996"/>
    </row>
    <row r="635" ht="12.75">
      <c r="I635" s="996"/>
    </row>
    <row r="636" ht="12.75">
      <c r="I636" s="996"/>
    </row>
    <row r="637" ht="12.75">
      <c r="I637" s="996"/>
    </row>
    <row r="638" ht="12.75">
      <c r="I638" s="996"/>
    </row>
    <row r="639" ht="12.75">
      <c r="I639" s="996"/>
    </row>
    <row r="640" ht="12.75">
      <c r="I640" s="996"/>
    </row>
    <row r="641" ht="12.75">
      <c r="I641" s="996"/>
    </row>
    <row r="642" ht="12.75">
      <c r="I642" s="996"/>
    </row>
    <row r="643" ht="12.75">
      <c r="I643" s="996"/>
    </row>
    <row r="644" ht="12.75">
      <c r="I644" s="996"/>
    </row>
    <row r="645" ht="12.75">
      <c r="I645" s="996"/>
    </row>
    <row r="646" ht="12.75">
      <c r="I646" s="996"/>
    </row>
    <row r="647" ht="12.75">
      <c r="I647" s="996"/>
    </row>
    <row r="648" ht="12.75">
      <c r="I648" s="996"/>
    </row>
    <row r="649" ht="12.75">
      <c r="I649" s="996"/>
    </row>
    <row r="650" ht="12.75">
      <c r="I650" s="996"/>
    </row>
    <row r="651" ht="12.75">
      <c r="I651" s="996"/>
    </row>
    <row r="652" ht="12.75">
      <c r="I652" s="996"/>
    </row>
    <row r="653" ht="12.75">
      <c r="I653" s="996"/>
    </row>
    <row r="654" ht="12.75">
      <c r="I654" s="996"/>
    </row>
    <row r="655" ht="12.75">
      <c r="I655" s="996"/>
    </row>
    <row r="656" ht="12.75">
      <c r="I656" s="996"/>
    </row>
    <row r="657" ht="12.75">
      <c r="I657" s="996"/>
    </row>
    <row r="658" ht="12.75">
      <c r="I658" s="996"/>
    </row>
    <row r="659" ht="12.75">
      <c r="I659" s="996"/>
    </row>
    <row r="660" ht="12.75">
      <c r="I660" s="996"/>
    </row>
    <row r="661" ht="12.75">
      <c r="I661" s="996"/>
    </row>
    <row r="662" ht="12.75">
      <c r="I662" s="996"/>
    </row>
    <row r="663" ht="12.75">
      <c r="I663" s="996"/>
    </row>
    <row r="664" ht="12.75">
      <c r="I664" s="996"/>
    </row>
    <row r="665" ht="12.75">
      <c r="I665" s="996"/>
    </row>
    <row r="666" ht="12.75">
      <c r="I666" s="996"/>
    </row>
    <row r="667" ht="12.75">
      <c r="I667" s="996"/>
    </row>
    <row r="668" ht="12.75">
      <c r="I668" s="996"/>
    </row>
    <row r="669" ht="12.75">
      <c r="I669" s="996"/>
    </row>
    <row r="670" ht="12.75">
      <c r="I670" s="996"/>
    </row>
    <row r="671" ht="12.75">
      <c r="I671" s="996"/>
    </row>
    <row r="672" ht="12.75">
      <c r="I672" s="996"/>
    </row>
    <row r="673" ht="12.75">
      <c r="I673" s="996"/>
    </row>
    <row r="674" ht="12.75">
      <c r="I674" s="996"/>
    </row>
    <row r="675" ht="12.75">
      <c r="I675" s="996"/>
    </row>
    <row r="676" ht="12.75">
      <c r="I676" s="996"/>
    </row>
    <row r="677" ht="12.75">
      <c r="I677" s="996"/>
    </row>
    <row r="678" ht="12.75">
      <c r="I678" s="996"/>
    </row>
    <row r="679" ht="12.75">
      <c r="I679" s="996"/>
    </row>
    <row r="680" ht="12.75">
      <c r="I680" s="996"/>
    </row>
    <row r="681" ht="12.75">
      <c r="I681" s="996"/>
    </row>
    <row r="682" ht="12.75">
      <c r="I682" s="996"/>
    </row>
    <row r="683" ht="12.75">
      <c r="I683" s="996"/>
    </row>
    <row r="684" ht="12.75">
      <c r="I684" s="996"/>
    </row>
    <row r="685" ht="12.75">
      <c r="I685" s="996"/>
    </row>
    <row r="686" ht="12.75">
      <c r="I686" s="996"/>
    </row>
    <row r="687" ht="12.75">
      <c r="I687" s="996"/>
    </row>
    <row r="688" ht="12.75">
      <c r="I688" s="996"/>
    </row>
    <row r="689" ht="12.75">
      <c r="I689" s="996"/>
    </row>
    <row r="690" ht="12.75">
      <c r="I690" s="996"/>
    </row>
    <row r="691" ht="12.75">
      <c r="I691" s="996"/>
    </row>
    <row r="692" ht="12.75">
      <c r="I692" s="996"/>
    </row>
    <row r="693" ht="12.75">
      <c r="I693" s="996"/>
    </row>
    <row r="694" ht="12.75">
      <c r="I694" s="996"/>
    </row>
    <row r="695" ht="12.75">
      <c r="I695" s="996"/>
    </row>
    <row r="696" ht="12.75">
      <c r="I696" s="996"/>
    </row>
    <row r="697" ht="12.75">
      <c r="I697" s="996"/>
    </row>
    <row r="698" ht="12.75">
      <c r="I698" s="996"/>
    </row>
    <row r="699" ht="12.75">
      <c r="I699" s="996"/>
    </row>
    <row r="700" ht="12.75">
      <c r="I700" s="996"/>
    </row>
    <row r="701" ht="12.75">
      <c r="I701" s="996"/>
    </row>
    <row r="702" ht="12.75">
      <c r="I702" s="996"/>
    </row>
    <row r="703" ht="12.75">
      <c r="I703" s="996"/>
    </row>
    <row r="704" ht="12.75">
      <c r="I704" s="996"/>
    </row>
    <row r="705" ht="12.75">
      <c r="I705" s="996"/>
    </row>
    <row r="706" ht="12.75">
      <c r="I706" s="996"/>
    </row>
    <row r="707" ht="12.75">
      <c r="I707" s="996"/>
    </row>
    <row r="708" ht="12.75">
      <c r="I708" s="996"/>
    </row>
    <row r="709" ht="12.75">
      <c r="I709" s="996"/>
    </row>
    <row r="710" ht="12.75">
      <c r="I710" s="996"/>
    </row>
    <row r="711" ht="12.75">
      <c r="I711" s="996"/>
    </row>
    <row r="712" ht="12.75">
      <c r="I712" s="996"/>
    </row>
    <row r="713" ht="12.75">
      <c r="I713" s="996"/>
    </row>
    <row r="714" ht="12.75">
      <c r="I714" s="996"/>
    </row>
    <row r="715" ht="12.75">
      <c r="I715" s="996"/>
    </row>
    <row r="716" ht="12.75">
      <c r="I716" s="996"/>
    </row>
    <row r="717" ht="12.75">
      <c r="I717" s="996"/>
    </row>
    <row r="718" ht="12.75">
      <c r="I718" s="996"/>
    </row>
    <row r="719" ht="12.75">
      <c r="I719" s="996"/>
    </row>
    <row r="720" ht="12.75">
      <c r="I720" s="996"/>
    </row>
    <row r="721" ht="12.75">
      <c r="I721" s="996"/>
    </row>
    <row r="722" ht="12.75">
      <c r="I722" s="996"/>
    </row>
    <row r="723" ht="12.75">
      <c r="I723" s="996"/>
    </row>
    <row r="724" ht="12.75">
      <c r="I724" s="996"/>
    </row>
    <row r="725" ht="12.75">
      <c r="I725" s="996"/>
    </row>
    <row r="726" ht="12.75">
      <c r="I726" s="996"/>
    </row>
    <row r="727" ht="12.75">
      <c r="I727" s="996"/>
    </row>
    <row r="728" ht="12.75">
      <c r="I728" s="996"/>
    </row>
    <row r="729" ht="12.75">
      <c r="I729" s="996"/>
    </row>
    <row r="730" ht="12.75">
      <c r="I730" s="996"/>
    </row>
    <row r="731" ht="12.75">
      <c r="I731" s="996"/>
    </row>
    <row r="732" ht="12.75">
      <c r="I732" s="996"/>
    </row>
    <row r="733" ht="12.75">
      <c r="I733" s="996"/>
    </row>
    <row r="734" ht="12.75">
      <c r="I734" s="996"/>
    </row>
    <row r="735" ht="12.75">
      <c r="I735" s="996"/>
    </row>
    <row r="736" ht="12.75">
      <c r="I736" s="996"/>
    </row>
    <row r="737" ht="12.75">
      <c r="I737" s="996"/>
    </row>
    <row r="738" ht="12.75">
      <c r="I738" s="996"/>
    </row>
    <row r="739" ht="12.75">
      <c r="I739" s="996"/>
    </row>
    <row r="740" ht="12.75">
      <c r="I740" s="996"/>
    </row>
    <row r="741" ht="12.75">
      <c r="I741" s="996"/>
    </row>
    <row r="742" ht="12.75">
      <c r="I742" s="996"/>
    </row>
    <row r="743" ht="12.75">
      <c r="I743" s="996"/>
    </row>
    <row r="744" ht="12.75">
      <c r="I744" s="996"/>
    </row>
    <row r="745" ht="12.75">
      <c r="I745" s="996"/>
    </row>
    <row r="746" ht="12.75">
      <c r="I746" s="996"/>
    </row>
    <row r="747" ht="12.75">
      <c r="I747" s="996"/>
    </row>
    <row r="748" ht="12.75">
      <c r="I748" s="996"/>
    </row>
    <row r="749" ht="12.75">
      <c r="I749" s="996"/>
    </row>
    <row r="750" ht="12.75">
      <c r="I750" s="996"/>
    </row>
    <row r="751" ht="12.75">
      <c r="I751" s="996"/>
    </row>
    <row r="752" ht="12.75">
      <c r="I752" s="996"/>
    </row>
    <row r="753" ht="12.75">
      <c r="I753" s="996"/>
    </row>
    <row r="754" ht="12.75">
      <c r="I754" s="996"/>
    </row>
    <row r="755" ht="12.75">
      <c r="I755" s="996"/>
    </row>
    <row r="756" ht="12.75">
      <c r="I756" s="996"/>
    </row>
    <row r="757" ht="12.75">
      <c r="I757" s="996"/>
    </row>
    <row r="758" ht="12.75">
      <c r="I758" s="996"/>
    </row>
    <row r="759" ht="12.75">
      <c r="I759" s="996"/>
    </row>
    <row r="760" ht="12.75">
      <c r="I760" s="996"/>
    </row>
    <row r="761" ht="12.75">
      <c r="I761" s="996"/>
    </row>
    <row r="762" ht="12.75">
      <c r="I762" s="996"/>
    </row>
    <row r="763" ht="12.75">
      <c r="I763" s="996"/>
    </row>
    <row r="764" ht="12.75">
      <c r="I764" s="996"/>
    </row>
    <row r="765" ht="12.75">
      <c r="I765" s="996"/>
    </row>
    <row r="766" ht="12.75">
      <c r="I766" s="996"/>
    </row>
    <row r="767" ht="12.75">
      <c r="I767" s="996"/>
    </row>
    <row r="768" ht="12.75">
      <c r="I768" s="996"/>
    </row>
    <row r="769" ht="12.75">
      <c r="I769" s="996"/>
    </row>
    <row r="770" ht="12.75">
      <c r="I770" s="996"/>
    </row>
    <row r="771" ht="12.75">
      <c r="I771" s="996"/>
    </row>
    <row r="772" ht="12.75">
      <c r="I772" s="996"/>
    </row>
    <row r="773" ht="12.75">
      <c r="I773" s="996"/>
    </row>
    <row r="774" ht="12.75">
      <c r="I774" s="996"/>
    </row>
    <row r="775" ht="12.75">
      <c r="I775" s="996"/>
    </row>
    <row r="776" ht="12.75">
      <c r="I776" s="996"/>
    </row>
    <row r="777" ht="12.75">
      <c r="I777" s="996"/>
    </row>
    <row r="778" ht="12.75">
      <c r="I778" s="996"/>
    </row>
    <row r="779" ht="12.75">
      <c r="I779" s="996"/>
    </row>
    <row r="780" ht="12.75">
      <c r="I780" s="996"/>
    </row>
    <row r="781" ht="12.75">
      <c r="I781" s="996"/>
    </row>
  </sheetData>
  <mergeCells count="10">
    <mergeCell ref="A1:I1"/>
    <mergeCell ref="A2:I2"/>
    <mergeCell ref="H3:I3"/>
    <mergeCell ref="B4:B5"/>
    <mergeCell ref="C4:C5"/>
    <mergeCell ref="D4:D5"/>
    <mergeCell ref="E4:E5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 topLeftCell="A1">
      <selection activeCell="F15" sqref="F15"/>
    </sheetView>
  </sheetViews>
  <sheetFormatPr defaultColWidth="9.140625" defaultRowHeight="12.75"/>
  <cols>
    <col min="1" max="1" width="48.140625" style="38" customWidth="1"/>
    <col min="2" max="5" width="8.421875" style="38" bestFit="1" customWidth="1"/>
    <col min="6" max="6" width="9.8515625" style="38" customWidth="1"/>
    <col min="7" max="9" width="11.140625" style="38" customWidth="1"/>
    <col min="10" max="16384" width="9.140625" style="38" customWidth="1"/>
  </cols>
  <sheetData>
    <row r="1" spans="1:9" ht="12.75">
      <c r="A1" s="1597" t="s">
        <v>597</v>
      </c>
      <c r="B1" s="1597"/>
      <c r="C1" s="1597"/>
      <c r="D1" s="1597"/>
      <c r="E1" s="1597"/>
      <c r="F1" s="1597"/>
      <c r="G1" s="1597"/>
      <c r="H1" s="1597"/>
      <c r="I1" s="1597"/>
    </row>
    <row r="2" spans="1:9" s="1240" customFormat="1" ht="15.75">
      <c r="A2" s="1662" t="s">
        <v>518</v>
      </c>
      <c r="B2" s="1662"/>
      <c r="C2" s="1662"/>
      <c r="D2" s="1662"/>
      <c r="E2" s="1662"/>
      <c r="F2" s="1662"/>
      <c r="G2" s="1662"/>
      <c r="H2" s="1662"/>
      <c r="I2" s="1662"/>
    </row>
    <row r="3" spans="1:9" ht="13.5" thickBot="1">
      <c r="A3" s="1241"/>
      <c r="B3" s="1241"/>
      <c r="C3" s="1241"/>
      <c r="D3" s="1241"/>
      <c r="E3" s="1241"/>
      <c r="F3" s="1241"/>
      <c r="G3" s="1241"/>
      <c r="I3" s="1242" t="s">
        <v>247</v>
      </c>
    </row>
    <row r="4" spans="1:9" ht="13.5" thickTop="1">
      <c r="A4" s="609"/>
      <c r="B4" s="1434">
        <v>2008</v>
      </c>
      <c r="C4" s="1434">
        <v>2009</v>
      </c>
      <c r="D4" s="1434">
        <v>2009</v>
      </c>
      <c r="E4" s="1434">
        <v>2010</v>
      </c>
      <c r="F4" s="1628" t="s">
        <v>888</v>
      </c>
      <c r="G4" s="1592"/>
      <c r="H4" s="1592"/>
      <c r="I4" s="1593"/>
    </row>
    <row r="5" spans="1:9" ht="12.75">
      <c r="A5" s="806" t="s">
        <v>598</v>
      </c>
      <c r="B5" s="1130" t="s">
        <v>17</v>
      </c>
      <c r="C5" s="1129" t="s">
        <v>16</v>
      </c>
      <c r="D5" s="1130" t="s">
        <v>17</v>
      </c>
      <c r="E5" s="1130" t="s">
        <v>16</v>
      </c>
      <c r="F5" s="1663" t="s">
        <v>1091</v>
      </c>
      <c r="G5" s="1664"/>
      <c r="H5" s="1663" t="s">
        <v>97</v>
      </c>
      <c r="I5" s="1665"/>
    </row>
    <row r="6" spans="1:9" ht="12.75">
      <c r="A6" s="1435"/>
      <c r="B6" s="149"/>
      <c r="C6" s="149"/>
      <c r="D6" s="149"/>
      <c r="E6" s="1130"/>
      <c r="F6" s="123" t="s">
        <v>599</v>
      </c>
      <c r="G6" s="123" t="s">
        <v>1242</v>
      </c>
      <c r="H6" s="123" t="s">
        <v>599</v>
      </c>
      <c r="I6" s="641" t="s">
        <v>1242</v>
      </c>
    </row>
    <row r="7" spans="1:10" s="1241" customFormat="1" ht="12.75">
      <c r="A7" s="1415" t="s">
        <v>600</v>
      </c>
      <c r="B7" s="78">
        <v>13880.233353044063</v>
      </c>
      <c r="C7" s="78">
        <v>13676.298233549998</v>
      </c>
      <c r="D7" s="78">
        <v>13376.255219329998</v>
      </c>
      <c r="E7" s="1038">
        <v>15360.903010473708</v>
      </c>
      <c r="F7" s="78">
        <v>-203.93511949406457</v>
      </c>
      <c r="G7" s="78">
        <v>-1.4692484939335673</v>
      </c>
      <c r="H7" s="78">
        <v>1984.6477911437105</v>
      </c>
      <c r="I7" s="1416">
        <v>14.837095723739631</v>
      </c>
      <c r="J7" s="1243"/>
    </row>
    <row r="8" spans="1:9" s="32" customFormat="1" ht="12.75">
      <c r="A8" s="1417" t="s">
        <v>601</v>
      </c>
      <c r="B8" s="1148">
        <v>825.7310169071221</v>
      </c>
      <c r="C8" s="1148">
        <v>832.5691795599998</v>
      </c>
      <c r="D8" s="1148">
        <v>746.10944347</v>
      </c>
      <c r="E8" s="1604">
        <v>861.35273347</v>
      </c>
      <c r="F8" s="129">
        <v>6.838162652877713</v>
      </c>
      <c r="G8" s="1148">
        <v>0.8281344061036848</v>
      </c>
      <c r="H8" s="1148">
        <v>115.24329</v>
      </c>
      <c r="I8" s="1180">
        <v>15.445896176307247</v>
      </c>
    </row>
    <row r="9" spans="1:9" s="32" customFormat="1" ht="12.75">
      <c r="A9" s="1418" t="s">
        <v>602</v>
      </c>
      <c r="B9" s="1244">
        <v>714.6877405269396</v>
      </c>
      <c r="C9" s="1244">
        <v>687.29571262</v>
      </c>
      <c r="D9" s="1244">
        <v>721.41223423</v>
      </c>
      <c r="E9" s="1605">
        <v>842.10974928</v>
      </c>
      <c r="F9" s="1441">
        <v>-27.392027906939575</v>
      </c>
      <c r="G9" s="1244">
        <v>-3.832726707574894</v>
      </c>
      <c r="H9" s="1244">
        <v>120.69751504999999</v>
      </c>
      <c r="I9" s="1419">
        <v>16.73072749851915</v>
      </c>
    </row>
    <row r="10" spans="1:9" s="32" customFormat="1" ht="12.75">
      <c r="A10" s="1418" t="s">
        <v>603</v>
      </c>
      <c r="B10" s="1244">
        <v>896.69607079</v>
      </c>
      <c r="C10" s="1244">
        <v>863.43583514</v>
      </c>
      <c r="D10" s="1244">
        <v>769.22578507</v>
      </c>
      <c r="E10" s="1605">
        <v>1578.79428697</v>
      </c>
      <c r="F10" s="1441">
        <v>-33.26023565000003</v>
      </c>
      <c r="G10" s="1244">
        <v>-3.709198326328938</v>
      </c>
      <c r="H10" s="1244">
        <v>809.5685019</v>
      </c>
      <c r="I10" s="1419">
        <v>105.2445871697253</v>
      </c>
    </row>
    <row r="11" spans="1:9" s="32" customFormat="1" ht="12.75">
      <c r="A11" s="1418" t="s">
        <v>604</v>
      </c>
      <c r="B11" s="1244">
        <v>32.480778889999996</v>
      </c>
      <c r="C11" s="1244">
        <v>83.94110297</v>
      </c>
      <c r="D11" s="1244">
        <v>56.1373872</v>
      </c>
      <c r="E11" s="1605">
        <v>68.816</v>
      </c>
      <c r="F11" s="1441">
        <v>51.46032408000001</v>
      </c>
      <c r="G11" s="1244">
        <v>158.43315905162402</v>
      </c>
      <c r="H11" s="1244">
        <v>12.678612800000003</v>
      </c>
      <c r="I11" s="1419">
        <v>22.584971321928577</v>
      </c>
    </row>
    <row r="12" spans="1:9" s="32" customFormat="1" ht="12.75">
      <c r="A12" s="1420" t="s">
        <v>605</v>
      </c>
      <c r="B12" s="1143">
        <v>11410.63774593</v>
      </c>
      <c r="C12" s="1143">
        <v>11209.056403259998</v>
      </c>
      <c r="D12" s="1143">
        <v>11083.370369359998</v>
      </c>
      <c r="E12" s="1605">
        <v>12009.830240753708</v>
      </c>
      <c r="F12" s="1144">
        <v>-201.5813426700024</v>
      </c>
      <c r="G12" s="1143">
        <v>-1.7666089061665584</v>
      </c>
      <c r="H12" s="1143">
        <v>926.4598713937103</v>
      </c>
      <c r="I12" s="1178">
        <v>8.359008501194824</v>
      </c>
    </row>
    <row r="13" spans="1:9" s="1241" customFormat="1" ht="12.75">
      <c r="A13" s="1415" t="s">
        <v>606</v>
      </c>
      <c r="B13" s="78">
        <v>1954.9855188013</v>
      </c>
      <c r="C13" s="78">
        <v>1760.65091714</v>
      </c>
      <c r="D13" s="78">
        <v>1709.3661756</v>
      </c>
      <c r="E13" s="1245">
        <v>2426.76376932</v>
      </c>
      <c r="F13" s="79">
        <v>-194.33460166129998</v>
      </c>
      <c r="G13" s="78">
        <v>-9.940462463397495</v>
      </c>
      <c r="H13" s="78">
        <v>717.39759372</v>
      </c>
      <c r="I13" s="1416">
        <v>41.96863164606543</v>
      </c>
    </row>
    <row r="14" spans="1:9" s="32" customFormat="1" ht="12.75">
      <c r="A14" s="1417" t="s">
        <v>607</v>
      </c>
      <c r="B14" s="1148">
        <v>1183.214</v>
      </c>
      <c r="C14" s="1148">
        <v>1112.75545078</v>
      </c>
      <c r="D14" s="1148">
        <v>1062.3656139199998</v>
      </c>
      <c r="E14" s="1605">
        <v>1470.2154525400001</v>
      </c>
      <c r="F14" s="129">
        <v>-70.4585492199999</v>
      </c>
      <c r="G14" s="1148">
        <v>-5.954844112730233</v>
      </c>
      <c r="H14" s="1148">
        <v>407.84983862000036</v>
      </c>
      <c r="I14" s="1180">
        <v>38.39072286188595</v>
      </c>
    </row>
    <row r="15" spans="1:9" s="32" customFormat="1" ht="12.75">
      <c r="A15" s="1418" t="s">
        <v>608</v>
      </c>
      <c r="B15" s="1244">
        <v>27.391</v>
      </c>
      <c r="C15" s="1244">
        <v>55.103551679999995</v>
      </c>
      <c r="D15" s="1244">
        <v>54.034304320000004</v>
      </c>
      <c r="E15" s="1605">
        <v>58.137879250000005</v>
      </c>
      <c r="F15" s="1441">
        <v>27.712551679999997</v>
      </c>
      <c r="G15" s="1244">
        <v>101.17393187543354</v>
      </c>
      <c r="H15" s="1244">
        <v>4.103574930000001</v>
      </c>
      <c r="I15" s="1419">
        <v>7.594388382790972</v>
      </c>
    </row>
    <row r="16" spans="1:9" s="32" customFormat="1" ht="12.75">
      <c r="A16" s="1418" t="s">
        <v>609</v>
      </c>
      <c r="B16" s="1244">
        <v>101.71045168</v>
      </c>
      <c r="C16" s="1244">
        <v>146.70528124</v>
      </c>
      <c r="D16" s="1244">
        <v>116.40138019000001</v>
      </c>
      <c r="E16" s="1605">
        <v>66.99453131</v>
      </c>
      <c r="F16" s="1441">
        <v>44.99482956</v>
      </c>
      <c r="G16" s="1244">
        <v>44.23815725601347</v>
      </c>
      <c r="H16" s="1244">
        <v>-49.40684888000001</v>
      </c>
      <c r="I16" s="1419">
        <v>-42.44524317439711</v>
      </c>
    </row>
    <row r="17" spans="1:9" s="32" customFormat="1" ht="12.75">
      <c r="A17" s="1418" t="s">
        <v>610</v>
      </c>
      <c r="B17" s="1244">
        <v>13.795</v>
      </c>
      <c r="C17" s="1244">
        <v>20.501221870000002</v>
      </c>
      <c r="D17" s="1244">
        <v>18.417001</v>
      </c>
      <c r="E17" s="1605">
        <v>13.916999999999998</v>
      </c>
      <c r="F17" s="1441">
        <v>6.706221870000002</v>
      </c>
      <c r="G17" s="1244">
        <v>48.61342421167091</v>
      </c>
      <c r="H17" s="1244">
        <v>-4.500001000000001</v>
      </c>
      <c r="I17" s="1419">
        <v>-24.43395099994837</v>
      </c>
    </row>
    <row r="18" spans="1:9" s="32" customFormat="1" ht="12.75">
      <c r="A18" s="1418" t="s">
        <v>611</v>
      </c>
      <c r="B18" s="1244">
        <v>3.3560000000000003</v>
      </c>
      <c r="C18" s="1244">
        <v>3.9509999999999996</v>
      </c>
      <c r="D18" s="1244">
        <v>3.65</v>
      </c>
      <c r="E18" s="1605">
        <v>4.0009999999999994</v>
      </c>
      <c r="F18" s="1441">
        <v>0.5949999999999993</v>
      </c>
      <c r="G18" s="1244">
        <v>17.72943980929676</v>
      </c>
      <c r="H18" s="1244">
        <v>0.35099999999999953</v>
      </c>
      <c r="I18" s="1419">
        <v>9.616438356164371</v>
      </c>
    </row>
    <row r="19" spans="1:9" s="32" customFormat="1" ht="12.75">
      <c r="A19" s="1418" t="s">
        <v>612</v>
      </c>
      <c r="B19" s="1244">
        <v>506.4930671213</v>
      </c>
      <c r="C19" s="1244">
        <v>163.35633575999998</v>
      </c>
      <c r="D19" s="1244">
        <v>173.79593448000003</v>
      </c>
      <c r="E19" s="1605">
        <v>266.57936958</v>
      </c>
      <c r="F19" s="1441">
        <v>-343.1367313613</v>
      </c>
      <c r="G19" s="1244">
        <v>-67.74756726909398</v>
      </c>
      <c r="H19" s="1244">
        <v>92.78343509999996</v>
      </c>
      <c r="I19" s="1419">
        <v>53.38642435889503</v>
      </c>
    </row>
    <row r="20" spans="1:9" s="32" customFormat="1" ht="12.75">
      <c r="A20" s="1420" t="s">
        <v>613</v>
      </c>
      <c r="B20" s="1143">
        <v>119.02600000000002</v>
      </c>
      <c r="C20" s="1143">
        <v>258.27807581</v>
      </c>
      <c r="D20" s="1143">
        <v>280.70194168999996</v>
      </c>
      <c r="E20" s="1605">
        <v>546.91853664</v>
      </c>
      <c r="F20" s="1144">
        <v>139.25207581</v>
      </c>
      <c r="G20" s="1143">
        <v>116.99298960731268</v>
      </c>
      <c r="H20" s="1143">
        <v>266.21659495</v>
      </c>
      <c r="I20" s="1178">
        <v>94.83959866725924</v>
      </c>
    </row>
    <row r="21" spans="1:9" s="1241" customFormat="1" ht="12.75">
      <c r="A21" s="1415" t="s">
        <v>614</v>
      </c>
      <c r="B21" s="78">
        <v>74889.7548389199</v>
      </c>
      <c r="C21" s="78">
        <v>85443.69180578699</v>
      </c>
      <c r="D21" s="78">
        <v>87878.03042685952</v>
      </c>
      <c r="E21" s="1036">
        <v>96239.42243377809</v>
      </c>
      <c r="F21" s="79">
        <v>10553.936966867099</v>
      </c>
      <c r="G21" s="78">
        <v>14.09263121446655</v>
      </c>
      <c r="H21" s="78">
        <v>8361.39200691857</v>
      </c>
      <c r="I21" s="1416">
        <v>9.514769466616253</v>
      </c>
    </row>
    <row r="22" spans="1:9" s="32" customFormat="1" ht="12.75">
      <c r="A22" s="1417" t="s">
        <v>615</v>
      </c>
      <c r="B22" s="1148">
        <v>15366.53409425903</v>
      </c>
      <c r="C22" s="1148">
        <v>16140.150454120001</v>
      </c>
      <c r="D22" s="1148">
        <v>17877.220434752508</v>
      </c>
      <c r="E22" s="1605">
        <v>17997.746992426142</v>
      </c>
      <c r="F22" s="129">
        <v>773.616359860971</v>
      </c>
      <c r="G22" s="1148">
        <v>5.034423215512181</v>
      </c>
      <c r="H22" s="1148">
        <v>120.52655767363467</v>
      </c>
      <c r="I22" s="1180">
        <v>0.6741907004700602</v>
      </c>
    </row>
    <row r="23" spans="1:9" s="32" customFormat="1" ht="12.75">
      <c r="A23" s="1418" t="s">
        <v>616</v>
      </c>
      <c r="B23" s="1244">
        <v>1268.17308322</v>
      </c>
      <c r="C23" s="1244">
        <v>1576.09861498</v>
      </c>
      <c r="D23" s="1244">
        <v>1787.68282697</v>
      </c>
      <c r="E23" s="1605">
        <v>4907.79104757391</v>
      </c>
      <c r="F23" s="1441">
        <v>307.92553176</v>
      </c>
      <c r="G23" s="1244">
        <v>24.28103354615844</v>
      </c>
      <c r="H23" s="1244">
        <v>3120.10822060391</v>
      </c>
      <c r="I23" s="1419">
        <v>174.53365739896265</v>
      </c>
    </row>
    <row r="24" spans="1:9" s="32" customFormat="1" ht="12.75">
      <c r="A24" s="1418" t="s">
        <v>617</v>
      </c>
      <c r="B24" s="1244">
        <v>2367.0334193393414</v>
      </c>
      <c r="C24" s="1244">
        <v>2559.6130309299997</v>
      </c>
      <c r="D24" s="1601">
        <v>2357.0178607099997</v>
      </c>
      <c r="E24" s="1602">
        <v>3289.7984120099995</v>
      </c>
      <c r="F24" s="1441">
        <v>192.57961159065826</v>
      </c>
      <c r="G24" s="1244">
        <v>8.135905898802594</v>
      </c>
      <c r="H24" s="1244">
        <v>932.7805512999998</v>
      </c>
      <c r="I24" s="1419">
        <v>39.574606830472646</v>
      </c>
    </row>
    <row r="25" spans="1:9" s="32" customFormat="1" ht="12.75">
      <c r="A25" s="1418" t="s">
        <v>618</v>
      </c>
      <c r="B25" s="1244">
        <v>1242.41473496</v>
      </c>
      <c r="C25" s="1244">
        <v>1513.5797062099998</v>
      </c>
      <c r="D25" s="1244">
        <v>1531.3638139299999</v>
      </c>
      <c r="E25" s="1605">
        <v>2160.173837959999</v>
      </c>
      <c r="F25" s="1441">
        <v>271.1649712499998</v>
      </c>
      <c r="G25" s="1244">
        <v>21.82564031315437</v>
      </c>
      <c r="H25" s="1244">
        <v>628.8100240299993</v>
      </c>
      <c r="I25" s="1419">
        <v>41.062092385235296</v>
      </c>
    </row>
    <row r="26" spans="1:9" s="32" customFormat="1" ht="12.75">
      <c r="A26" s="1418" t="s">
        <v>619</v>
      </c>
      <c r="B26" s="1244">
        <v>1124.6186843793414</v>
      </c>
      <c r="C26" s="1244">
        <v>1046.03332472</v>
      </c>
      <c r="D26" s="1244">
        <v>825.6540467799999</v>
      </c>
      <c r="E26" s="1605">
        <v>1129.6245740499999</v>
      </c>
      <c r="F26" s="1441">
        <v>-78.5853596593413</v>
      </c>
      <c r="G26" s="1244">
        <v>-6.98773377597859</v>
      </c>
      <c r="H26" s="1244">
        <v>303.97052726999993</v>
      </c>
      <c r="I26" s="1419">
        <v>36.81572547914787</v>
      </c>
    </row>
    <row r="27" spans="1:9" s="32" customFormat="1" ht="12.75">
      <c r="A27" s="1418" t="s">
        <v>620</v>
      </c>
      <c r="B27" s="1244">
        <v>98.133</v>
      </c>
      <c r="C27" s="1244">
        <v>257.86769812</v>
      </c>
      <c r="D27" s="1244">
        <v>259.36962176000003</v>
      </c>
      <c r="E27" s="1605">
        <v>54.55311029816001</v>
      </c>
      <c r="F27" s="1441">
        <v>159.73469812000002</v>
      </c>
      <c r="G27" s="1244">
        <v>162.77368277745512</v>
      </c>
      <c r="H27" s="1244">
        <v>-204.81651146184004</v>
      </c>
      <c r="I27" s="1419">
        <v>-78.96703942120135</v>
      </c>
    </row>
    <row r="28" spans="1:9" s="32" customFormat="1" ht="12.75">
      <c r="A28" s="1418" t="s">
        <v>621</v>
      </c>
      <c r="B28" s="1244">
        <v>1079.4154555421314</v>
      </c>
      <c r="C28" s="1244">
        <v>1782.2980278399998</v>
      </c>
      <c r="D28" s="1244">
        <v>2017.1857115299997</v>
      </c>
      <c r="E28" s="1605">
        <v>2423.246615590411</v>
      </c>
      <c r="F28" s="1441">
        <v>702.8825722978684</v>
      </c>
      <c r="G28" s="1244">
        <v>65.11696387975553</v>
      </c>
      <c r="H28" s="1244">
        <v>406.0609040604111</v>
      </c>
      <c r="I28" s="1419">
        <v>20.130070411435792</v>
      </c>
    </row>
    <row r="29" spans="1:9" s="32" customFormat="1" ht="12.75">
      <c r="A29" s="1418" t="s">
        <v>622</v>
      </c>
      <c r="B29" s="1244">
        <v>541.9159999999999</v>
      </c>
      <c r="C29" s="1244">
        <v>553.42909</v>
      </c>
      <c r="D29" s="1244">
        <v>505.04867823000006</v>
      </c>
      <c r="E29" s="1605">
        <v>267.601</v>
      </c>
      <c r="F29" s="1441">
        <v>11.513090000000034</v>
      </c>
      <c r="G29" s="1244">
        <v>2.124515607584946</v>
      </c>
      <c r="H29" s="1244">
        <v>-237.44767823000007</v>
      </c>
      <c r="I29" s="1419">
        <v>-47.01481034702678</v>
      </c>
    </row>
    <row r="30" spans="1:9" s="32" customFormat="1" ht="12.75">
      <c r="A30" s="1418" t="s">
        <v>623</v>
      </c>
      <c r="B30" s="1244">
        <v>8771.498050776334</v>
      </c>
      <c r="C30" s="1244">
        <v>8442.541740147997</v>
      </c>
      <c r="D30" s="1244">
        <v>8282.195720503998</v>
      </c>
      <c r="E30" s="1605">
        <v>7788.829275141</v>
      </c>
      <c r="F30" s="1441">
        <v>-328.9563106283367</v>
      </c>
      <c r="G30" s="1244">
        <v>-3.7502865385602178</v>
      </c>
      <c r="H30" s="1244">
        <v>-493.3664453629981</v>
      </c>
      <c r="I30" s="1419">
        <v>-5.95695226256951</v>
      </c>
    </row>
    <row r="31" spans="1:9" s="32" customFormat="1" ht="12.75">
      <c r="A31" s="1418" t="s">
        <v>624</v>
      </c>
      <c r="B31" s="1244">
        <v>1570.9189805267793</v>
      </c>
      <c r="C31" s="1244">
        <v>1724.6727445600002</v>
      </c>
      <c r="D31" s="1244">
        <v>1827.0541819300001</v>
      </c>
      <c r="E31" s="1605">
        <v>554.057289</v>
      </c>
      <c r="F31" s="1441">
        <v>153.75376403322093</v>
      </c>
      <c r="G31" s="1244">
        <v>9.787504380503595</v>
      </c>
      <c r="H31" s="1244">
        <v>-1272.9968929300003</v>
      </c>
      <c r="I31" s="1419">
        <v>-69.67482987205535</v>
      </c>
    </row>
    <row r="32" spans="1:9" s="32" customFormat="1" ht="12.75">
      <c r="A32" s="1418" t="s">
        <v>625</v>
      </c>
      <c r="B32" s="1244">
        <v>2002.1529823666322</v>
      </c>
      <c r="C32" s="1244">
        <v>1976.1332477699998</v>
      </c>
      <c r="D32" s="1244">
        <v>1976.6225991</v>
      </c>
      <c r="E32" s="1605">
        <v>2040.8235697653843</v>
      </c>
      <c r="F32" s="1441">
        <v>-26.01973459663236</v>
      </c>
      <c r="G32" s="1244">
        <v>-1.2995877350928449</v>
      </c>
      <c r="H32" s="1244">
        <v>64.20097066538438</v>
      </c>
      <c r="I32" s="1419">
        <v>3.248013591194217</v>
      </c>
    </row>
    <row r="33" spans="1:9" s="32" customFormat="1" ht="12.75">
      <c r="A33" s="1418" t="s">
        <v>626</v>
      </c>
      <c r="B33" s="1244">
        <v>1251.1935542101369</v>
      </c>
      <c r="C33" s="1244">
        <v>2688.01117873</v>
      </c>
      <c r="D33" s="1244">
        <v>2258.92904337</v>
      </c>
      <c r="E33" s="1605">
        <v>2886.53223902275</v>
      </c>
      <c r="F33" s="1441">
        <v>1436.8176245198633</v>
      </c>
      <c r="G33" s="1244">
        <v>114.8357597979242</v>
      </c>
      <c r="H33" s="1244">
        <v>627.6031956527504</v>
      </c>
      <c r="I33" s="1419">
        <v>27.783218667039495</v>
      </c>
    </row>
    <row r="34" spans="1:9" s="32" customFormat="1" ht="12.75">
      <c r="A34" s="1418" t="s">
        <v>627</v>
      </c>
      <c r="B34" s="1244">
        <v>2706.42973294</v>
      </c>
      <c r="C34" s="1244">
        <v>2720.8869935599996</v>
      </c>
      <c r="D34" s="1244">
        <v>3501.2012874600005</v>
      </c>
      <c r="E34" s="1605">
        <v>295.73615753999997</v>
      </c>
      <c r="F34" s="1441">
        <v>14.457260619999488</v>
      </c>
      <c r="G34" s="1244">
        <v>0.5341820053201431</v>
      </c>
      <c r="H34" s="1244">
        <v>-3205.4651299200004</v>
      </c>
      <c r="I34" s="1419">
        <v>-91.55329461921494</v>
      </c>
    </row>
    <row r="35" spans="1:9" s="32" customFormat="1" ht="12.75">
      <c r="A35" s="1418" t="s">
        <v>628</v>
      </c>
      <c r="B35" s="1244">
        <v>3036.5274569827534</v>
      </c>
      <c r="C35" s="1244">
        <v>3441.4291184900003</v>
      </c>
      <c r="D35" s="1244">
        <v>3630.0483770600013</v>
      </c>
      <c r="E35" s="1605">
        <v>3922.794499586698</v>
      </c>
      <c r="F35" s="1441">
        <v>404.9016615072469</v>
      </c>
      <c r="G35" s="1244">
        <v>13.334365232764192</v>
      </c>
      <c r="H35" s="1244">
        <v>292.7461225266966</v>
      </c>
      <c r="I35" s="1419">
        <v>8.064523998542231</v>
      </c>
    </row>
    <row r="36" spans="1:9" s="32" customFormat="1" ht="12.75">
      <c r="A36" s="1418" t="s">
        <v>629</v>
      </c>
      <c r="B36" s="1244">
        <v>2000.31896652</v>
      </c>
      <c r="C36" s="1244">
        <v>2268.623308370001</v>
      </c>
      <c r="D36" s="1244">
        <v>2218.45882742</v>
      </c>
      <c r="E36" s="1605">
        <v>1876.2959246230973</v>
      </c>
      <c r="F36" s="1441">
        <v>268.3043418500008</v>
      </c>
      <c r="G36" s="1244">
        <v>13.413077931104953</v>
      </c>
      <c r="H36" s="1244">
        <v>-342.1629027969027</v>
      </c>
      <c r="I36" s="1419">
        <v>-15.423450666191888</v>
      </c>
    </row>
    <row r="37" spans="1:9" s="32" customFormat="1" ht="12.75">
      <c r="A37" s="1418" t="s">
        <v>630</v>
      </c>
      <c r="B37" s="1244">
        <v>124.51688103696831</v>
      </c>
      <c r="C37" s="1244">
        <v>197.63396508</v>
      </c>
      <c r="D37" s="1244">
        <v>112.70854968999997</v>
      </c>
      <c r="E37" s="1605">
        <v>344.99916417</v>
      </c>
      <c r="F37" s="1441">
        <v>73.11708404303168</v>
      </c>
      <c r="G37" s="1244">
        <v>58.720619593196886</v>
      </c>
      <c r="H37" s="1244">
        <v>232.29061448</v>
      </c>
      <c r="I37" s="1419">
        <v>206.0984859790188</v>
      </c>
    </row>
    <row r="38" spans="1:9" s="32" customFormat="1" ht="12.75">
      <c r="A38" s="1418" t="s">
        <v>631</v>
      </c>
      <c r="B38" s="1244">
        <v>214.42506577999998</v>
      </c>
      <c r="C38" s="1244">
        <v>226.50253257</v>
      </c>
      <c r="D38" s="1244">
        <v>235.91422570999998</v>
      </c>
      <c r="E38" s="1605">
        <v>246.4182672399999</v>
      </c>
      <c r="F38" s="1441">
        <v>12.077466790000017</v>
      </c>
      <c r="G38" s="1244">
        <v>5.632488322233508</v>
      </c>
      <c r="H38" s="1244">
        <v>10.50404152999991</v>
      </c>
      <c r="I38" s="1419">
        <v>4.452483311842378</v>
      </c>
    </row>
    <row r="39" spans="1:9" s="32" customFormat="1" ht="12.75">
      <c r="A39" s="1418" t="s">
        <v>632</v>
      </c>
      <c r="B39" s="1244">
        <v>928.7791322647988</v>
      </c>
      <c r="C39" s="1244">
        <v>967.3396551689999</v>
      </c>
      <c r="D39" s="1244">
        <v>1016.6356673030001</v>
      </c>
      <c r="E39" s="1605">
        <v>887.7050317589998</v>
      </c>
      <c r="F39" s="1441">
        <v>38.56052290420109</v>
      </c>
      <c r="G39" s="1244">
        <v>4.151743031755297</v>
      </c>
      <c r="H39" s="1244">
        <v>-128.93063554400032</v>
      </c>
      <c r="I39" s="1419">
        <v>-12.682088548598363</v>
      </c>
    </row>
    <row r="40" spans="1:9" s="32" customFormat="1" ht="12.75">
      <c r="A40" s="1418" t="s">
        <v>633</v>
      </c>
      <c r="B40" s="1244">
        <v>3979.969987561807</v>
      </c>
      <c r="C40" s="1244">
        <v>4368.64413298</v>
      </c>
      <c r="D40" s="1244">
        <v>4709.74194534</v>
      </c>
      <c r="E40" s="1605">
        <v>5089.014953533273</v>
      </c>
      <c r="F40" s="1441">
        <v>388.6741454181929</v>
      </c>
      <c r="G40" s="1244">
        <v>9.765755687426699</v>
      </c>
      <c r="H40" s="1244">
        <v>379.2730081932732</v>
      </c>
      <c r="I40" s="1419">
        <v>8.05294669209086</v>
      </c>
    </row>
    <row r="41" spans="1:9" s="32" customFormat="1" ht="12.75">
      <c r="A41" s="1418" t="s">
        <v>634</v>
      </c>
      <c r="B41" s="1244">
        <v>3073.61240973133</v>
      </c>
      <c r="C41" s="1244">
        <v>3926.8947384</v>
      </c>
      <c r="D41" s="1244">
        <v>4163.5023644</v>
      </c>
      <c r="E41" s="1605">
        <v>5708.174131299999</v>
      </c>
      <c r="F41" s="1441">
        <v>853.2823286686698</v>
      </c>
      <c r="G41" s="1244">
        <v>27.761546184779256</v>
      </c>
      <c r="H41" s="1244">
        <v>1544.671766899999</v>
      </c>
      <c r="I41" s="1419">
        <v>37.10029757897353</v>
      </c>
    </row>
    <row r="42" spans="1:9" s="32" customFormat="1" ht="12.75">
      <c r="A42" s="1418" t="s">
        <v>635</v>
      </c>
      <c r="B42" s="1244">
        <v>1749.1390926299998</v>
      </c>
      <c r="C42" s="1244">
        <v>2324.06980777</v>
      </c>
      <c r="D42" s="1244">
        <v>1892.57232176</v>
      </c>
      <c r="E42" s="1605">
        <v>2317.7350067891884</v>
      </c>
      <c r="F42" s="1441">
        <v>574.9307151400001</v>
      </c>
      <c r="G42" s="1244">
        <v>32.86935370448648</v>
      </c>
      <c r="H42" s="1244">
        <v>425.1626850291884</v>
      </c>
      <c r="I42" s="1419">
        <v>22.464805182916752</v>
      </c>
    </row>
    <row r="43" spans="1:9" s="32" customFormat="1" ht="12.75">
      <c r="A43" s="1418" t="s">
        <v>636</v>
      </c>
      <c r="B43" s="1244">
        <v>11543.526753882647</v>
      </c>
      <c r="C43" s="1244">
        <v>14720.917563910005</v>
      </c>
      <c r="D43" s="1244">
        <v>13388.331586659999</v>
      </c>
      <c r="E43" s="1605">
        <v>18008.350158201996</v>
      </c>
      <c r="F43" s="1441">
        <v>3177.3908100273584</v>
      </c>
      <c r="G43" s="1244">
        <v>27.525303815479514</v>
      </c>
      <c r="H43" s="1244">
        <v>4620.0185715419975</v>
      </c>
      <c r="I43" s="1419">
        <v>34.50779913566929</v>
      </c>
    </row>
    <row r="44" spans="1:9" s="32" customFormat="1" ht="12.75">
      <c r="A44" s="1418" t="s">
        <v>637</v>
      </c>
      <c r="B44" s="1244">
        <v>2025.36724817</v>
      </c>
      <c r="C44" s="1244">
        <v>2515.180688340001</v>
      </c>
      <c r="D44" s="1244">
        <v>2724.75703844</v>
      </c>
      <c r="E44" s="1605">
        <v>3405.0937583199993</v>
      </c>
      <c r="F44" s="1441">
        <v>489.81344017000083</v>
      </c>
      <c r="G44" s="1244">
        <v>24.183932104785775</v>
      </c>
      <c r="H44" s="1244">
        <v>680.3367198799992</v>
      </c>
      <c r="I44" s="1419">
        <v>24.96871134864601</v>
      </c>
    </row>
    <row r="45" spans="1:9" s="32" customFormat="1" ht="12.75">
      <c r="A45" s="1420" t="s">
        <v>638</v>
      </c>
      <c r="B45" s="1143">
        <v>9190.173491179186</v>
      </c>
      <c r="C45" s="1143">
        <v>10064.753473949999</v>
      </c>
      <c r="D45" s="1143">
        <v>11135.831556759998</v>
      </c>
      <c r="E45" s="1605">
        <v>11926.125829887087</v>
      </c>
      <c r="F45" s="1144">
        <v>874.5799827708124</v>
      </c>
      <c r="G45" s="1143">
        <v>9.516468689195502</v>
      </c>
      <c r="H45" s="1143">
        <v>790.2942731270887</v>
      </c>
      <c r="I45" s="1178">
        <v>7.096859081415803</v>
      </c>
    </row>
    <row r="46" spans="1:9" s="1241" customFormat="1" ht="12.75">
      <c r="A46" s="1415" t="s">
        <v>639</v>
      </c>
      <c r="B46" s="78">
        <v>32368.793902086887</v>
      </c>
      <c r="C46" s="78">
        <v>41177.88418524999</v>
      </c>
      <c r="D46" s="78">
        <v>44867.00765243001</v>
      </c>
      <c r="E46" s="1245">
        <v>50089.487850292746</v>
      </c>
      <c r="F46" s="79">
        <v>8809.090283163103</v>
      </c>
      <c r="G46" s="78">
        <v>27.214762186721952</v>
      </c>
      <c r="H46" s="78">
        <v>5222.4801978627365</v>
      </c>
      <c r="I46" s="1416">
        <v>11.639911977904962</v>
      </c>
    </row>
    <row r="47" spans="1:9" s="32" customFormat="1" ht="12.75">
      <c r="A47" s="1417" t="s">
        <v>640</v>
      </c>
      <c r="B47" s="1148">
        <v>26411.145290736888</v>
      </c>
      <c r="C47" s="1148">
        <v>32541.41037723999</v>
      </c>
      <c r="D47" s="1148">
        <v>34958.00638651001</v>
      </c>
      <c r="E47" s="1605">
        <v>37816.74796761275</v>
      </c>
      <c r="F47" s="129">
        <v>6130.265086503103</v>
      </c>
      <c r="G47" s="1148">
        <v>23.21090213627788</v>
      </c>
      <c r="H47" s="1148">
        <v>2858.7415811027386</v>
      </c>
      <c r="I47" s="1180">
        <v>8.177644770400585</v>
      </c>
    </row>
    <row r="48" spans="1:9" s="32" customFormat="1" ht="12.75">
      <c r="A48" s="1418" t="s">
        <v>641</v>
      </c>
      <c r="B48" s="1244">
        <v>4010.9837967500002</v>
      </c>
      <c r="C48" s="1244">
        <v>6006.69649902</v>
      </c>
      <c r="D48" s="1244">
        <v>6908.745741940002</v>
      </c>
      <c r="E48" s="1605">
        <v>6038.250867410001</v>
      </c>
      <c r="F48" s="1441">
        <v>1995.7127022700001</v>
      </c>
      <c r="G48" s="1244">
        <v>49.75618958837671</v>
      </c>
      <c r="H48" s="1244">
        <v>-870.4948745300007</v>
      </c>
      <c r="I48" s="1419">
        <v>-12.599897391585907</v>
      </c>
    </row>
    <row r="49" spans="1:9" s="32" customFormat="1" ht="12.75">
      <c r="A49" s="1420" t="s">
        <v>642</v>
      </c>
      <c r="B49" s="1143">
        <v>1946.6648146</v>
      </c>
      <c r="C49" s="1143">
        <v>2629.7773089899993</v>
      </c>
      <c r="D49" s="1143">
        <v>3000.25552398</v>
      </c>
      <c r="E49" s="1605">
        <v>6234.48901527</v>
      </c>
      <c r="F49" s="1144">
        <v>683.1124943899993</v>
      </c>
      <c r="G49" s="1143">
        <v>35.091428645889664</v>
      </c>
      <c r="H49" s="1143">
        <v>3234.23349129</v>
      </c>
      <c r="I49" s="1178">
        <v>107.79860133378291</v>
      </c>
    </row>
    <row r="50" spans="1:9" s="1241" customFormat="1" ht="12.75">
      <c r="A50" s="1415" t="s">
        <v>643</v>
      </c>
      <c r="B50" s="78">
        <v>5069.395343439016</v>
      </c>
      <c r="C50" s="78">
        <v>5548.62678906</v>
      </c>
      <c r="D50" s="78">
        <v>6534.6430712</v>
      </c>
      <c r="E50" s="1036">
        <v>7080.22411251</v>
      </c>
      <c r="F50" s="79">
        <v>479.23144562098423</v>
      </c>
      <c r="G50" s="78">
        <v>9.453424188768821</v>
      </c>
      <c r="H50" s="78">
        <v>545.5810413099998</v>
      </c>
      <c r="I50" s="1416">
        <v>8.349056488096926</v>
      </c>
    </row>
    <row r="51" spans="1:9" s="32" customFormat="1" ht="12.75">
      <c r="A51" s="1417" t="s">
        <v>644</v>
      </c>
      <c r="B51" s="1148">
        <v>1673.3292856100002</v>
      </c>
      <c r="C51" s="1148">
        <v>946.71486832</v>
      </c>
      <c r="D51" s="1148">
        <v>1117.31516109</v>
      </c>
      <c r="E51" s="1605">
        <v>965.8065468299999</v>
      </c>
      <c r="F51" s="129">
        <v>-726.6144172900001</v>
      </c>
      <c r="G51" s="1148">
        <v>-43.42327738709946</v>
      </c>
      <c r="H51" s="1148">
        <v>-151.50861426000006</v>
      </c>
      <c r="I51" s="1180">
        <v>-13.560060718427502</v>
      </c>
    </row>
    <row r="52" spans="1:9" s="32" customFormat="1" ht="12.75">
      <c r="A52" s="1418" t="s">
        <v>645</v>
      </c>
      <c r="B52" s="1244">
        <v>194.64100000000002</v>
      </c>
      <c r="C52" s="1244">
        <v>250.19503849999995</v>
      </c>
      <c r="D52" s="1244">
        <v>270.64702853999995</v>
      </c>
      <c r="E52" s="1605">
        <v>232.04656705999997</v>
      </c>
      <c r="F52" s="1441">
        <v>55.55403849999993</v>
      </c>
      <c r="G52" s="1244">
        <v>28.541796692372074</v>
      </c>
      <c r="H52" s="1244">
        <v>-38.60046147999998</v>
      </c>
      <c r="I52" s="1419">
        <v>-14.262289036842343</v>
      </c>
    </row>
    <row r="53" spans="1:9" s="32" customFormat="1" ht="12.75">
      <c r="A53" s="1418" t="s">
        <v>646</v>
      </c>
      <c r="B53" s="1244">
        <v>65.626</v>
      </c>
      <c r="C53" s="1244">
        <v>54.698247300000006</v>
      </c>
      <c r="D53" s="1244">
        <v>311.22598600999993</v>
      </c>
      <c r="E53" s="1605">
        <v>49.614738790000004</v>
      </c>
      <c r="F53" s="1441">
        <v>-10.9277527</v>
      </c>
      <c r="G53" s="1244">
        <v>-16.65155990003962</v>
      </c>
      <c r="H53" s="1244">
        <v>-261.61124721999994</v>
      </c>
      <c r="I53" s="1419">
        <v>-84.05829171719425</v>
      </c>
    </row>
    <row r="54" spans="1:9" s="32" customFormat="1" ht="12.75">
      <c r="A54" s="1418" t="s">
        <v>647</v>
      </c>
      <c r="B54" s="1244">
        <v>26.433</v>
      </c>
      <c r="C54" s="1244">
        <v>243.33359376999996</v>
      </c>
      <c r="D54" s="1244">
        <v>408.5692285</v>
      </c>
      <c r="E54" s="1605">
        <v>1073.45201191</v>
      </c>
      <c r="F54" s="1441">
        <v>216.90059376999997</v>
      </c>
      <c r="G54" s="1244">
        <v>820.5674489085611</v>
      </c>
      <c r="H54" s="1244">
        <v>664.88278341</v>
      </c>
      <c r="I54" s="1419">
        <v>162.73442467779972</v>
      </c>
    </row>
    <row r="55" spans="1:9" s="32" customFormat="1" ht="12.75">
      <c r="A55" s="1418" t="s">
        <v>648</v>
      </c>
      <c r="B55" s="1244">
        <v>143.94849483</v>
      </c>
      <c r="C55" s="1244">
        <v>158.85661704999998</v>
      </c>
      <c r="D55" s="1244">
        <v>149.06417343999996</v>
      </c>
      <c r="E55" s="1605">
        <v>318.4058573</v>
      </c>
      <c r="F55" s="1441">
        <v>14.908122219999996</v>
      </c>
      <c r="G55" s="1244">
        <v>10.356566935698885</v>
      </c>
      <c r="H55" s="1244">
        <v>169.34168386000002</v>
      </c>
      <c r="I55" s="1419">
        <v>113.60320857255617</v>
      </c>
    </row>
    <row r="56" spans="1:9" s="32" customFormat="1" ht="12.75">
      <c r="A56" s="1418" t="s">
        <v>649</v>
      </c>
      <c r="B56" s="1244">
        <v>106.249</v>
      </c>
      <c r="C56" s="1244">
        <v>324.16434148999997</v>
      </c>
      <c r="D56" s="1244">
        <v>398.67196204</v>
      </c>
      <c r="E56" s="1605">
        <v>579.7497810200001</v>
      </c>
      <c r="F56" s="1441">
        <v>217.91534148999997</v>
      </c>
      <c r="G56" s="1244">
        <v>205.0987223315043</v>
      </c>
      <c r="H56" s="1244">
        <v>181.07781898000013</v>
      </c>
      <c r="I56" s="1419">
        <v>45.42025429965703</v>
      </c>
    </row>
    <row r="57" spans="1:9" s="32" customFormat="1" ht="12.75">
      <c r="A57" s="1418" t="s">
        <v>650</v>
      </c>
      <c r="B57" s="1244">
        <v>1062.0868706798599</v>
      </c>
      <c r="C57" s="1244">
        <v>1260.55684467</v>
      </c>
      <c r="D57" s="1244">
        <v>1409.4163430199999</v>
      </c>
      <c r="E57" s="1605">
        <v>1442.2185776899998</v>
      </c>
      <c r="F57" s="1441">
        <v>198.46997399014003</v>
      </c>
      <c r="G57" s="1244">
        <v>18.686792904529177</v>
      </c>
      <c r="H57" s="1244">
        <v>32.80223466999996</v>
      </c>
      <c r="I57" s="1419">
        <v>2.3273630132394802</v>
      </c>
    </row>
    <row r="58" spans="1:9" s="32" customFormat="1" ht="12.75">
      <c r="A58" s="1418" t="s">
        <v>651</v>
      </c>
      <c r="B58" s="1244">
        <v>755.4979343654288</v>
      </c>
      <c r="C58" s="1244">
        <v>776.95236624</v>
      </c>
      <c r="D58" s="1244">
        <v>851.7472434600002</v>
      </c>
      <c r="E58" s="1605">
        <v>622.5410565999999</v>
      </c>
      <c r="F58" s="1441">
        <v>21.454431874571128</v>
      </c>
      <c r="G58" s="1244">
        <v>2.8397737304988815</v>
      </c>
      <c r="H58" s="1244">
        <v>-229.20618686000023</v>
      </c>
      <c r="I58" s="1419">
        <v>-26.91011783365569</v>
      </c>
    </row>
    <row r="59" spans="1:9" s="32" customFormat="1" ht="12.75">
      <c r="A59" s="1418" t="s">
        <v>652</v>
      </c>
      <c r="B59" s="1244">
        <v>50.58902820776959</v>
      </c>
      <c r="C59" s="1244">
        <v>84.34588819000001</v>
      </c>
      <c r="D59" s="1244">
        <v>153.45610692000002</v>
      </c>
      <c r="E59" s="1605">
        <v>249.67882709</v>
      </c>
      <c r="F59" s="1441">
        <v>33.756859982230424</v>
      </c>
      <c r="G59" s="1244">
        <v>66.72763082854784</v>
      </c>
      <c r="H59" s="1244">
        <v>96.22272016999997</v>
      </c>
      <c r="I59" s="1419">
        <v>62.70374122038881</v>
      </c>
    </row>
    <row r="60" spans="1:9" s="32" customFormat="1" ht="12.75">
      <c r="A60" s="1418" t="s">
        <v>653</v>
      </c>
      <c r="B60" s="1244">
        <v>246.79818546595766</v>
      </c>
      <c r="C60" s="1244">
        <v>323.22610897000004</v>
      </c>
      <c r="D60" s="1244">
        <v>389.05624842</v>
      </c>
      <c r="E60" s="1605">
        <v>485.63437300999993</v>
      </c>
      <c r="F60" s="1441">
        <v>76.42792350404238</v>
      </c>
      <c r="G60" s="1244">
        <v>30.967781776736174</v>
      </c>
      <c r="H60" s="1244">
        <v>96.57812458999996</v>
      </c>
      <c r="I60" s="1419">
        <v>24.823691942287084</v>
      </c>
    </row>
    <row r="61" spans="1:9" s="32" customFormat="1" ht="12.75">
      <c r="A61" s="1418" t="s">
        <v>654</v>
      </c>
      <c r="B61" s="1244">
        <v>178.93354428</v>
      </c>
      <c r="C61" s="1244">
        <v>334.62597209000006</v>
      </c>
      <c r="D61" s="1244">
        <v>264.07265253</v>
      </c>
      <c r="E61" s="1605">
        <v>276.42043455000004</v>
      </c>
      <c r="F61" s="1441">
        <v>155.69242781000005</v>
      </c>
      <c r="G61" s="1244">
        <v>87.01131385760088</v>
      </c>
      <c r="H61" s="1244">
        <v>12.347782020000011</v>
      </c>
      <c r="I61" s="1419">
        <v>4.675903355269717</v>
      </c>
    </row>
    <row r="62" spans="1:9" s="32" customFormat="1" ht="12.75" hidden="1">
      <c r="A62" s="1418" t="s">
        <v>655</v>
      </c>
      <c r="B62" s="1244">
        <v>0</v>
      </c>
      <c r="C62" s="1244">
        <v>0</v>
      </c>
      <c r="D62" s="1244">
        <v>10.895</v>
      </c>
      <c r="E62" s="1605">
        <v>32.62408005</v>
      </c>
      <c r="F62" s="1441">
        <v>0</v>
      </c>
      <c r="G62" s="1244" t="e">
        <v>#DIV/0!</v>
      </c>
      <c r="H62" s="1244">
        <v>21.729080050000004</v>
      </c>
      <c r="I62" s="1419">
        <v>199.4408448829739</v>
      </c>
    </row>
    <row r="63" spans="1:9" s="32" customFormat="1" ht="12.75">
      <c r="A63" s="1420" t="s">
        <v>656</v>
      </c>
      <c r="B63" s="1143">
        <v>565.2629999999999</v>
      </c>
      <c r="C63" s="1143">
        <v>790.95690247</v>
      </c>
      <c r="D63" s="1143">
        <v>800.50593723</v>
      </c>
      <c r="E63" s="1605">
        <v>752.03126061</v>
      </c>
      <c r="F63" s="1144">
        <v>225.69390247000013</v>
      </c>
      <c r="G63" s="1143">
        <v>39.92723784680762</v>
      </c>
      <c r="H63" s="1143">
        <v>-48.47467661999997</v>
      </c>
      <c r="I63" s="1178">
        <v>-6.055504945751864</v>
      </c>
    </row>
    <row r="64" spans="1:9" s="1241" customFormat="1" ht="12.75">
      <c r="A64" s="1415" t="s">
        <v>657</v>
      </c>
      <c r="B64" s="78">
        <v>4340.192464191185</v>
      </c>
      <c r="C64" s="78">
        <v>6195.6982276399995</v>
      </c>
      <c r="D64" s="78">
        <v>6977.660469810001</v>
      </c>
      <c r="E64" s="1247">
        <v>9241.995871880003</v>
      </c>
      <c r="F64" s="79">
        <v>1855.5057634488148</v>
      </c>
      <c r="G64" s="78">
        <v>42.75169312784375</v>
      </c>
      <c r="H64" s="78">
        <v>2264.3354020700017</v>
      </c>
      <c r="I64" s="1416">
        <v>32.451212148642405</v>
      </c>
    </row>
    <row r="65" spans="1:9" s="32" customFormat="1" ht="12.75">
      <c r="A65" s="1417" t="s">
        <v>658</v>
      </c>
      <c r="B65" s="1148">
        <v>3809.7062118811846</v>
      </c>
      <c r="C65" s="1148">
        <v>4785.9930146</v>
      </c>
      <c r="D65" s="1148">
        <v>6234.48889921</v>
      </c>
      <c r="E65" s="1605">
        <v>6903.883211330003</v>
      </c>
      <c r="F65" s="129">
        <v>976.2868027188151</v>
      </c>
      <c r="G65" s="1148">
        <v>25.626301568191977</v>
      </c>
      <c r="H65" s="1148">
        <v>669.3943121200027</v>
      </c>
      <c r="I65" s="1180">
        <v>10.736955714281962</v>
      </c>
    </row>
    <row r="66" spans="1:9" s="32" customFormat="1" ht="12.75">
      <c r="A66" s="1418" t="s">
        <v>659</v>
      </c>
      <c r="B66" s="1244">
        <v>4.1</v>
      </c>
      <c r="C66" s="1244">
        <v>0</v>
      </c>
      <c r="D66" s="1244">
        <v>0</v>
      </c>
      <c r="E66" s="1605">
        <v>0.8195508100000002</v>
      </c>
      <c r="F66" s="1441">
        <v>-4.1</v>
      </c>
      <c r="G66" s="1244">
        <v>-100</v>
      </c>
      <c r="H66" s="1244">
        <v>0.8195508100000002</v>
      </c>
      <c r="I66" s="1421" t="s">
        <v>95</v>
      </c>
    </row>
    <row r="67" spans="1:9" s="32" customFormat="1" ht="12.75">
      <c r="A67" s="1418" t="s">
        <v>660</v>
      </c>
      <c r="B67" s="1244">
        <v>361.65</v>
      </c>
      <c r="C67" s="1244">
        <v>399</v>
      </c>
      <c r="D67" s="1244">
        <v>451.44644139</v>
      </c>
      <c r="E67" s="1605">
        <v>1055.4850930300001</v>
      </c>
      <c r="F67" s="1441">
        <v>37.35</v>
      </c>
      <c r="G67" s="1244">
        <v>10.327664869348824</v>
      </c>
      <c r="H67" s="1244">
        <v>604.0386516400001</v>
      </c>
      <c r="I67" s="1419">
        <v>133.8007338766853</v>
      </c>
    </row>
    <row r="68" spans="1:9" s="32" customFormat="1" ht="12.75">
      <c r="A68" s="1418" t="s">
        <v>661</v>
      </c>
      <c r="B68" s="1244">
        <v>164.73625231</v>
      </c>
      <c r="C68" s="1244">
        <v>1010.7052130400001</v>
      </c>
      <c r="D68" s="1244">
        <v>291.72512921</v>
      </c>
      <c r="E68" s="1605">
        <v>1281.80801671</v>
      </c>
      <c r="F68" s="1144">
        <v>845.9689607300002</v>
      </c>
      <c r="G68" s="1143">
        <v>513.5293227006641</v>
      </c>
      <c r="H68" s="1143">
        <v>990.0828875</v>
      </c>
      <c r="I68" s="1178">
        <v>339.3889618563793</v>
      </c>
    </row>
    <row r="69" spans="1:9" s="1248" customFormat="1" ht="12.75">
      <c r="A69" s="1415" t="s">
        <v>662</v>
      </c>
      <c r="B69" s="78">
        <v>16129.34871267768</v>
      </c>
      <c r="C69" s="78">
        <v>17133.04507488</v>
      </c>
      <c r="D69" s="78">
        <v>18432.814599690002</v>
      </c>
      <c r="E69" s="1247">
        <v>20232.84804032735</v>
      </c>
      <c r="F69" s="79">
        <v>1003.6963622023195</v>
      </c>
      <c r="G69" s="78">
        <v>6.22279535325201</v>
      </c>
      <c r="H69" s="78">
        <v>1800.0334406373477</v>
      </c>
      <c r="I69" s="1416">
        <v>9.765374847678553</v>
      </c>
    </row>
    <row r="70" spans="1:9" s="32" customFormat="1" ht="12.75">
      <c r="A70" s="1418" t="s">
        <v>663</v>
      </c>
      <c r="B70" s="1244">
        <v>2893.53669541</v>
      </c>
      <c r="C70" s="1244">
        <v>3268.6631597499995</v>
      </c>
      <c r="D70" s="1244">
        <v>3818.9523247999996</v>
      </c>
      <c r="E70" s="1605">
        <v>4837.501581810001</v>
      </c>
      <c r="F70" s="129">
        <v>375.12646433999953</v>
      </c>
      <c r="G70" s="1148">
        <v>12.964289166785422</v>
      </c>
      <c r="H70" s="1148">
        <v>1018.5492570100014</v>
      </c>
      <c r="I70" s="1180">
        <v>26.67090789260752</v>
      </c>
    </row>
    <row r="71" spans="1:9" s="32" customFormat="1" ht="12.75">
      <c r="A71" s="1418" t="s">
        <v>664</v>
      </c>
      <c r="B71" s="1244">
        <v>1722.9098166200001</v>
      </c>
      <c r="C71" s="1244">
        <v>2053.3432651400003</v>
      </c>
      <c r="D71" s="1244">
        <v>2504.6424484299996</v>
      </c>
      <c r="E71" s="1605">
        <v>3547.3907145800003</v>
      </c>
      <c r="F71" s="1441">
        <v>330.4334485200002</v>
      </c>
      <c r="G71" s="1244">
        <v>19.178801196236936</v>
      </c>
      <c r="H71" s="1244">
        <v>1042.7482661500007</v>
      </c>
      <c r="I71" s="1419">
        <v>41.63261972995918</v>
      </c>
    </row>
    <row r="72" spans="1:9" s="32" customFormat="1" ht="12.75">
      <c r="A72" s="1418" t="s">
        <v>665</v>
      </c>
      <c r="B72" s="1244">
        <v>16.084</v>
      </c>
      <c r="C72" s="1244">
        <v>71.42282878</v>
      </c>
      <c r="D72" s="1244">
        <v>90.63437810999999</v>
      </c>
      <c r="E72" s="1605">
        <v>2.09171932</v>
      </c>
      <c r="F72" s="1441">
        <v>55.33882878</v>
      </c>
      <c r="G72" s="1244">
        <v>344.0613577468292</v>
      </c>
      <c r="H72" s="1244">
        <v>-88.54265878999999</v>
      </c>
      <c r="I72" s="1419">
        <v>-97.69213474663958</v>
      </c>
    </row>
    <row r="73" spans="1:9" s="32" customFormat="1" ht="12.75">
      <c r="A73" s="1418" t="s">
        <v>666</v>
      </c>
      <c r="B73" s="1244">
        <v>29.862000000000002</v>
      </c>
      <c r="C73" s="1244">
        <v>6.48098572</v>
      </c>
      <c r="D73" s="1244">
        <v>0</v>
      </c>
      <c r="E73" s="1605">
        <v>0</v>
      </c>
      <c r="F73" s="1441">
        <v>-23.381014280000002</v>
      </c>
      <c r="G73" s="1244">
        <v>-78.29687991427232</v>
      </c>
      <c r="H73" s="1244">
        <v>0</v>
      </c>
      <c r="I73" s="1421" t="s">
        <v>95</v>
      </c>
    </row>
    <row r="74" spans="1:9" s="32" customFormat="1" ht="12.75">
      <c r="A74" s="1418" t="s">
        <v>667</v>
      </c>
      <c r="B74" s="1244">
        <v>2506.1857490499997</v>
      </c>
      <c r="C74" s="1244">
        <v>1637.74354376</v>
      </c>
      <c r="D74" s="1244">
        <v>1527.2861295600003</v>
      </c>
      <c r="E74" s="1605">
        <v>25.9219522</v>
      </c>
      <c r="F74" s="1441">
        <v>-868.4422052899997</v>
      </c>
      <c r="G74" s="1244">
        <v>-34.65194890758569</v>
      </c>
      <c r="H74" s="1244">
        <v>-1501.3641773600002</v>
      </c>
      <c r="I74" s="1419">
        <v>-98.30274421417892</v>
      </c>
    </row>
    <row r="75" spans="1:9" s="32" customFormat="1" ht="12.75">
      <c r="A75" s="1418" t="s">
        <v>668</v>
      </c>
      <c r="B75" s="1244">
        <v>2670.30788064</v>
      </c>
      <c r="C75" s="1244">
        <v>3272.72078106</v>
      </c>
      <c r="D75" s="1244">
        <v>2765.70155271</v>
      </c>
      <c r="E75" s="1605">
        <v>3444.2380039799996</v>
      </c>
      <c r="F75" s="1441">
        <v>602.4129004199999</v>
      </c>
      <c r="G75" s="1244">
        <v>22.55967953311878</v>
      </c>
      <c r="H75" s="1244">
        <v>678.5364512699994</v>
      </c>
      <c r="I75" s="1419">
        <v>24.533972243141296</v>
      </c>
    </row>
    <row r="76" spans="1:9" s="32" customFormat="1" ht="12.75">
      <c r="A76" s="1418" t="s">
        <v>669</v>
      </c>
      <c r="B76" s="1244">
        <v>406.00771534768216</v>
      </c>
      <c r="C76" s="1244">
        <v>735.5462603200001</v>
      </c>
      <c r="D76" s="1244">
        <v>762.0771883</v>
      </c>
      <c r="E76" s="1605">
        <v>831.2949484000001</v>
      </c>
      <c r="F76" s="1441">
        <v>329.53854497231794</v>
      </c>
      <c r="G76" s="1244">
        <v>81.16558688795351</v>
      </c>
      <c r="H76" s="1244">
        <v>69.21776010000008</v>
      </c>
      <c r="I76" s="1419">
        <v>9.08277549343883</v>
      </c>
    </row>
    <row r="77" spans="1:9" s="32" customFormat="1" ht="12.75">
      <c r="A77" s="1420" t="s">
        <v>670</v>
      </c>
      <c r="B77" s="1143">
        <v>5884.45485561</v>
      </c>
      <c r="C77" s="1143">
        <v>6087.124250350002</v>
      </c>
      <c r="D77" s="1143">
        <v>6963.520577780002</v>
      </c>
      <c r="E77" s="1605">
        <v>7544.409120037347</v>
      </c>
      <c r="F77" s="1144">
        <v>202.66939474000174</v>
      </c>
      <c r="G77" s="1143">
        <v>3.4441490284658225</v>
      </c>
      <c r="H77" s="1143">
        <v>580.8885422573449</v>
      </c>
      <c r="I77" s="1178">
        <v>8.341880170655495</v>
      </c>
    </row>
    <row r="78" spans="1:9" s="1241" customFormat="1" ht="12.75">
      <c r="A78" s="1415" t="s">
        <v>671</v>
      </c>
      <c r="B78" s="78">
        <v>55732.86741249084</v>
      </c>
      <c r="C78" s="78">
        <v>63589.97156190999</v>
      </c>
      <c r="D78" s="78">
        <v>68808.33648494998</v>
      </c>
      <c r="E78" s="1250">
        <v>84792.4847216704</v>
      </c>
      <c r="F78" s="79">
        <v>7857.104149419145</v>
      </c>
      <c r="G78" s="78">
        <v>14.097792764307354</v>
      </c>
      <c r="H78" s="78">
        <v>15984.148236720415</v>
      </c>
      <c r="I78" s="1416">
        <v>23.229958829503936</v>
      </c>
    </row>
    <row r="79" spans="1:9" s="32" customFormat="1" ht="12.75">
      <c r="A79" s="1417" t="s">
        <v>672</v>
      </c>
      <c r="B79" s="1148">
        <v>23730.705280114453</v>
      </c>
      <c r="C79" s="1148">
        <v>25731.44197411999</v>
      </c>
      <c r="D79" s="1148">
        <v>28104.00931019999</v>
      </c>
      <c r="E79" s="1605">
        <v>31893.656188870395</v>
      </c>
      <c r="F79" s="129">
        <v>2000.7366940055363</v>
      </c>
      <c r="G79" s="1148">
        <v>8.431003926723104</v>
      </c>
      <c r="H79" s="1148">
        <v>3789.6468786704063</v>
      </c>
      <c r="I79" s="1180">
        <v>13.484363874356543</v>
      </c>
    </row>
    <row r="80" spans="1:9" s="32" customFormat="1" ht="12.75">
      <c r="A80" s="1418" t="s">
        <v>673</v>
      </c>
      <c r="B80" s="1244">
        <v>8661.743186884862</v>
      </c>
      <c r="C80" s="1244">
        <v>9628.929124580001</v>
      </c>
      <c r="D80" s="1244">
        <v>10744.23880417</v>
      </c>
      <c r="E80" s="1605">
        <v>11901.7599221</v>
      </c>
      <c r="F80" s="1441">
        <v>967.1859376951397</v>
      </c>
      <c r="G80" s="1244">
        <v>11.166181181169165</v>
      </c>
      <c r="H80" s="1244">
        <v>1157.5211179300004</v>
      </c>
      <c r="I80" s="1419">
        <v>10.773412049262616</v>
      </c>
    </row>
    <row r="81" spans="1:9" s="32" customFormat="1" ht="12.75">
      <c r="A81" s="1418" t="s">
        <v>674</v>
      </c>
      <c r="B81" s="1244">
        <v>5063.510119625611</v>
      </c>
      <c r="C81" s="1244">
        <v>6374.87492404</v>
      </c>
      <c r="D81" s="1244">
        <v>6574.487359270002</v>
      </c>
      <c r="E81" s="1605">
        <v>10406.599145680002</v>
      </c>
      <c r="F81" s="1441">
        <v>1311.3648044143893</v>
      </c>
      <c r="G81" s="1244">
        <v>25.89833481978604</v>
      </c>
      <c r="H81" s="1244">
        <v>3832.1117864099997</v>
      </c>
      <c r="I81" s="1419">
        <v>58.28761357350146</v>
      </c>
    </row>
    <row r="82" spans="1:9" s="32" customFormat="1" ht="12.75">
      <c r="A82" s="1418" t="s">
        <v>675</v>
      </c>
      <c r="B82" s="1244">
        <v>9926.695243915414</v>
      </c>
      <c r="C82" s="1244">
        <v>11112.9867716</v>
      </c>
      <c r="D82" s="1244">
        <v>12539.17360432</v>
      </c>
      <c r="E82" s="1605">
        <v>17860.104712089997</v>
      </c>
      <c r="F82" s="1441">
        <v>1186.291527684587</v>
      </c>
      <c r="G82" s="1244">
        <v>11.950518259455247</v>
      </c>
      <c r="H82" s="1244">
        <v>5320.931107769997</v>
      </c>
      <c r="I82" s="1419">
        <v>42.4344639900099</v>
      </c>
    </row>
    <row r="83" spans="1:9" s="32" customFormat="1" ht="12.75">
      <c r="A83" s="1418" t="s">
        <v>676</v>
      </c>
      <c r="B83" s="1244">
        <v>7266.930245140509</v>
      </c>
      <c r="C83" s="1244">
        <v>9865.27715474</v>
      </c>
      <c r="D83" s="1244">
        <v>9859.666706989998</v>
      </c>
      <c r="E83" s="1605">
        <v>11793.538917289998</v>
      </c>
      <c r="F83" s="1441">
        <v>2598.3469095994915</v>
      </c>
      <c r="G83" s="1244">
        <v>35.7557706204355</v>
      </c>
      <c r="H83" s="1244">
        <v>1933.8722103</v>
      </c>
      <c r="I83" s="1419">
        <v>19.61397142287765</v>
      </c>
    </row>
    <row r="84" spans="1:9" s="32" customFormat="1" ht="12.75">
      <c r="A84" s="1420" t="s">
        <v>677</v>
      </c>
      <c r="B84" s="1143">
        <v>1083.28333681</v>
      </c>
      <c r="C84" s="1143">
        <v>876.46161283</v>
      </c>
      <c r="D84" s="1143">
        <v>986.7607</v>
      </c>
      <c r="E84" s="1605">
        <v>936.8258356399998</v>
      </c>
      <c r="F84" s="1144">
        <v>-206.82172398</v>
      </c>
      <c r="G84" s="1143">
        <v>-19.092117173060057</v>
      </c>
      <c r="H84" s="1143">
        <v>-49.93486436000023</v>
      </c>
      <c r="I84" s="1178">
        <v>-5.06048369782058</v>
      </c>
    </row>
    <row r="85" spans="1:9" s="1241" customFormat="1" ht="12.75">
      <c r="A85" s="1415" t="s">
        <v>678</v>
      </c>
      <c r="B85" s="78">
        <v>24913.45078997188</v>
      </c>
      <c r="C85" s="78">
        <v>34125.91025569</v>
      </c>
      <c r="D85" s="78">
        <v>38882.66007349</v>
      </c>
      <c r="E85" s="1249">
        <v>55045.890140225085</v>
      </c>
      <c r="F85" s="79">
        <v>9212.459465718122</v>
      </c>
      <c r="G85" s="78">
        <v>36.977854025048615</v>
      </c>
      <c r="H85" s="78">
        <v>16163.230066735086</v>
      </c>
      <c r="I85" s="1416">
        <v>41.56924972773428</v>
      </c>
    </row>
    <row r="86" spans="1:9" s="32" customFormat="1" ht="12.75">
      <c r="A86" s="1417" t="s">
        <v>679</v>
      </c>
      <c r="B86" s="1148">
        <v>531.827</v>
      </c>
      <c r="C86" s="1148">
        <v>60.625494149999994</v>
      </c>
      <c r="D86" s="1148">
        <v>63.39849415</v>
      </c>
      <c r="E86" s="1605">
        <v>64.98244828</v>
      </c>
      <c r="F86" s="129">
        <v>-471.20150585</v>
      </c>
      <c r="G86" s="1148">
        <v>-88.60052345029492</v>
      </c>
      <c r="H86" s="1148">
        <v>1.5839541300000022</v>
      </c>
      <c r="I86" s="1180">
        <v>2.498409703947207</v>
      </c>
    </row>
    <row r="87" spans="1:9" s="32" customFormat="1" ht="12.75">
      <c r="A87" s="1418" t="s">
        <v>680</v>
      </c>
      <c r="B87" s="1244">
        <v>1555.8763528018796</v>
      </c>
      <c r="C87" s="1244">
        <v>1764.8378940099997</v>
      </c>
      <c r="D87" s="1244">
        <v>1320.1005597099997</v>
      </c>
      <c r="E87" s="1605">
        <v>745.25285416</v>
      </c>
      <c r="F87" s="1441">
        <v>208.96154120812002</v>
      </c>
      <c r="G87" s="1244">
        <v>13.430472211484823</v>
      </c>
      <c r="H87" s="1244">
        <v>-574.8477055499998</v>
      </c>
      <c r="I87" s="1419">
        <v>-43.54575121733776</v>
      </c>
    </row>
    <row r="88" spans="1:9" s="32" customFormat="1" ht="12.75">
      <c r="A88" s="1418" t="s">
        <v>681</v>
      </c>
      <c r="B88" s="1244">
        <v>1925.3011749799996</v>
      </c>
      <c r="C88" s="1244">
        <v>1299.11268329</v>
      </c>
      <c r="D88" s="1244">
        <v>788.69054661</v>
      </c>
      <c r="E88" s="1605">
        <v>1077.75805406</v>
      </c>
      <c r="F88" s="1441">
        <v>-626.1884916899996</v>
      </c>
      <c r="G88" s="1244">
        <v>-32.52418373953907</v>
      </c>
      <c r="H88" s="1244">
        <v>289.06750745</v>
      </c>
      <c r="I88" s="1419">
        <v>36.6515750305983</v>
      </c>
    </row>
    <row r="89" spans="1:9" s="32" customFormat="1" ht="12.75">
      <c r="A89" s="1418" t="s">
        <v>682</v>
      </c>
      <c r="B89" s="1244">
        <v>2790.6950000000006</v>
      </c>
      <c r="C89" s="1244">
        <v>3430.0773139599996</v>
      </c>
      <c r="D89" s="1244">
        <v>3656.8801750899993</v>
      </c>
      <c r="E89" s="1605">
        <v>4132.409980310002</v>
      </c>
      <c r="F89" s="1441">
        <v>639.382313959999</v>
      </c>
      <c r="G89" s="1244">
        <v>22.911221540153935</v>
      </c>
      <c r="H89" s="1244">
        <v>475.52980522000234</v>
      </c>
      <c r="I89" s="1419">
        <v>13.003702130007557</v>
      </c>
    </row>
    <row r="90" spans="1:9" s="32" customFormat="1" ht="12.75">
      <c r="A90" s="1418" t="s">
        <v>683</v>
      </c>
      <c r="B90" s="1244">
        <v>366.05780522</v>
      </c>
      <c r="C90" s="1244">
        <v>589.9352474999998</v>
      </c>
      <c r="D90" s="1244">
        <v>572.7901449999999</v>
      </c>
      <c r="E90" s="1605">
        <v>351.02195302000007</v>
      </c>
      <c r="F90" s="1441">
        <v>223.87744227999985</v>
      </c>
      <c r="G90" s="1244">
        <v>61.159040754628904</v>
      </c>
      <c r="H90" s="1244">
        <v>-221.76819197999987</v>
      </c>
      <c r="I90" s="1419">
        <v>-38.717180090450036</v>
      </c>
    </row>
    <row r="91" spans="1:9" s="32" customFormat="1" ht="12.75">
      <c r="A91" s="1418" t="s">
        <v>684</v>
      </c>
      <c r="B91" s="1244">
        <v>73.95599999999999</v>
      </c>
      <c r="C91" s="1244">
        <v>82.05127212</v>
      </c>
      <c r="D91" s="1244">
        <v>921.7154259499999</v>
      </c>
      <c r="E91" s="1605">
        <v>1253.6657995300002</v>
      </c>
      <c r="F91" s="1441">
        <v>8.095272120000004</v>
      </c>
      <c r="G91" s="1244">
        <v>10.946065390232038</v>
      </c>
      <c r="H91" s="1244">
        <v>331.95037358000025</v>
      </c>
      <c r="I91" s="1419">
        <v>36.01441011338867</v>
      </c>
    </row>
    <row r="92" spans="1:9" s="32" customFormat="1" ht="12.75">
      <c r="A92" s="1418" t="s">
        <v>685</v>
      </c>
      <c r="B92" s="1244">
        <v>2069.8173357799997</v>
      </c>
      <c r="C92" s="1244">
        <v>2329.0522655899995</v>
      </c>
      <c r="D92" s="1244">
        <v>2208.19037949</v>
      </c>
      <c r="E92" s="1605">
        <v>1751.30785469</v>
      </c>
      <c r="F92" s="1441">
        <v>259.2349298099998</v>
      </c>
      <c r="G92" s="1244">
        <v>12.52453177044768</v>
      </c>
      <c r="H92" s="1244">
        <v>-456.8825247999998</v>
      </c>
      <c r="I92" s="1419">
        <v>-20.690359356855847</v>
      </c>
    </row>
    <row r="93" spans="1:9" s="32" customFormat="1" ht="12.75">
      <c r="A93" s="1418" t="s">
        <v>686</v>
      </c>
      <c r="B93" s="1244">
        <v>22.372999999999998</v>
      </c>
      <c r="C93" s="1244">
        <v>0</v>
      </c>
      <c r="D93" s="1244">
        <v>0</v>
      </c>
      <c r="E93" s="1605">
        <v>0</v>
      </c>
      <c r="F93" s="1441">
        <v>-22.372999999999998</v>
      </c>
      <c r="G93" s="1244">
        <v>-100</v>
      </c>
      <c r="H93" s="1244">
        <v>0</v>
      </c>
      <c r="I93" s="1421" t="s">
        <v>95</v>
      </c>
    </row>
    <row r="94" spans="1:9" s="32" customFormat="1" ht="12.75">
      <c r="A94" s="1418" t="s">
        <v>687</v>
      </c>
      <c r="B94" s="1244">
        <v>1674.297</v>
      </c>
      <c r="C94" s="1244">
        <v>952.3026907399999</v>
      </c>
      <c r="D94" s="1244">
        <v>1355.2884616800002</v>
      </c>
      <c r="E94" s="1605">
        <v>1556.0460224499998</v>
      </c>
      <c r="F94" s="1441">
        <v>-721.9943092600001</v>
      </c>
      <c r="G94" s="1244">
        <v>-43.12223633321926</v>
      </c>
      <c r="H94" s="1244">
        <v>200.7575607699996</v>
      </c>
      <c r="I94" s="1419">
        <v>14.812902673217096</v>
      </c>
    </row>
    <row r="95" spans="1:9" s="32" customFormat="1" ht="12.75">
      <c r="A95" s="1418" t="s">
        <v>688</v>
      </c>
      <c r="B95" s="1244">
        <v>680.4795568500001</v>
      </c>
      <c r="C95" s="1244">
        <v>1196.20932295</v>
      </c>
      <c r="D95" s="1244">
        <v>1277.1295563299998</v>
      </c>
      <c r="E95" s="1605">
        <v>1392.7726508899996</v>
      </c>
      <c r="F95" s="1441">
        <v>515.7297660999998</v>
      </c>
      <c r="G95" s="1244">
        <v>75.78916381960956</v>
      </c>
      <c r="H95" s="1244">
        <v>115.64309455999978</v>
      </c>
      <c r="I95" s="1419">
        <v>9.054922735663204</v>
      </c>
    </row>
    <row r="96" spans="1:9" s="32" customFormat="1" ht="12.75">
      <c r="A96" s="1418" t="s">
        <v>689</v>
      </c>
      <c r="B96" s="1244">
        <v>10734.14756434</v>
      </c>
      <c r="C96" s="1244">
        <v>20197.19643316</v>
      </c>
      <c r="D96" s="1244">
        <v>24765.953267979996</v>
      </c>
      <c r="E96" s="1605">
        <v>39681.23154645</v>
      </c>
      <c r="F96" s="1441">
        <v>9463.048868819998</v>
      </c>
      <c r="G96" s="1244">
        <v>88.15836387658085</v>
      </c>
      <c r="H96" s="1244">
        <v>14915.278278470003</v>
      </c>
      <c r="I96" s="1419">
        <v>60.22493104577576</v>
      </c>
    </row>
    <row r="97" spans="1:9" s="32" customFormat="1" ht="12.75">
      <c r="A97" s="1420" t="s">
        <v>690</v>
      </c>
      <c r="B97" s="1143">
        <v>2488.623</v>
      </c>
      <c r="C97" s="1143">
        <v>2224.509638219999</v>
      </c>
      <c r="D97" s="1143">
        <v>1952.5230615</v>
      </c>
      <c r="E97" s="1605">
        <v>3039.440976385081</v>
      </c>
      <c r="F97" s="1144">
        <v>-264.113361780001</v>
      </c>
      <c r="G97" s="1143">
        <v>-10.612831344080682</v>
      </c>
      <c r="H97" s="1143">
        <v>1086.9179148850808</v>
      </c>
      <c r="I97" s="1178">
        <v>55.66735350362882</v>
      </c>
    </row>
    <row r="98" spans="1:9" s="1241" customFormat="1" ht="12.75">
      <c r="A98" s="1415" t="s">
        <v>691</v>
      </c>
      <c r="B98" s="78">
        <v>21163.27120273377</v>
      </c>
      <c r="C98" s="78">
        <v>22079.038495264</v>
      </c>
      <c r="D98" s="78">
        <v>23357.8263304585</v>
      </c>
      <c r="E98" s="1249">
        <v>28070.4498559884</v>
      </c>
      <c r="F98" s="79">
        <v>915.7672925302322</v>
      </c>
      <c r="G98" s="78">
        <v>4.327153792802777</v>
      </c>
      <c r="H98" s="78">
        <v>4712.6235255299</v>
      </c>
      <c r="I98" s="1416">
        <v>20.17577945335033</v>
      </c>
    </row>
    <row r="99" spans="1:9" s="32" customFormat="1" ht="12.75">
      <c r="A99" s="1417" t="s">
        <v>692</v>
      </c>
      <c r="B99" s="1148">
        <v>3434.2695160300837</v>
      </c>
      <c r="C99" s="1148">
        <v>1378.6476117240002</v>
      </c>
      <c r="D99" s="1148">
        <v>1473.4603948685</v>
      </c>
      <c r="E99" s="1605">
        <v>2029.9487239545008</v>
      </c>
      <c r="F99" s="129">
        <v>-2055.6219043060837</v>
      </c>
      <c r="G99" s="1148">
        <v>-59.85616139650924</v>
      </c>
      <c r="H99" s="1148">
        <v>556.4883290860007</v>
      </c>
      <c r="I99" s="1180">
        <v>37.767443972300654</v>
      </c>
    </row>
    <row r="100" spans="1:9" s="32" customFormat="1" ht="12.75">
      <c r="A100" s="1418" t="s">
        <v>693</v>
      </c>
      <c r="B100" s="1244">
        <v>4339.924406777917</v>
      </c>
      <c r="C100" s="1244">
        <v>4588.832872689998</v>
      </c>
      <c r="D100" s="1244">
        <v>4858.598995699998</v>
      </c>
      <c r="E100" s="1605">
        <v>5656.33032163</v>
      </c>
      <c r="F100" s="1441">
        <v>248.90846591208083</v>
      </c>
      <c r="G100" s="1244">
        <v>5.735318005155706</v>
      </c>
      <c r="H100" s="1244">
        <v>797.7313259300017</v>
      </c>
      <c r="I100" s="1419">
        <v>16.41895794726046</v>
      </c>
    </row>
    <row r="101" spans="1:9" s="32" customFormat="1" ht="12.75">
      <c r="A101" s="1418" t="s">
        <v>694</v>
      </c>
      <c r="B101" s="1244">
        <v>149.36279966</v>
      </c>
      <c r="C101" s="1244">
        <v>183.2997866</v>
      </c>
      <c r="D101" s="1244">
        <v>155.41312671</v>
      </c>
      <c r="E101" s="1605">
        <v>352.92152608000004</v>
      </c>
      <c r="F101" s="1441">
        <v>33.93698694</v>
      </c>
      <c r="G101" s="1244">
        <v>22.721177573834982</v>
      </c>
      <c r="H101" s="1244">
        <v>197.50839937000003</v>
      </c>
      <c r="I101" s="1419">
        <v>127.08604707409921</v>
      </c>
    </row>
    <row r="102" spans="1:9" s="32" customFormat="1" ht="12.75">
      <c r="A102" s="1418" t="s">
        <v>695</v>
      </c>
      <c r="B102" s="1244">
        <v>250.19324400940545</v>
      </c>
      <c r="C102" s="1244">
        <v>234.68539072999997</v>
      </c>
      <c r="D102" s="1244">
        <v>272.91209993</v>
      </c>
      <c r="E102" s="1605">
        <v>330.36349518</v>
      </c>
      <c r="F102" s="1441">
        <v>-15.50785327940548</v>
      </c>
      <c r="G102" s="1244">
        <v>-6.1983501356345565</v>
      </c>
      <c r="H102" s="1244">
        <v>57.45139524999996</v>
      </c>
      <c r="I102" s="1419">
        <v>21.051245168219303</v>
      </c>
    </row>
    <row r="103" spans="1:9" s="32" customFormat="1" ht="12.75">
      <c r="A103" s="1418" t="s">
        <v>696</v>
      </c>
      <c r="B103" s="1244">
        <v>252.78980562417513</v>
      </c>
      <c r="C103" s="1244">
        <v>244.01732112999997</v>
      </c>
      <c r="D103" s="1244">
        <v>422.86583887000006</v>
      </c>
      <c r="E103" s="1605">
        <v>2734.91245146</v>
      </c>
      <c r="F103" s="1441">
        <v>-8.77248449417516</v>
      </c>
      <c r="G103" s="1244">
        <v>-3.470268301569602</v>
      </c>
      <c r="H103" s="1244">
        <v>2312.0466125899998</v>
      </c>
      <c r="I103" s="1419">
        <v>546.7565360134903</v>
      </c>
    </row>
    <row r="104" spans="1:9" s="32" customFormat="1" ht="12.75">
      <c r="A104" s="1418" t="s">
        <v>697</v>
      </c>
      <c r="B104" s="1244">
        <v>2727.369907411553</v>
      </c>
      <c r="C104" s="1244">
        <v>3284.1465323800003</v>
      </c>
      <c r="D104" s="1244">
        <v>3338.2653842</v>
      </c>
      <c r="E104" s="1605">
        <v>542.9521224</v>
      </c>
      <c r="F104" s="1441">
        <v>556.7766249684473</v>
      </c>
      <c r="G104" s="1244">
        <v>20.41441549440808</v>
      </c>
      <c r="H104" s="1244">
        <v>-2795.3132618</v>
      </c>
      <c r="I104" s="1419">
        <v>-83.73550152813522</v>
      </c>
    </row>
    <row r="105" spans="1:9" s="32" customFormat="1" ht="12.75">
      <c r="A105" s="1418" t="s">
        <v>698</v>
      </c>
      <c r="B105" s="1244">
        <v>4661.854223847507</v>
      </c>
      <c r="C105" s="1244">
        <v>5262.847604830002</v>
      </c>
      <c r="D105" s="1244">
        <v>5640.151447850001</v>
      </c>
      <c r="E105" s="1605">
        <v>6904.681193770001</v>
      </c>
      <c r="F105" s="1441">
        <v>600.9933809824952</v>
      </c>
      <c r="G105" s="1244">
        <v>12.891724024919965</v>
      </c>
      <c r="H105" s="1244">
        <v>1264.52974592</v>
      </c>
      <c r="I105" s="1419">
        <v>22.420138140120915</v>
      </c>
    </row>
    <row r="106" spans="1:9" s="32" customFormat="1" ht="12.75">
      <c r="A106" s="1418" t="s">
        <v>699</v>
      </c>
      <c r="B106" s="1244">
        <v>914.234880265971</v>
      </c>
      <c r="C106" s="1244">
        <v>987.1519734200001</v>
      </c>
      <c r="D106" s="1244">
        <v>920.9407672499999</v>
      </c>
      <c r="E106" s="1605">
        <v>1612.29072744</v>
      </c>
      <c r="F106" s="1441">
        <v>72.91709315402909</v>
      </c>
      <c r="G106" s="1244">
        <v>7.9757505131302695</v>
      </c>
      <c r="H106" s="1244">
        <v>691.34996019</v>
      </c>
      <c r="I106" s="1419">
        <v>75.06997027120694</v>
      </c>
    </row>
    <row r="107" spans="1:9" s="32" customFormat="1" ht="12.75">
      <c r="A107" s="1420" t="s">
        <v>700</v>
      </c>
      <c r="B107" s="1143">
        <v>4433.272419107158</v>
      </c>
      <c r="C107" s="1143">
        <v>5915.409401759999</v>
      </c>
      <c r="D107" s="1143">
        <v>6275.218275080001</v>
      </c>
      <c r="E107" s="1605">
        <v>7906.049294073903</v>
      </c>
      <c r="F107" s="1144">
        <v>1482.1369826528407</v>
      </c>
      <c r="G107" s="1143">
        <v>33.43212062188898</v>
      </c>
      <c r="H107" s="1143">
        <v>1630.831018993902</v>
      </c>
      <c r="I107" s="1178">
        <v>25.98843494369303</v>
      </c>
    </row>
    <row r="108" spans="1:9" s="1241" customFormat="1" ht="12.75">
      <c r="A108" s="1415" t="s">
        <v>701</v>
      </c>
      <c r="B108" s="78">
        <v>9437.14624445023</v>
      </c>
      <c r="C108" s="78">
        <v>12583.792878563001</v>
      </c>
      <c r="D108" s="78">
        <v>14716.202701978002</v>
      </c>
      <c r="E108" s="1249">
        <v>21919.35067590042</v>
      </c>
      <c r="F108" s="79">
        <v>3146.6466341127707</v>
      </c>
      <c r="G108" s="78">
        <v>33.343200927539314</v>
      </c>
      <c r="H108" s="78">
        <v>7203.147973922418</v>
      </c>
      <c r="I108" s="1416">
        <v>48.94705597493737</v>
      </c>
    </row>
    <row r="109" spans="1:9" s="32" customFormat="1" ht="12.75">
      <c r="A109" s="1417" t="s">
        <v>702</v>
      </c>
      <c r="B109" s="1148">
        <v>5326.415646149304</v>
      </c>
      <c r="C109" s="1148">
        <v>6965.896101770001</v>
      </c>
      <c r="D109" s="1148">
        <v>7973.11099666</v>
      </c>
      <c r="E109" s="1605">
        <v>9899.985638290322</v>
      </c>
      <c r="F109" s="129">
        <v>1639.4804556206973</v>
      </c>
      <c r="G109" s="1148">
        <v>30.780182481739825</v>
      </c>
      <c r="H109" s="1148">
        <v>1926.874641630322</v>
      </c>
      <c r="I109" s="1180">
        <v>24.16716188245097</v>
      </c>
    </row>
    <row r="110" spans="1:9" s="32" customFormat="1" ht="12.75">
      <c r="A110" s="1418" t="s">
        <v>703</v>
      </c>
      <c r="B110" s="1244">
        <v>1057.134716634392</v>
      </c>
      <c r="C110" s="1244">
        <v>1320.43190297</v>
      </c>
      <c r="D110" s="1244">
        <v>1465.00579744</v>
      </c>
      <c r="E110" s="1605">
        <v>3347.854416359999</v>
      </c>
      <c r="F110" s="1441">
        <v>263.2971863356081</v>
      </c>
      <c r="G110" s="1244">
        <v>24.906682392748337</v>
      </c>
      <c r="H110" s="1244">
        <v>1882.8486189199991</v>
      </c>
      <c r="I110" s="1419">
        <v>128.52158143060947</v>
      </c>
    </row>
    <row r="111" spans="1:9" s="32" customFormat="1" ht="12.75">
      <c r="A111" s="1418" t="s">
        <v>704</v>
      </c>
      <c r="B111" s="1244">
        <v>2809.995881666534</v>
      </c>
      <c r="C111" s="1244">
        <v>3966.3821557100005</v>
      </c>
      <c r="D111" s="1244">
        <v>4977.118807600003</v>
      </c>
      <c r="E111" s="1605">
        <v>8341.66725579</v>
      </c>
      <c r="F111" s="1441">
        <v>1156.3862740434665</v>
      </c>
      <c r="G111" s="1244">
        <v>41.15259675603669</v>
      </c>
      <c r="H111" s="1244">
        <v>3364.5484481899975</v>
      </c>
      <c r="I111" s="1419">
        <v>67.60032416852037</v>
      </c>
    </row>
    <row r="112" spans="1:9" s="32" customFormat="1" ht="12" customHeight="1">
      <c r="A112" s="1420" t="s">
        <v>705</v>
      </c>
      <c r="B112" s="1143">
        <v>243.6</v>
      </c>
      <c r="C112" s="1143">
        <v>331.08271811299994</v>
      </c>
      <c r="D112" s="1143">
        <v>300.967100278</v>
      </c>
      <c r="E112" s="1605">
        <v>329.8433654601</v>
      </c>
      <c r="F112" s="1441">
        <v>87.48271811299995</v>
      </c>
      <c r="G112" s="1244">
        <v>35.91244585919538</v>
      </c>
      <c r="H112" s="1244">
        <v>28.876265182100042</v>
      </c>
      <c r="I112" s="1419">
        <v>9.594492273549951</v>
      </c>
    </row>
    <row r="113" spans="1:9" s="1241" customFormat="1" ht="12.75">
      <c r="A113" s="1415" t="s">
        <v>706</v>
      </c>
      <c r="B113" s="78">
        <v>0</v>
      </c>
      <c r="C113" s="78">
        <v>1573.486</v>
      </c>
      <c r="D113" s="78">
        <v>1972.3592722500002</v>
      </c>
      <c r="E113" s="1250">
        <v>2861.4150039765254</v>
      </c>
      <c r="F113" s="79">
        <v>1573.486</v>
      </c>
      <c r="G113" s="1251" t="s">
        <v>95</v>
      </c>
      <c r="H113" s="78">
        <v>889.0557317265252</v>
      </c>
      <c r="I113" s="1416">
        <v>45.075749851208435</v>
      </c>
    </row>
    <row r="114" spans="1:9" s="1241" customFormat="1" ht="12.75">
      <c r="A114" s="1415" t="s">
        <v>707</v>
      </c>
      <c r="B114" s="78">
        <v>46656.28661592417</v>
      </c>
      <c r="C114" s="78">
        <v>61401.20578837251</v>
      </c>
      <c r="D114" s="78">
        <v>74264.80526497138</v>
      </c>
      <c r="E114" s="1250">
        <v>77230.29729181004</v>
      </c>
      <c r="F114" s="79">
        <v>14744.919172448339</v>
      </c>
      <c r="G114" s="78">
        <v>31.603284877403375</v>
      </c>
      <c r="H114" s="78">
        <v>2965.492026838663</v>
      </c>
      <c r="I114" s="1416">
        <v>3.9931324350181825</v>
      </c>
    </row>
    <row r="115" spans="1:9" s="1241" customFormat="1" ht="12.75" hidden="1">
      <c r="A115" s="1415"/>
      <c r="B115" s="78"/>
      <c r="C115" s="78">
        <v>0</v>
      </c>
      <c r="D115" s="78">
        <v>0</v>
      </c>
      <c r="E115" s="1250">
        <v>0</v>
      </c>
      <c r="F115" s="79"/>
      <c r="G115" s="78"/>
      <c r="H115" s="78"/>
      <c r="I115" s="1416"/>
    </row>
    <row r="116" spans="1:9" ht="13.5" thickBot="1">
      <c r="A116" s="1422" t="s">
        <v>708</v>
      </c>
      <c r="B116" s="1423">
        <v>306535.72639873094</v>
      </c>
      <c r="C116" s="1423">
        <v>366289.3002131065</v>
      </c>
      <c r="D116" s="1423">
        <v>401777.96774301736</v>
      </c>
      <c r="E116" s="1423">
        <v>470591.53277815273</v>
      </c>
      <c r="F116" s="1603">
        <v>59753.57381437556</v>
      </c>
      <c r="G116" s="1424">
        <v>19.493184209350595</v>
      </c>
      <c r="H116" s="1424">
        <v>68813.56503513537</v>
      </c>
      <c r="I116" s="1425">
        <v>17.12726196055366</v>
      </c>
    </row>
    <row r="117" spans="3:5" ht="13.5" thickTop="1">
      <c r="C117" s="35"/>
      <c r="D117" s="1252"/>
      <c r="E117" s="32"/>
    </row>
    <row r="118" ht="12.75">
      <c r="E118" s="54"/>
    </row>
    <row r="119" ht="12.75">
      <c r="H119" s="54"/>
    </row>
  </sheetData>
  <mergeCells count="5">
    <mergeCell ref="A1:I1"/>
    <mergeCell ref="A2:I2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F4" sqref="F4:I4"/>
    </sheetView>
  </sheetViews>
  <sheetFormatPr defaultColWidth="9.140625" defaultRowHeight="12.75"/>
  <cols>
    <col min="1" max="1" width="28.57421875" style="38" customWidth="1"/>
    <col min="2" max="4" width="8.421875" style="38" bestFit="1" customWidth="1"/>
    <col min="5" max="5" width="10.28125" style="38" customWidth="1"/>
    <col min="6" max="9" width="11.00390625" style="38" customWidth="1"/>
    <col min="10" max="16384" width="9.140625" style="38" customWidth="1"/>
  </cols>
  <sheetData>
    <row r="1" spans="1:9" ht="12.75">
      <c r="A1" s="1239" t="s">
        <v>709</v>
      </c>
      <c r="B1" s="1239"/>
      <c r="C1" s="1239"/>
      <c r="D1" s="1239"/>
      <c r="E1" s="1239"/>
      <c r="F1" s="1239"/>
      <c r="G1" s="1239"/>
      <c r="H1" s="1239"/>
      <c r="I1" s="1239"/>
    </row>
    <row r="2" spans="1:9" s="1240" customFormat="1" ht="15.75">
      <c r="A2" s="1662" t="s">
        <v>710</v>
      </c>
      <c r="B2" s="1662"/>
      <c r="C2" s="1662"/>
      <c r="D2" s="1662"/>
      <c r="E2" s="1662"/>
      <c r="F2" s="1662"/>
      <c r="G2" s="1662"/>
      <c r="H2" s="1662"/>
      <c r="I2" s="1662"/>
    </row>
    <row r="3" spans="1:9" ht="13.5" thickBot="1">
      <c r="A3" s="1241"/>
      <c r="B3" s="1241"/>
      <c r="C3" s="1241"/>
      <c r="D3" s="1241"/>
      <c r="E3" s="1241"/>
      <c r="F3" s="1241"/>
      <c r="G3" s="1241"/>
      <c r="I3" s="1242" t="s">
        <v>247</v>
      </c>
    </row>
    <row r="4" spans="1:9" ht="13.5" thickTop="1">
      <c r="A4" s="609"/>
      <c r="B4" s="1434">
        <v>2008</v>
      </c>
      <c r="C4" s="1434">
        <v>2009</v>
      </c>
      <c r="D4" s="1434">
        <v>2009</v>
      </c>
      <c r="E4" s="1434">
        <v>2010</v>
      </c>
      <c r="F4" s="1628" t="s">
        <v>888</v>
      </c>
      <c r="G4" s="1592"/>
      <c r="H4" s="1592"/>
      <c r="I4" s="1593"/>
    </row>
    <row r="5" spans="1:9" ht="12.75">
      <c r="A5" s="806" t="s">
        <v>598</v>
      </c>
      <c r="B5" s="1130" t="s">
        <v>53</v>
      </c>
      <c r="C5" s="1130" t="s">
        <v>16</v>
      </c>
      <c r="D5" s="1130" t="s">
        <v>53</v>
      </c>
      <c r="E5" s="1130" t="s">
        <v>16</v>
      </c>
      <c r="F5" s="1663" t="s">
        <v>1091</v>
      </c>
      <c r="G5" s="1664"/>
      <c r="H5" s="1663" t="s">
        <v>97</v>
      </c>
      <c r="I5" s="1665"/>
    </row>
    <row r="6" spans="1:9" ht="12.75">
      <c r="A6" s="1435"/>
      <c r="B6" s="149"/>
      <c r="C6" s="149"/>
      <c r="D6" s="149"/>
      <c r="E6" s="149"/>
      <c r="F6" s="123" t="s">
        <v>1170</v>
      </c>
      <c r="G6" s="123" t="s">
        <v>1242</v>
      </c>
      <c r="H6" s="123" t="s">
        <v>1170</v>
      </c>
      <c r="I6" s="641" t="s">
        <v>1242</v>
      </c>
    </row>
    <row r="7" spans="1:9" s="1241" customFormat="1" ht="12.75">
      <c r="A7" s="1415" t="s">
        <v>711</v>
      </c>
      <c r="B7" s="78">
        <v>4069.544000000001</v>
      </c>
      <c r="C7" s="78">
        <v>5296.39982289</v>
      </c>
      <c r="D7" s="78">
        <v>6395.9844963</v>
      </c>
      <c r="E7" s="78">
        <v>8863.420919619999</v>
      </c>
      <c r="F7" s="78">
        <v>1226.8558228899992</v>
      </c>
      <c r="G7" s="78">
        <v>30.14725539003876</v>
      </c>
      <c r="H7" s="78">
        <v>2467.4364233199994</v>
      </c>
      <c r="I7" s="1416">
        <v>38.57789875424779</v>
      </c>
    </row>
    <row r="8" spans="1:9" s="1241" customFormat="1" ht="12.75">
      <c r="A8" s="1415" t="s">
        <v>712</v>
      </c>
      <c r="B8" s="78">
        <v>2857.1297272891434</v>
      </c>
      <c r="C8" s="78">
        <v>2204.5856524700002</v>
      </c>
      <c r="D8" s="78">
        <v>2949.3090839099996</v>
      </c>
      <c r="E8" s="78">
        <v>3974.111932030001</v>
      </c>
      <c r="F8" s="78">
        <v>-652.5440748191431</v>
      </c>
      <c r="G8" s="78">
        <v>-22.83914757480332</v>
      </c>
      <c r="H8" s="78">
        <v>1024.8028481200013</v>
      </c>
      <c r="I8" s="1416">
        <v>34.74721770298097</v>
      </c>
    </row>
    <row r="9" spans="1:9" s="1241" customFormat="1" ht="12.75">
      <c r="A9" s="1415" t="s">
        <v>713</v>
      </c>
      <c r="B9" s="78">
        <v>5017.719020489999</v>
      </c>
      <c r="C9" s="78">
        <v>4973.10214552</v>
      </c>
      <c r="D9" s="78">
        <v>5420.54169937</v>
      </c>
      <c r="E9" s="78">
        <v>7069.491396950002</v>
      </c>
      <c r="F9" s="78">
        <v>-44.61687496999912</v>
      </c>
      <c r="G9" s="78">
        <v>-0.8891863970023995</v>
      </c>
      <c r="H9" s="78">
        <v>1648.949697580002</v>
      </c>
      <c r="I9" s="1416">
        <v>30.42038580335339</v>
      </c>
    </row>
    <row r="10" spans="1:9" s="1241" customFormat="1" ht="12.75">
      <c r="A10" s="1415" t="s">
        <v>714</v>
      </c>
      <c r="B10" s="78">
        <v>5750.786699707944</v>
      </c>
      <c r="C10" s="78">
        <v>4967.602531869999</v>
      </c>
      <c r="D10" s="78">
        <v>5295.71267718</v>
      </c>
      <c r="E10" s="1436">
        <v>7866.9610397</v>
      </c>
      <c r="F10" s="78">
        <v>-783.1841678379442</v>
      </c>
      <c r="G10" s="78">
        <v>-13.618730944719589</v>
      </c>
      <c r="H10" s="78">
        <v>2571.2483625199993</v>
      </c>
      <c r="I10" s="1416">
        <v>48.553396289792765</v>
      </c>
    </row>
    <row r="11" spans="1:9" ht="12.75">
      <c r="A11" s="1437" t="s">
        <v>715</v>
      </c>
      <c r="B11" s="1148">
        <v>2459.5750514580286</v>
      </c>
      <c r="C11" s="1148">
        <v>2729.84131386</v>
      </c>
      <c r="D11" s="1438">
        <v>3296.03483345</v>
      </c>
      <c r="E11" s="1148">
        <v>6498.34461792</v>
      </c>
      <c r="F11" s="129">
        <v>270.2662624019713</v>
      </c>
      <c r="G11" s="1148">
        <v>10.98833159174217</v>
      </c>
      <c r="H11" s="1148">
        <v>3202.30978447</v>
      </c>
      <c r="I11" s="1180">
        <v>97.15643026497094</v>
      </c>
    </row>
    <row r="12" spans="1:9" ht="12.75">
      <c r="A12" s="1171" t="s">
        <v>716</v>
      </c>
      <c r="B12" s="1143">
        <v>3291.211648249915</v>
      </c>
      <c r="C12" s="1143">
        <v>2237.7612180099995</v>
      </c>
      <c r="D12" s="1439">
        <v>1999.67784373</v>
      </c>
      <c r="E12" s="1143">
        <v>1368.61642178</v>
      </c>
      <c r="F12" s="1144">
        <v>-1053.4504302399155</v>
      </c>
      <c r="G12" s="1143">
        <v>-32.00798194792737</v>
      </c>
      <c r="H12" s="1143">
        <v>-631.0614219499998</v>
      </c>
      <c r="I12" s="1178">
        <v>-31.558154426159003</v>
      </c>
    </row>
    <row r="13" spans="1:9" s="1241" customFormat="1" ht="12.75">
      <c r="A13" s="1415" t="s">
        <v>717</v>
      </c>
      <c r="B13" s="78">
        <v>259845.73482188574</v>
      </c>
      <c r="C13" s="78">
        <v>314389.64716051443</v>
      </c>
      <c r="D13" s="78">
        <v>344977.1988048469</v>
      </c>
      <c r="E13" s="1246">
        <v>398691.71498061705</v>
      </c>
      <c r="F13" s="78">
        <v>54543.912338628696</v>
      </c>
      <c r="G13" s="78">
        <v>20.990882292532703</v>
      </c>
      <c r="H13" s="78">
        <v>53714.51617577014</v>
      </c>
      <c r="I13" s="1416">
        <v>15.570454036342374</v>
      </c>
    </row>
    <row r="14" spans="1:9" ht="12.75">
      <c r="A14" s="1437" t="s">
        <v>718</v>
      </c>
      <c r="B14" s="1148">
        <v>215808.1122151944</v>
      </c>
      <c r="C14" s="1148">
        <v>263661.47476428247</v>
      </c>
      <c r="D14" s="1438">
        <v>291792.3465126249</v>
      </c>
      <c r="E14" s="1148">
        <v>330671.58285342803</v>
      </c>
      <c r="F14" s="129">
        <v>47853.36254908808</v>
      </c>
      <c r="G14" s="1148">
        <v>22.174033245502283</v>
      </c>
      <c r="H14" s="1148">
        <v>38879.23634080315</v>
      </c>
      <c r="I14" s="1180">
        <v>13.32428242394664</v>
      </c>
    </row>
    <row r="15" spans="1:9" ht="12.75">
      <c r="A15" s="1170" t="s">
        <v>719</v>
      </c>
      <c r="B15" s="1244">
        <v>184555.74449781823</v>
      </c>
      <c r="C15" s="1244">
        <v>222545.023901755</v>
      </c>
      <c r="D15" s="1440">
        <v>246825.16376175088</v>
      </c>
      <c r="E15" s="1244">
        <v>269155.11712299</v>
      </c>
      <c r="F15" s="1441">
        <v>37989.27940393676</v>
      </c>
      <c r="G15" s="1244">
        <v>20.584176074988473</v>
      </c>
      <c r="H15" s="1244">
        <v>22329.95336123914</v>
      </c>
      <c r="I15" s="1419">
        <v>9.046870675954754</v>
      </c>
    </row>
    <row r="16" spans="1:9" ht="12.75">
      <c r="A16" s="1170" t="s">
        <v>720</v>
      </c>
      <c r="B16" s="1244">
        <v>5169.553853480002</v>
      </c>
      <c r="C16" s="1244">
        <v>6555.35378754</v>
      </c>
      <c r="D16" s="1440">
        <v>7933.034052960002</v>
      </c>
      <c r="E16" s="1244">
        <v>11691.37561495</v>
      </c>
      <c r="F16" s="1441">
        <v>1385.7999340599981</v>
      </c>
      <c r="G16" s="1244">
        <v>26.806954204125677</v>
      </c>
      <c r="H16" s="1244">
        <v>3758.341561989999</v>
      </c>
      <c r="I16" s="1419">
        <v>47.37584052834959</v>
      </c>
    </row>
    <row r="17" spans="1:9" ht="12.75">
      <c r="A17" s="1170" t="s">
        <v>721</v>
      </c>
      <c r="B17" s="1244">
        <v>353.93045397000003</v>
      </c>
      <c r="C17" s="1244">
        <v>274.8474872599999</v>
      </c>
      <c r="D17" s="1440">
        <v>303.1464003</v>
      </c>
      <c r="E17" s="1244">
        <v>2114.721335449999</v>
      </c>
      <c r="F17" s="1441">
        <v>-79.08296671000011</v>
      </c>
      <c r="G17" s="1244">
        <v>-22.344210797046408</v>
      </c>
      <c r="H17" s="1244">
        <v>1811.574935149999</v>
      </c>
      <c r="I17" s="1419">
        <v>597.5907790286234</v>
      </c>
    </row>
    <row r="18" spans="1:9" ht="12.75">
      <c r="A18" s="1170" t="s">
        <v>722</v>
      </c>
      <c r="B18" s="1244">
        <v>20423.15005926614</v>
      </c>
      <c r="C18" s="1244">
        <v>26117.7789715075</v>
      </c>
      <c r="D18" s="1440">
        <v>29048.735030223994</v>
      </c>
      <c r="E18" s="1244">
        <v>35329.123194237996</v>
      </c>
      <c r="F18" s="1441">
        <v>5694.628912241362</v>
      </c>
      <c r="G18" s="1244">
        <v>27.88320555700792</v>
      </c>
      <c r="H18" s="1244">
        <v>6280.3881640140025</v>
      </c>
      <c r="I18" s="1419">
        <v>21.620177806295253</v>
      </c>
    </row>
    <row r="19" spans="1:9" ht="12.75">
      <c r="A19" s="1170" t="s">
        <v>723</v>
      </c>
      <c r="B19" s="1244">
        <v>5305.733350659999</v>
      </c>
      <c r="C19" s="1244">
        <v>8168.470616219999</v>
      </c>
      <c r="D19" s="1440">
        <v>7682.26726739</v>
      </c>
      <c r="E19" s="1244">
        <v>12381.245585800003</v>
      </c>
      <c r="F19" s="1441">
        <v>2862.73726556</v>
      </c>
      <c r="G19" s="1244">
        <v>53.95554349153061</v>
      </c>
      <c r="H19" s="1244">
        <v>4698.978318410003</v>
      </c>
      <c r="I19" s="1419">
        <v>61.166556107158854</v>
      </c>
    </row>
    <row r="20" spans="1:9" ht="12.75">
      <c r="A20" s="1170" t="s">
        <v>724</v>
      </c>
      <c r="B20" s="1244">
        <v>44037.622606691344</v>
      </c>
      <c r="C20" s="1244">
        <v>50728.172396232</v>
      </c>
      <c r="D20" s="1440">
        <v>53184.85229222201</v>
      </c>
      <c r="E20" s="1244">
        <v>68020.13212718899</v>
      </c>
      <c r="F20" s="1441">
        <v>6690.549789540659</v>
      </c>
      <c r="G20" s="1244">
        <v>15.192804228546288</v>
      </c>
      <c r="H20" s="1244">
        <v>14835.279834966983</v>
      </c>
      <c r="I20" s="1419">
        <v>27.893806592627428</v>
      </c>
    </row>
    <row r="21" spans="1:9" ht="12.75">
      <c r="A21" s="1170" t="s">
        <v>725</v>
      </c>
      <c r="B21" s="1244">
        <v>3190.1913969999996</v>
      </c>
      <c r="C21" s="1244">
        <v>3101.54056493</v>
      </c>
      <c r="D21" s="1440">
        <v>3684.044555220001</v>
      </c>
      <c r="E21" s="1244">
        <v>5801.558004560001</v>
      </c>
      <c r="F21" s="1441">
        <v>-88.65083206999952</v>
      </c>
      <c r="G21" s="1244">
        <v>-2.7788562201429423</v>
      </c>
      <c r="H21" s="1244">
        <v>2117.51344934</v>
      </c>
      <c r="I21" s="1419">
        <v>57.4779543949774</v>
      </c>
    </row>
    <row r="22" spans="1:9" ht="12.75">
      <c r="A22" s="1170" t="s">
        <v>726</v>
      </c>
      <c r="B22" s="1244">
        <v>1341.463226</v>
      </c>
      <c r="C22" s="1244">
        <v>1412.5643573200002</v>
      </c>
      <c r="D22" s="1440">
        <v>1637.6389720000002</v>
      </c>
      <c r="E22" s="1244">
        <v>2190.3138741499997</v>
      </c>
      <c r="F22" s="1441">
        <v>71.10113132000015</v>
      </c>
      <c r="G22" s="1244">
        <v>5.30026689825936</v>
      </c>
      <c r="H22" s="1244">
        <v>552.6749021499995</v>
      </c>
      <c r="I22" s="1419">
        <v>33.74827490060486</v>
      </c>
    </row>
    <row r="23" spans="1:9" ht="12.75">
      <c r="A23" s="1170" t="s">
        <v>727</v>
      </c>
      <c r="B23" s="1244">
        <v>118.526</v>
      </c>
      <c r="C23" s="1244">
        <v>204.885</v>
      </c>
      <c r="D23" s="1440">
        <v>204.26</v>
      </c>
      <c r="E23" s="1244">
        <v>153.817</v>
      </c>
      <c r="F23" s="1441">
        <v>86.359</v>
      </c>
      <c r="G23" s="1244">
        <v>72.8608069115637</v>
      </c>
      <c r="H23" s="1244">
        <v>-50.442999999999984</v>
      </c>
      <c r="I23" s="1419">
        <v>-24.695486145109168</v>
      </c>
    </row>
    <row r="24" spans="1:9" ht="12.75">
      <c r="A24" s="1170" t="s">
        <v>728</v>
      </c>
      <c r="B24" s="1244">
        <v>1730.2021709999997</v>
      </c>
      <c r="C24" s="1244">
        <v>1484.0912076099999</v>
      </c>
      <c r="D24" s="1440">
        <v>1842.1455832200002</v>
      </c>
      <c r="E24" s="1244">
        <v>3457.427130410001</v>
      </c>
      <c r="F24" s="1441">
        <v>-246.11096338999982</v>
      </c>
      <c r="G24" s="1244">
        <v>-14.224404957702477</v>
      </c>
      <c r="H24" s="1244">
        <v>1615.281547190001</v>
      </c>
      <c r="I24" s="1419">
        <v>87.68479331403061</v>
      </c>
    </row>
    <row r="25" spans="1:9" ht="12.75">
      <c r="A25" s="1170" t="s">
        <v>729</v>
      </c>
      <c r="B25" s="1244">
        <v>40847.43120969135</v>
      </c>
      <c r="C25" s="1244">
        <v>47626.631831302</v>
      </c>
      <c r="D25" s="1440">
        <v>49500.807737002004</v>
      </c>
      <c r="E25" s="1244">
        <v>62218.574122629</v>
      </c>
      <c r="F25" s="1441">
        <v>6779.200621610653</v>
      </c>
      <c r="G25" s="1244">
        <v>16.596393997971255</v>
      </c>
      <c r="H25" s="1244">
        <v>12717.766385626994</v>
      </c>
      <c r="I25" s="1419">
        <v>25.692038104098298</v>
      </c>
    </row>
    <row r="26" spans="1:9" ht="12.75">
      <c r="A26" s="1170" t="s">
        <v>730</v>
      </c>
      <c r="B26" s="1244">
        <v>7921.597765006835</v>
      </c>
      <c r="C26" s="1244">
        <v>8303.181644289</v>
      </c>
      <c r="D26" s="1440">
        <v>8356.077862500002</v>
      </c>
      <c r="E26" s="1244">
        <v>12171.020033333993</v>
      </c>
      <c r="F26" s="1441">
        <v>381.58387928216416</v>
      </c>
      <c r="G26" s="1244">
        <v>4.817006500478819</v>
      </c>
      <c r="H26" s="1244">
        <v>3814.9421708339905</v>
      </c>
      <c r="I26" s="1419">
        <v>45.654698694880544</v>
      </c>
    </row>
    <row r="27" spans="1:9" ht="12.75">
      <c r="A27" s="1170" t="s">
        <v>731</v>
      </c>
      <c r="B27" s="1244">
        <v>1624.863</v>
      </c>
      <c r="C27" s="1244">
        <v>1443.81918213</v>
      </c>
      <c r="D27" s="1440">
        <v>1442.41926884</v>
      </c>
      <c r="E27" s="1244">
        <v>2191.52739956</v>
      </c>
      <c r="F27" s="1441">
        <v>-181.0438178700001</v>
      </c>
      <c r="G27" s="1244">
        <v>-11.142097387287427</v>
      </c>
      <c r="H27" s="1244">
        <v>749.10813072</v>
      </c>
      <c r="I27" s="1419">
        <v>51.93414611844697</v>
      </c>
    </row>
    <row r="28" spans="1:9" ht="12.75">
      <c r="A28" s="1170" t="s">
        <v>732</v>
      </c>
      <c r="B28" s="1244">
        <v>31300.97044468451</v>
      </c>
      <c r="C28" s="1244">
        <v>37879.631004883</v>
      </c>
      <c r="D28" s="1440">
        <v>39702.310605662</v>
      </c>
      <c r="E28" s="1244">
        <v>47856.02668973501</v>
      </c>
      <c r="F28" s="1441">
        <v>6578.660560198488</v>
      </c>
      <c r="G28" s="1244">
        <v>21.017433219281124</v>
      </c>
      <c r="H28" s="1244">
        <v>8153.716084073007</v>
      </c>
      <c r="I28" s="1419">
        <v>20.53713237261862</v>
      </c>
    </row>
    <row r="29" spans="1:9" ht="12.75">
      <c r="A29" s="1170" t="s">
        <v>733</v>
      </c>
      <c r="B29" s="1244">
        <v>3035.840446714509</v>
      </c>
      <c r="C29" s="1244">
        <v>3661.34939667</v>
      </c>
      <c r="D29" s="1440">
        <v>3465.4554372600005</v>
      </c>
      <c r="E29" s="1244">
        <v>2926.04851795</v>
      </c>
      <c r="F29" s="1441">
        <v>625.5089499554906</v>
      </c>
      <c r="G29" s="1244">
        <v>20.60414441847357</v>
      </c>
      <c r="H29" s="1244">
        <v>-539.4069193100004</v>
      </c>
      <c r="I29" s="1419">
        <v>-15.565253372194226</v>
      </c>
    </row>
    <row r="30" spans="1:9" ht="12.75">
      <c r="A30" s="1170" t="s">
        <v>734</v>
      </c>
      <c r="B30" s="1244">
        <v>1590.682934</v>
      </c>
      <c r="C30" s="1244">
        <v>1479.2134167100003</v>
      </c>
      <c r="D30" s="1440">
        <v>1357.9503642899997</v>
      </c>
      <c r="E30" s="1244">
        <v>2061.4862313500003</v>
      </c>
      <c r="F30" s="1441">
        <v>-111.46951728999966</v>
      </c>
      <c r="G30" s="1244">
        <v>-7.007651550626346</v>
      </c>
      <c r="H30" s="1244">
        <v>703.5358670600006</v>
      </c>
      <c r="I30" s="1419">
        <v>51.80865851660508</v>
      </c>
    </row>
    <row r="31" spans="1:9" ht="12.75">
      <c r="A31" s="1170" t="s">
        <v>735</v>
      </c>
      <c r="B31" s="1244">
        <v>26674.44706397</v>
      </c>
      <c r="C31" s="1244">
        <v>32739.068191503</v>
      </c>
      <c r="D31" s="1440">
        <v>34878.904804112</v>
      </c>
      <c r="E31" s="1143">
        <v>42868.49194043501</v>
      </c>
      <c r="F31" s="1144">
        <v>6064.621127532999</v>
      </c>
      <c r="G31" s="1143">
        <v>22.735695750277312</v>
      </c>
      <c r="H31" s="1143">
        <v>7989.587136323011</v>
      </c>
      <c r="I31" s="1178">
        <v>22.90664566790265</v>
      </c>
    </row>
    <row r="32" spans="1:9" s="1241" customFormat="1" ht="12.75">
      <c r="A32" s="1442" t="s">
        <v>736</v>
      </c>
      <c r="B32" s="78">
        <v>7183.8811536476005</v>
      </c>
      <c r="C32" s="78">
        <v>8414.4428940432</v>
      </c>
      <c r="D32" s="78">
        <v>7394.394141689199</v>
      </c>
      <c r="E32" s="1246">
        <v>5748.569485459299</v>
      </c>
      <c r="F32" s="78">
        <v>1230.5617403956003</v>
      </c>
      <c r="G32" s="78">
        <v>17.12948354902538</v>
      </c>
      <c r="H32" s="78">
        <v>-1645.8246562299</v>
      </c>
      <c r="I32" s="1416">
        <v>-22.257735044860922</v>
      </c>
    </row>
    <row r="33" spans="1:9" ht="12.75">
      <c r="A33" s="1437" t="s">
        <v>737</v>
      </c>
      <c r="B33" s="1148">
        <v>506.04758000000004</v>
      </c>
      <c r="C33" s="1148">
        <v>353.0947624712</v>
      </c>
      <c r="D33" s="1438">
        <v>716.9701162921999</v>
      </c>
      <c r="E33" s="1148">
        <v>337.5486940999999</v>
      </c>
      <c r="F33" s="129">
        <v>-152.95281752880004</v>
      </c>
      <c r="G33" s="1148">
        <v>-30.224987446595442</v>
      </c>
      <c r="H33" s="1148">
        <v>-379.4214221922</v>
      </c>
      <c r="I33" s="1180">
        <v>-52.92011669250207</v>
      </c>
    </row>
    <row r="34" spans="1:9" ht="12.75">
      <c r="A34" s="1170" t="s">
        <v>738</v>
      </c>
      <c r="B34" s="1244">
        <v>6677.8335736476</v>
      </c>
      <c r="C34" s="1244">
        <v>8061.348131572001</v>
      </c>
      <c r="D34" s="1440">
        <v>6677.424025397</v>
      </c>
      <c r="E34" s="1244">
        <v>5411.020791359299</v>
      </c>
      <c r="F34" s="1441">
        <v>1383.5145579244008</v>
      </c>
      <c r="G34" s="1244">
        <v>20.718014947004594</v>
      </c>
      <c r="H34" s="1244">
        <v>-1266.4032340377007</v>
      </c>
      <c r="I34" s="1419">
        <v>-18.965445794980916</v>
      </c>
    </row>
    <row r="35" spans="1:9" ht="12.75">
      <c r="A35" s="1170" t="s">
        <v>739</v>
      </c>
      <c r="B35" s="1244">
        <v>5206.660266339999</v>
      </c>
      <c r="C35" s="1244">
        <v>5959.699260815001</v>
      </c>
      <c r="D35" s="1440">
        <v>4859.757447005</v>
      </c>
      <c r="E35" s="1244">
        <v>4436.9138147819995</v>
      </c>
      <c r="F35" s="1441">
        <v>753.0389944750023</v>
      </c>
      <c r="G35" s="1244">
        <v>14.462994625235034</v>
      </c>
      <c r="H35" s="1244">
        <v>-422.8436322230009</v>
      </c>
      <c r="I35" s="1419">
        <v>-8.700920505479</v>
      </c>
    </row>
    <row r="36" spans="1:9" ht="12.75">
      <c r="A36" s="1170" t="s">
        <v>740</v>
      </c>
      <c r="B36" s="1244">
        <v>1018.2606730375999</v>
      </c>
      <c r="C36" s="1244">
        <v>1262.6346771400001</v>
      </c>
      <c r="D36" s="1440">
        <v>784.526690592</v>
      </c>
      <c r="E36" s="1244">
        <v>475.87326314</v>
      </c>
      <c r="F36" s="1441">
        <v>244.37400410240025</v>
      </c>
      <c r="G36" s="1244">
        <v>23.99915960354256</v>
      </c>
      <c r="H36" s="1244">
        <v>-308.653427452</v>
      </c>
      <c r="I36" s="1419">
        <v>-39.342629276142496</v>
      </c>
    </row>
    <row r="37" spans="1:9" ht="12.75">
      <c r="A37" s="1170" t="s">
        <v>741</v>
      </c>
      <c r="B37" s="1244">
        <v>244.53371533</v>
      </c>
      <c r="C37" s="1244">
        <v>274.34525252700007</v>
      </c>
      <c r="D37" s="1440">
        <v>402.65964442200004</v>
      </c>
      <c r="E37" s="1244">
        <v>231.52942693000006</v>
      </c>
      <c r="F37" s="1441">
        <v>29.811537197000064</v>
      </c>
      <c r="G37" s="1244">
        <v>12.191176646855908</v>
      </c>
      <c r="H37" s="1244">
        <v>-171.13021749199999</v>
      </c>
      <c r="I37" s="1419">
        <v>-42.49996737012217</v>
      </c>
    </row>
    <row r="38" spans="1:9" ht="12.75">
      <c r="A38" s="1170" t="s">
        <v>742</v>
      </c>
      <c r="B38" s="1244">
        <v>208.37891894</v>
      </c>
      <c r="C38" s="1244">
        <v>564.6689410899999</v>
      </c>
      <c r="D38" s="1440">
        <v>630.480243378</v>
      </c>
      <c r="E38" s="1143">
        <v>266.7042865073</v>
      </c>
      <c r="F38" s="1144">
        <v>356.29002214999986</v>
      </c>
      <c r="G38" s="1143">
        <v>170.98179794885533</v>
      </c>
      <c r="H38" s="1143">
        <v>-363.77595687069993</v>
      </c>
      <c r="I38" s="1178">
        <v>-57.69823252853311</v>
      </c>
    </row>
    <row r="39" spans="1:9" s="1241" customFormat="1" ht="12.75">
      <c r="A39" s="1442" t="s">
        <v>743</v>
      </c>
      <c r="B39" s="78">
        <v>8959.85923186451</v>
      </c>
      <c r="C39" s="78">
        <v>7602.541068900001</v>
      </c>
      <c r="D39" s="78">
        <v>7648.671940099999</v>
      </c>
      <c r="E39" s="1443">
        <v>8936.600668998002</v>
      </c>
      <c r="F39" s="78">
        <v>-1357.3181629645087</v>
      </c>
      <c r="G39" s="78">
        <v>-15.148878211583872</v>
      </c>
      <c r="H39" s="78">
        <v>1287.928728898003</v>
      </c>
      <c r="I39" s="1416">
        <v>16.838592882324154</v>
      </c>
    </row>
    <row r="40" spans="1:9" ht="12.75">
      <c r="A40" s="1437" t="s">
        <v>744</v>
      </c>
      <c r="B40" s="1148">
        <v>403.633</v>
      </c>
      <c r="C40" s="1148">
        <v>616.58992648</v>
      </c>
      <c r="D40" s="1438">
        <v>1286.11185332</v>
      </c>
      <c r="E40" s="1148">
        <v>2256.95874278</v>
      </c>
      <c r="F40" s="129">
        <v>212.95692648000005</v>
      </c>
      <c r="G40" s="1148">
        <v>52.760038569690806</v>
      </c>
      <c r="H40" s="1148">
        <v>970.8468894600003</v>
      </c>
      <c r="I40" s="1180">
        <v>75.48697160000765</v>
      </c>
    </row>
    <row r="41" spans="1:9" ht="12.75">
      <c r="A41" s="1170" t="s">
        <v>745</v>
      </c>
      <c r="B41" s="1244">
        <v>4802.199331215651</v>
      </c>
      <c r="C41" s="1244">
        <v>3928.96142963</v>
      </c>
      <c r="D41" s="1440">
        <v>3811.6031515299996</v>
      </c>
      <c r="E41" s="1244">
        <v>3640.495956150001</v>
      </c>
      <c r="F41" s="1441">
        <v>-873.2379015856509</v>
      </c>
      <c r="G41" s="1244">
        <v>-18.184124426267733</v>
      </c>
      <c r="H41" s="1244">
        <v>-171.10719537999876</v>
      </c>
      <c r="I41" s="1419">
        <v>-4.48911359807527</v>
      </c>
    </row>
    <row r="42" spans="1:9" ht="12.75">
      <c r="A42" s="1170" t="s">
        <v>746</v>
      </c>
      <c r="B42" s="1244">
        <v>1477.6387771599998</v>
      </c>
      <c r="C42" s="1244">
        <v>894.96351789</v>
      </c>
      <c r="D42" s="1440">
        <v>511.19493863000014</v>
      </c>
      <c r="E42" s="1244">
        <v>808.1284439880003</v>
      </c>
      <c r="F42" s="1441">
        <v>-582.6752592699997</v>
      </c>
      <c r="G42" s="1244">
        <v>-39.43286196034278</v>
      </c>
      <c r="H42" s="1244">
        <v>296.93350535800016</v>
      </c>
      <c r="I42" s="1419">
        <v>58.08615909887145</v>
      </c>
    </row>
    <row r="43" spans="1:9" ht="12.75">
      <c r="A43" s="1170" t="s">
        <v>747</v>
      </c>
      <c r="B43" s="1244">
        <v>146.41464445999995</v>
      </c>
      <c r="C43" s="1244">
        <v>122.32269621</v>
      </c>
      <c r="D43" s="1440">
        <v>19.123</v>
      </c>
      <c r="E43" s="1244">
        <v>30.33024216</v>
      </c>
      <c r="F43" s="1441">
        <v>-24.091948249999945</v>
      </c>
      <c r="G43" s="1244">
        <v>-16.454602843079535</v>
      </c>
      <c r="H43" s="1244">
        <v>11.20724216</v>
      </c>
      <c r="I43" s="1419">
        <v>58.60608774773832</v>
      </c>
    </row>
    <row r="44" spans="1:9" ht="12.75">
      <c r="A44" s="1171" t="s">
        <v>748</v>
      </c>
      <c r="B44" s="1143">
        <v>2129.9734790288576</v>
      </c>
      <c r="C44" s="1143">
        <v>2039.7034986899998</v>
      </c>
      <c r="D44" s="1439">
        <v>2020.6389966199993</v>
      </c>
      <c r="E44" s="1143">
        <v>2200.68728392</v>
      </c>
      <c r="F44" s="1144">
        <v>-90.26998033885775</v>
      </c>
      <c r="G44" s="1143">
        <v>-4.238080014968803</v>
      </c>
      <c r="H44" s="1143">
        <v>180.04828730000077</v>
      </c>
      <c r="I44" s="1178">
        <v>8.91046285858951</v>
      </c>
    </row>
    <row r="45" spans="1:9" s="1241" customFormat="1" ht="12.75">
      <c r="A45" s="1415" t="s">
        <v>749</v>
      </c>
      <c r="B45" s="78">
        <v>239.8</v>
      </c>
      <c r="C45" s="78">
        <v>331.487018113</v>
      </c>
      <c r="D45" s="78">
        <v>299.667100278</v>
      </c>
      <c r="E45" s="1444">
        <v>329.44336546010004</v>
      </c>
      <c r="F45" s="78">
        <v>91.68701811299997</v>
      </c>
      <c r="G45" s="78">
        <v>38.2347865358632</v>
      </c>
      <c r="H45" s="78">
        <v>29.77626518210002</v>
      </c>
      <c r="I45" s="1416">
        <v>9.936447863137692</v>
      </c>
    </row>
    <row r="46" spans="1:9" s="1241" customFormat="1" ht="12.75">
      <c r="A46" s="1415" t="s">
        <v>750</v>
      </c>
      <c r="B46" s="78">
        <v>34.1</v>
      </c>
      <c r="C46" s="78">
        <v>18.8</v>
      </c>
      <c r="D46" s="78">
        <v>18.4</v>
      </c>
      <c r="E46" s="78">
        <v>0</v>
      </c>
      <c r="F46" s="78">
        <v>-15.3</v>
      </c>
      <c r="G46" s="78">
        <v>-44.868035190615835</v>
      </c>
      <c r="H46" s="78">
        <v>-18.4</v>
      </c>
      <c r="I46" s="1416">
        <v>-100</v>
      </c>
    </row>
    <row r="47" spans="1:9" s="1241" customFormat="1" ht="12.75">
      <c r="A47" s="1415" t="s">
        <v>751</v>
      </c>
      <c r="B47" s="78">
        <v>12577.172123</v>
      </c>
      <c r="C47" s="78">
        <v>18090.707688701794</v>
      </c>
      <c r="D47" s="78">
        <v>21377.638438842398</v>
      </c>
      <c r="E47" s="78">
        <v>29111.2168270107</v>
      </c>
      <c r="F47" s="78">
        <v>5513.5355657017935</v>
      </c>
      <c r="G47" s="78">
        <v>43.83764101963061</v>
      </c>
      <c r="H47" s="78">
        <v>7733.578388168302</v>
      </c>
      <c r="I47" s="1416">
        <v>36.176018273920604</v>
      </c>
    </row>
    <row r="48" spans="1:9" ht="13.5" thickBot="1">
      <c r="A48" s="1422" t="s">
        <v>467</v>
      </c>
      <c r="B48" s="1424">
        <v>306535.72677788493</v>
      </c>
      <c r="C48" s="1424">
        <v>366289.31598302245</v>
      </c>
      <c r="D48" s="1424">
        <v>401777.51838251646</v>
      </c>
      <c r="E48" s="1424">
        <v>470591.5306158451</v>
      </c>
      <c r="F48" s="1424">
        <v>59753.58920513748</v>
      </c>
      <c r="G48" s="1424">
        <v>19.493189206109992</v>
      </c>
      <c r="H48" s="1424">
        <v>68814.01223332866</v>
      </c>
      <c r="I48" s="1425">
        <v>17.12739242114925</v>
      </c>
    </row>
    <row r="49" spans="2:5" ht="13.5" thickTop="1">
      <c r="B49" s="54"/>
      <c r="C49" s="54"/>
      <c r="D49" s="54"/>
      <c r="E49" s="54"/>
    </row>
    <row r="50" ht="12.75">
      <c r="E50" s="54"/>
    </row>
    <row r="51" ht="12.75">
      <c r="E51" s="54"/>
    </row>
  </sheetData>
  <mergeCells count="4">
    <mergeCell ref="A2:I2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1">
      <selection activeCell="H3" sqref="H3:I3"/>
    </sheetView>
  </sheetViews>
  <sheetFormatPr defaultColWidth="9.140625" defaultRowHeight="12.75"/>
  <cols>
    <col min="1" max="1" width="39.421875" style="1255" customWidth="1"/>
    <col min="2" max="2" width="11.28125" style="1255" customWidth="1"/>
    <col min="3" max="3" width="11.7109375" style="1257" customWidth="1"/>
    <col min="4" max="4" width="10.421875" style="1255" customWidth="1"/>
    <col min="5" max="5" width="11.421875" style="1255" customWidth="1"/>
    <col min="6" max="9" width="10.57421875" style="1255" customWidth="1"/>
    <col min="10" max="16384" width="9.140625" style="1255" customWidth="1"/>
  </cols>
  <sheetData>
    <row r="1" spans="1:9" ht="12.75">
      <c r="A1" s="1669" t="s">
        <v>1342</v>
      </c>
      <c r="B1" s="1669"/>
      <c r="C1" s="1669"/>
      <c r="D1" s="1669"/>
      <c r="E1" s="1669"/>
      <c r="F1" s="1669"/>
      <c r="G1" s="1669"/>
      <c r="H1" s="1669"/>
      <c r="I1" s="1669"/>
    </row>
    <row r="2" spans="1:9" s="1256" customFormat="1" ht="15.75" customHeight="1">
      <c r="A2" s="1670" t="s">
        <v>520</v>
      </c>
      <c r="B2" s="1670"/>
      <c r="C2" s="1670"/>
      <c r="D2" s="1670"/>
      <c r="E2" s="1670"/>
      <c r="F2" s="1670"/>
      <c r="G2" s="1670"/>
      <c r="H2" s="1670"/>
      <c r="I2" s="1670"/>
    </row>
    <row r="3" spans="8:9" ht="13.5" thickBot="1">
      <c r="H3" s="1623" t="s">
        <v>1171</v>
      </c>
      <c r="I3" s="1623"/>
    </row>
    <row r="4" spans="1:9" s="1258" customFormat="1" ht="13.5" thickTop="1">
      <c r="A4" s="1449"/>
      <c r="B4" s="1450"/>
      <c r="C4" s="1451"/>
      <c r="D4" s="1451"/>
      <c r="E4" s="1451"/>
      <c r="F4" s="1628" t="s">
        <v>888</v>
      </c>
      <c r="G4" s="1592"/>
      <c r="H4" s="1592"/>
      <c r="I4" s="1593"/>
    </row>
    <row r="5" spans="1:9" s="1258" customFormat="1" ht="14.25" customHeight="1">
      <c r="A5" s="1452" t="s">
        <v>752</v>
      </c>
      <c r="B5" s="1445">
        <f>'[2]MS'!B5</f>
        <v>2008</v>
      </c>
      <c r="C5" s="1445">
        <v>2009</v>
      </c>
      <c r="D5" s="1445">
        <f>'[2]MS'!D5</f>
        <v>2009</v>
      </c>
      <c r="E5" s="1445">
        <f>'[2]MS'!E5</f>
        <v>2010</v>
      </c>
      <c r="F5" s="1645" t="s">
        <v>1091</v>
      </c>
      <c r="G5" s="1666"/>
      <c r="H5" s="1667" t="s">
        <v>97</v>
      </c>
      <c r="I5" s="1668"/>
    </row>
    <row r="6" spans="1:9" s="1259" customFormat="1" ht="14.25">
      <c r="A6" s="1453"/>
      <c r="B6" s="1446" t="s">
        <v>53</v>
      </c>
      <c r="C6" s="1447" t="str">
        <f>'[2]Sec loan'!C5</f>
        <v>Apr</v>
      </c>
      <c r="D6" s="1447" t="s">
        <v>53</v>
      </c>
      <c r="E6" s="1447" t="str">
        <f>C6</f>
        <v>Apr</v>
      </c>
      <c r="F6" s="1448" t="s">
        <v>1170</v>
      </c>
      <c r="G6" s="1448" t="s">
        <v>551</v>
      </c>
      <c r="H6" s="1448" t="s">
        <v>1170</v>
      </c>
      <c r="I6" s="1454" t="s">
        <v>551</v>
      </c>
    </row>
    <row r="7" spans="1:9" s="1262" customFormat="1" ht="14.25">
      <c r="A7" s="1455" t="s">
        <v>753</v>
      </c>
      <c r="B7" s="1260">
        <v>374.65</v>
      </c>
      <c r="C7" s="1260">
        <v>493.58099999999996</v>
      </c>
      <c r="D7" s="1260">
        <v>506.50399999999996</v>
      </c>
      <c r="E7" s="1260">
        <v>499.024</v>
      </c>
      <c r="F7" s="1261">
        <f aca="true" t="shared" si="0" ref="F7:F61">C7-B7</f>
        <v>118.93099999999998</v>
      </c>
      <c r="G7" s="1261">
        <f>F7/B7*100</f>
        <v>31.744561590818094</v>
      </c>
      <c r="H7" s="1261">
        <f aca="true" t="shared" si="1" ref="H7:H68">E7-D7</f>
        <v>-7.479999999999961</v>
      </c>
      <c r="I7" s="1456">
        <f>H7/D7*100</f>
        <v>-1.4767899167627427</v>
      </c>
    </row>
    <row r="8" spans="1:9" ht="15" hidden="1">
      <c r="A8" s="1457" t="s">
        <v>754</v>
      </c>
      <c r="B8" s="1244">
        <v>0</v>
      </c>
      <c r="C8" s="1244">
        <v>0</v>
      </c>
      <c r="D8" s="1244">
        <v>0</v>
      </c>
      <c r="E8" s="1244">
        <v>2.808</v>
      </c>
      <c r="F8" s="1263">
        <f t="shared" si="0"/>
        <v>0</v>
      </c>
      <c r="G8" s="1263">
        <v>0</v>
      </c>
      <c r="H8" s="1263">
        <f t="shared" si="1"/>
        <v>2.808</v>
      </c>
      <c r="I8" s="1458">
        <v>0</v>
      </c>
    </row>
    <row r="9" spans="1:9" ht="15" hidden="1">
      <c r="A9" s="1457" t="s">
        <v>755</v>
      </c>
      <c r="B9" s="1244"/>
      <c r="C9" s="1244">
        <v>0</v>
      </c>
      <c r="D9" s="1244">
        <v>0</v>
      </c>
      <c r="E9" s="1244">
        <v>0.889</v>
      </c>
      <c r="F9" s="1264">
        <f t="shared" si="0"/>
        <v>0</v>
      </c>
      <c r="G9" s="1264">
        <v>0</v>
      </c>
      <c r="H9" s="1264">
        <f t="shared" si="1"/>
        <v>0.889</v>
      </c>
      <c r="I9" s="1459">
        <v>0</v>
      </c>
    </row>
    <row r="10" spans="1:9" ht="15" hidden="1">
      <c r="A10" s="1457" t="s">
        <v>756</v>
      </c>
      <c r="B10" s="1244"/>
      <c r="C10" s="1244">
        <v>0</v>
      </c>
      <c r="D10" s="1244">
        <v>0</v>
      </c>
      <c r="E10" s="1244">
        <v>0</v>
      </c>
      <c r="F10" s="1264">
        <f t="shared" si="0"/>
        <v>0</v>
      </c>
      <c r="G10" s="1264">
        <v>0</v>
      </c>
      <c r="H10" s="1264">
        <f t="shared" si="1"/>
        <v>0</v>
      </c>
      <c r="I10" s="1459">
        <v>0</v>
      </c>
    </row>
    <row r="11" spans="1:9" ht="15" hidden="1">
      <c r="A11" s="1457" t="s">
        <v>757</v>
      </c>
      <c r="B11" s="1244"/>
      <c r="C11" s="1244">
        <v>0</v>
      </c>
      <c r="D11" s="1244">
        <v>0</v>
      </c>
      <c r="E11" s="1244">
        <v>0</v>
      </c>
      <c r="F11" s="1264">
        <f t="shared" si="0"/>
        <v>0</v>
      </c>
      <c r="G11" s="1264">
        <v>0</v>
      </c>
      <c r="H11" s="1264">
        <f t="shared" si="1"/>
        <v>0</v>
      </c>
      <c r="I11" s="1459">
        <v>0</v>
      </c>
    </row>
    <row r="12" spans="1:9" ht="15" hidden="1">
      <c r="A12" s="1457" t="s">
        <v>758</v>
      </c>
      <c r="B12" s="1244"/>
      <c r="C12" s="1244">
        <v>0</v>
      </c>
      <c r="D12" s="1244">
        <v>0</v>
      </c>
      <c r="E12" s="1244">
        <v>0</v>
      </c>
      <c r="F12" s="1264">
        <f t="shared" si="0"/>
        <v>0</v>
      </c>
      <c r="G12" s="1264">
        <v>0</v>
      </c>
      <c r="H12" s="1264">
        <f t="shared" si="1"/>
        <v>0</v>
      </c>
      <c r="I12" s="1459">
        <v>0</v>
      </c>
    </row>
    <row r="13" spans="1:9" ht="15">
      <c r="A13" s="1457" t="s">
        <v>759</v>
      </c>
      <c r="B13" s="1244">
        <v>27.6</v>
      </c>
      <c r="C13" s="1244">
        <v>329.315</v>
      </c>
      <c r="D13" s="1244">
        <v>340.205</v>
      </c>
      <c r="E13" s="1244">
        <v>305.65700000000004</v>
      </c>
      <c r="F13" s="1264">
        <f t="shared" si="0"/>
        <v>301.715</v>
      </c>
      <c r="G13" s="1264">
        <f>F13/B13*100</f>
        <v>1093.1702898550723</v>
      </c>
      <c r="H13" s="1264">
        <f t="shared" si="1"/>
        <v>-34.547999999999945</v>
      </c>
      <c r="I13" s="1459">
        <f>H13/D13*100</f>
        <v>-10.155053570641215</v>
      </c>
    </row>
    <row r="14" spans="1:9" ht="15" hidden="1">
      <c r="A14" s="1457" t="s">
        <v>760</v>
      </c>
      <c r="B14" s="1244"/>
      <c r="C14" s="1244">
        <v>0</v>
      </c>
      <c r="D14" s="1244">
        <v>0</v>
      </c>
      <c r="E14" s="1244">
        <v>0</v>
      </c>
      <c r="F14" s="1264">
        <f t="shared" si="0"/>
        <v>0</v>
      </c>
      <c r="G14" s="1264">
        <v>0</v>
      </c>
      <c r="H14" s="1264">
        <f t="shared" si="1"/>
        <v>0</v>
      </c>
      <c r="I14" s="1459">
        <v>0</v>
      </c>
    </row>
    <row r="15" spans="1:9" ht="15" hidden="1">
      <c r="A15" s="1457" t="s">
        <v>761</v>
      </c>
      <c r="B15" s="1244"/>
      <c r="C15" s="1244">
        <v>0</v>
      </c>
      <c r="D15" s="1244">
        <v>0</v>
      </c>
      <c r="E15" s="1244">
        <v>0</v>
      </c>
      <c r="F15" s="1264">
        <f t="shared" si="0"/>
        <v>0</v>
      </c>
      <c r="G15" s="1264">
        <v>0</v>
      </c>
      <c r="H15" s="1264">
        <f t="shared" si="1"/>
        <v>0</v>
      </c>
      <c r="I15" s="1459">
        <v>0</v>
      </c>
    </row>
    <row r="16" spans="1:9" ht="15">
      <c r="A16" s="1457" t="s">
        <v>762</v>
      </c>
      <c r="B16" s="1244">
        <v>65.1</v>
      </c>
      <c r="C16" s="1244">
        <v>65.1</v>
      </c>
      <c r="D16" s="1244">
        <v>69.7</v>
      </c>
      <c r="E16" s="1244">
        <v>69.7</v>
      </c>
      <c r="F16" s="1264">
        <f t="shared" si="0"/>
        <v>0</v>
      </c>
      <c r="G16" s="1264">
        <f>F16/B16*100</f>
        <v>0</v>
      </c>
      <c r="H16" s="1264">
        <f t="shared" si="1"/>
        <v>0</v>
      </c>
      <c r="I16" s="1459">
        <f>H16/D16*100</f>
        <v>0</v>
      </c>
    </row>
    <row r="17" spans="1:9" ht="15" hidden="1">
      <c r="A17" s="1457" t="s">
        <v>763</v>
      </c>
      <c r="B17" s="1244"/>
      <c r="C17" s="1244">
        <v>0</v>
      </c>
      <c r="D17" s="1244">
        <v>0</v>
      </c>
      <c r="E17" s="1244">
        <v>0</v>
      </c>
      <c r="F17" s="1264">
        <f t="shared" si="0"/>
        <v>0</v>
      </c>
      <c r="G17" s="1264">
        <v>0</v>
      </c>
      <c r="H17" s="1264">
        <f t="shared" si="1"/>
        <v>0</v>
      </c>
      <c r="I17" s="1459">
        <v>0</v>
      </c>
    </row>
    <row r="18" spans="1:9" ht="15" hidden="1">
      <c r="A18" s="1457" t="s">
        <v>764</v>
      </c>
      <c r="B18" s="1244"/>
      <c r="C18" s="1244">
        <v>0</v>
      </c>
      <c r="D18" s="1244">
        <v>0</v>
      </c>
      <c r="E18" s="1244">
        <v>0</v>
      </c>
      <c r="F18" s="1264">
        <f t="shared" si="0"/>
        <v>0</v>
      </c>
      <c r="G18" s="1264">
        <v>0</v>
      </c>
      <c r="H18" s="1264">
        <f t="shared" si="1"/>
        <v>0</v>
      </c>
      <c r="I18" s="1459">
        <v>0</v>
      </c>
    </row>
    <row r="19" spans="1:9" ht="15">
      <c r="A19" s="1457" t="s">
        <v>765</v>
      </c>
      <c r="B19" s="1244">
        <v>15.625</v>
      </c>
      <c r="C19" s="1244">
        <v>15.625</v>
      </c>
      <c r="D19" s="1244">
        <v>15.625</v>
      </c>
      <c r="E19" s="1244">
        <v>15.625</v>
      </c>
      <c r="F19" s="1264">
        <f t="shared" si="0"/>
        <v>0</v>
      </c>
      <c r="G19" s="1264">
        <f>F19/B19*100</f>
        <v>0</v>
      </c>
      <c r="H19" s="1264">
        <f t="shared" si="1"/>
        <v>0</v>
      </c>
      <c r="I19" s="1459">
        <f>H19/D19*100</f>
        <v>0</v>
      </c>
    </row>
    <row r="20" spans="1:9" ht="15" hidden="1">
      <c r="A20" s="1457" t="s">
        <v>766</v>
      </c>
      <c r="B20" s="1244"/>
      <c r="C20" s="1244">
        <v>0</v>
      </c>
      <c r="D20" s="1244">
        <v>0</v>
      </c>
      <c r="E20" s="1244">
        <v>0</v>
      </c>
      <c r="F20" s="1264">
        <f t="shared" si="0"/>
        <v>0</v>
      </c>
      <c r="G20" s="1264">
        <v>0</v>
      </c>
      <c r="H20" s="1264">
        <f t="shared" si="1"/>
        <v>0</v>
      </c>
      <c r="I20" s="1459">
        <v>0</v>
      </c>
    </row>
    <row r="21" spans="1:9" ht="15" hidden="1">
      <c r="A21" s="1457" t="s">
        <v>767</v>
      </c>
      <c r="B21" s="1244"/>
      <c r="C21" s="1244">
        <v>0</v>
      </c>
      <c r="D21" s="1244">
        <v>0</v>
      </c>
      <c r="E21" s="1244">
        <v>0</v>
      </c>
      <c r="F21" s="1264">
        <f t="shared" si="0"/>
        <v>0</v>
      </c>
      <c r="G21" s="1264">
        <v>0</v>
      </c>
      <c r="H21" s="1264">
        <f t="shared" si="1"/>
        <v>0</v>
      </c>
      <c r="I21" s="1459">
        <v>0</v>
      </c>
    </row>
    <row r="22" spans="1:9" ht="15">
      <c r="A22" s="1457" t="s">
        <v>768</v>
      </c>
      <c r="B22" s="1244">
        <v>266.325</v>
      </c>
      <c r="C22" s="1244">
        <v>83.541</v>
      </c>
      <c r="D22" s="1244">
        <v>80.974</v>
      </c>
      <c r="E22" s="1244">
        <v>104.345</v>
      </c>
      <c r="F22" s="1265">
        <f t="shared" si="0"/>
        <v>-182.784</v>
      </c>
      <c r="G22" s="1265">
        <f>F22/B22*100</f>
        <v>-68.63193466629119</v>
      </c>
      <c r="H22" s="1264">
        <f t="shared" si="1"/>
        <v>23.370999999999995</v>
      </c>
      <c r="I22" s="1460">
        <f>H22/D22*100</f>
        <v>28.862350878059615</v>
      </c>
    </row>
    <row r="23" spans="1:9" s="1259" customFormat="1" ht="14.25">
      <c r="A23" s="1455" t="s">
        <v>769</v>
      </c>
      <c r="B23" s="1260">
        <v>3099.326</v>
      </c>
      <c r="C23" s="1260">
        <v>2786.529</v>
      </c>
      <c r="D23" s="1260">
        <v>1857.25</v>
      </c>
      <c r="E23" s="1260">
        <v>1681.639</v>
      </c>
      <c r="F23" s="1261">
        <f t="shared" si="0"/>
        <v>-312.797</v>
      </c>
      <c r="G23" s="1261">
        <f>F23/B23*100</f>
        <v>-10.092420093917195</v>
      </c>
      <c r="H23" s="1260">
        <f t="shared" si="1"/>
        <v>-175.6110000000001</v>
      </c>
      <c r="I23" s="1456">
        <f>H23/D23*100</f>
        <v>-9.45543141741823</v>
      </c>
    </row>
    <row r="24" spans="1:9" ht="15" hidden="1">
      <c r="A24" s="1457" t="s">
        <v>770</v>
      </c>
      <c r="B24" s="1244"/>
      <c r="C24" s="1244">
        <v>0</v>
      </c>
      <c r="D24" s="1244">
        <v>0</v>
      </c>
      <c r="E24" s="1244">
        <v>3.3</v>
      </c>
      <c r="F24" s="1264">
        <f t="shared" si="0"/>
        <v>0</v>
      </c>
      <c r="G24" s="1263"/>
      <c r="H24" s="1264">
        <f t="shared" si="1"/>
        <v>3.3</v>
      </c>
      <c r="I24" s="1458"/>
    </row>
    <row r="25" spans="1:9" ht="15" hidden="1">
      <c r="A25" s="1457" t="s">
        <v>771</v>
      </c>
      <c r="B25" s="1244">
        <v>0</v>
      </c>
      <c r="C25" s="1244">
        <v>0</v>
      </c>
      <c r="D25" s="1244">
        <v>0</v>
      </c>
      <c r="E25" s="1244">
        <v>0</v>
      </c>
      <c r="F25" s="1264">
        <f t="shared" si="0"/>
        <v>0</v>
      </c>
      <c r="G25" s="1264" t="e">
        <f>F25/B25*100</f>
        <v>#DIV/0!</v>
      </c>
      <c r="H25" s="1264">
        <f t="shared" si="1"/>
        <v>0</v>
      </c>
      <c r="I25" s="1459" t="e">
        <f>H25/D25*100</f>
        <v>#DIV/0!</v>
      </c>
    </row>
    <row r="26" spans="1:9" ht="15">
      <c r="A26" s="1457" t="s">
        <v>772</v>
      </c>
      <c r="B26" s="1244">
        <v>747.723</v>
      </c>
      <c r="C26" s="1244">
        <v>357.022</v>
      </c>
      <c r="D26" s="1244">
        <v>479.34400000000005</v>
      </c>
      <c r="E26" s="1244">
        <v>324.216</v>
      </c>
      <c r="F26" s="1264">
        <f t="shared" si="0"/>
        <v>-390.70099999999996</v>
      </c>
      <c r="G26" s="1264">
        <f>F26/B26*100</f>
        <v>-52.25210405457636</v>
      </c>
      <c r="H26" s="1264">
        <f t="shared" si="1"/>
        <v>-155.12800000000004</v>
      </c>
      <c r="I26" s="1459">
        <f>H26/D26*100</f>
        <v>-32.36256216829668</v>
      </c>
    </row>
    <row r="27" spans="1:9" ht="15">
      <c r="A27" s="1457" t="s">
        <v>773</v>
      </c>
      <c r="B27" s="1244">
        <v>387.204</v>
      </c>
      <c r="C27" s="1244">
        <v>182.498</v>
      </c>
      <c r="D27" s="1244">
        <v>316.835</v>
      </c>
      <c r="E27" s="1244">
        <v>415.816</v>
      </c>
      <c r="F27" s="1264">
        <f t="shared" si="0"/>
        <v>-204.70600000000002</v>
      </c>
      <c r="G27" s="1264">
        <f>F27/B27*100</f>
        <v>-52.867738969638744</v>
      </c>
      <c r="H27" s="1264">
        <f t="shared" si="1"/>
        <v>98.981</v>
      </c>
      <c r="I27" s="1459">
        <f>H27/D27*100</f>
        <v>31.240551075480926</v>
      </c>
    </row>
    <row r="28" spans="1:9" ht="15">
      <c r="A28" s="1457" t="s">
        <v>774</v>
      </c>
      <c r="B28" s="1244">
        <v>1069.7</v>
      </c>
      <c r="C28" s="1244">
        <v>700</v>
      </c>
      <c r="D28" s="1244">
        <v>0</v>
      </c>
      <c r="E28" s="1244">
        <v>0</v>
      </c>
      <c r="F28" s="1264">
        <f t="shared" si="0"/>
        <v>-369.70000000000005</v>
      </c>
      <c r="G28" s="1264">
        <f>F28/B28*100</f>
        <v>-34.56109189492381</v>
      </c>
      <c r="H28" s="1264">
        <f t="shared" si="1"/>
        <v>0</v>
      </c>
      <c r="I28" s="1468" t="s">
        <v>95</v>
      </c>
    </row>
    <row r="29" spans="1:9" ht="15" hidden="1">
      <c r="A29" s="1457" t="s">
        <v>775</v>
      </c>
      <c r="B29" s="1244"/>
      <c r="C29" s="1244">
        <v>0</v>
      </c>
      <c r="D29" s="1244">
        <v>0</v>
      </c>
      <c r="E29" s="1244">
        <v>64.827</v>
      </c>
      <c r="F29" s="1264">
        <f t="shared" si="0"/>
        <v>0</v>
      </c>
      <c r="G29" s="1264"/>
      <c r="H29" s="1264">
        <f t="shared" si="1"/>
        <v>64.827</v>
      </c>
      <c r="I29" s="1459"/>
    </row>
    <row r="30" spans="1:9" ht="15">
      <c r="A30" s="1457" t="s">
        <v>776</v>
      </c>
      <c r="B30" s="1244">
        <v>894.699</v>
      </c>
      <c r="C30" s="1244">
        <v>1547.009</v>
      </c>
      <c r="D30" s="1244">
        <v>1061.0710000000001</v>
      </c>
      <c r="E30" s="1244">
        <v>873.48</v>
      </c>
      <c r="F30" s="1264">
        <f t="shared" si="0"/>
        <v>652.3100000000001</v>
      </c>
      <c r="G30" s="1265">
        <f>F30/B30*100</f>
        <v>72.90831888713412</v>
      </c>
      <c r="H30" s="1264">
        <f t="shared" si="1"/>
        <v>-187.59100000000012</v>
      </c>
      <c r="I30" s="1460">
        <f>H30/D30*100</f>
        <v>-17.679401284174208</v>
      </c>
    </row>
    <row r="31" spans="1:9" s="1259" customFormat="1" ht="14.25">
      <c r="A31" s="1455" t="s">
        <v>777</v>
      </c>
      <c r="B31" s="1260">
        <v>965.833</v>
      </c>
      <c r="C31" s="1260">
        <v>858.9680000000001</v>
      </c>
      <c r="D31" s="1260">
        <v>909.031</v>
      </c>
      <c r="E31" s="1260">
        <v>1064.141</v>
      </c>
      <c r="F31" s="1260">
        <f t="shared" si="0"/>
        <v>-106.8649999999999</v>
      </c>
      <c r="G31" s="1261">
        <f>F31/B31*100</f>
        <v>-11.064542213819562</v>
      </c>
      <c r="H31" s="1260">
        <f t="shared" si="1"/>
        <v>155.11000000000013</v>
      </c>
      <c r="I31" s="1456">
        <f>H31/D31*100</f>
        <v>17.063224466492358</v>
      </c>
    </row>
    <row r="32" spans="1:9" ht="15">
      <c r="A32" s="1457" t="s">
        <v>778</v>
      </c>
      <c r="B32" s="1244">
        <v>50</v>
      </c>
      <c r="C32" s="1244">
        <v>0</v>
      </c>
      <c r="D32" s="1244">
        <v>0</v>
      </c>
      <c r="E32" s="1244">
        <v>0</v>
      </c>
      <c r="F32" s="1264">
        <f t="shared" si="0"/>
        <v>-50</v>
      </c>
      <c r="G32" s="1263">
        <f>F32/B32*100</f>
        <v>-100</v>
      </c>
      <c r="H32" s="1264">
        <f t="shared" si="1"/>
        <v>0</v>
      </c>
      <c r="I32" s="1467" t="s">
        <v>95</v>
      </c>
    </row>
    <row r="33" spans="1:9" ht="15" hidden="1">
      <c r="A33" s="1457" t="s">
        <v>779</v>
      </c>
      <c r="B33" s="1244"/>
      <c r="C33" s="1244">
        <v>0</v>
      </c>
      <c r="D33" s="1244">
        <v>0</v>
      </c>
      <c r="E33" s="1244">
        <v>0</v>
      </c>
      <c r="F33" s="1264">
        <f t="shared" si="0"/>
        <v>0</v>
      </c>
      <c r="G33" s="1264">
        <v>0</v>
      </c>
      <c r="H33" s="1264">
        <f t="shared" si="1"/>
        <v>0</v>
      </c>
      <c r="I33" s="1459">
        <v>0</v>
      </c>
    </row>
    <row r="34" spans="1:9" ht="15" hidden="1">
      <c r="A34" s="1457" t="s">
        <v>780</v>
      </c>
      <c r="B34" s="1244"/>
      <c r="C34" s="1244">
        <v>0</v>
      </c>
      <c r="D34" s="1244">
        <v>0</v>
      </c>
      <c r="E34" s="1244">
        <v>0</v>
      </c>
      <c r="F34" s="1264">
        <f t="shared" si="0"/>
        <v>0</v>
      </c>
      <c r="G34" s="1264">
        <v>0</v>
      </c>
      <c r="H34" s="1264">
        <f t="shared" si="1"/>
        <v>0</v>
      </c>
      <c r="I34" s="1459">
        <v>0</v>
      </c>
    </row>
    <row r="35" spans="1:9" ht="15" hidden="1">
      <c r="A35" s="1457" t="s">
        <v>781</v>
      </c>
      <c r="B35" s="1244"/>
      <c r="C35" s="1244">
        <v>0</v>
      </c>
      <c r="D35" s="1244">
        <v>0</v>
      </c>
      <c r="E35" s="1244">
        <v>0</v>
      </c>
      <c r="F35" s="1264">
        <f t="shared" si="0"/>
        <v>0</v>
      </c>
      <c r="G35" s="1264">
        <v>0</v>
      </c>
      <c r="H35" s="1264">
        <f t="shared" si="1"/>
        <v>0</v>
      </c>
      <c r="I35" s="1459">
        <v>0</v>
      </c>
    </row>
    <row r="36" spans="1:9" ht="15" hidden="1">
      <c r="A36" s="1457" t="s">
        <v>782</v>
      </c>
      <c r="B36" s="1244"/>
      <c r="C36" s="1244">
        <v>0</v>
      </c>
      <c r="D36" s="1244">
        <v>0</v>
      </c>
      <c r="E36" s="1244">
        <v>230.19400000000002</v>
      </c>
      <c r="F36" s="1264">
        <f t="shared" si="0"/>
        <v>0</v>
      </c>
      <c r="G36" s="1264">
        <v>0</v>
      </c>
      <c r="H36" s="1264">
        <f t="shared" si="1"/>
        <v>230.19400000000002</v>
      </c>
      <c r="I36" s="1459">
        <v>0</v>
      </c>
    </row>
    <row r="37" spans="1:9" ht="15" hidden="1">
      <c r="A37" s="1457" t="s">
        <v>783</v>
      </c>
      <c r="B37" s="1244"/>
      <c r="C37" s="1244">
        <v>0</v>
      </c>
      <c r="D37" s="1244">
        <v>0</v>
      </c>
      <c r="E37" s="1244">
        <v>0</v>
      </c>
      <c r="F37" s="1264">
        <f t="shared" si="0"/>
        <v>0</v>
      </c>
      <c r="G37" s="1264">
        <v>0</v>
      </c>
      <c r="H37" s="1264">
        <f t="shared" si="1"/>
        <v>0</v>
      </c>
      <c r="I37" s="1459">
        <v>0</v>
      </c>
    </row>
    <row r="38" spans="1:9" ht="15" hidden="1">
      <c r="A38" s="1457" t="s">
        <v>784</v>
      </c>
      <c r="B38" s="1244"/>
      <c r="C38" s="1244">
        <v>0</v>
      </c>
      <c r="D38" s="1244">
        <v>0</v>
      </c>
      <c r="E38" s="1244">
        <v>0</v>
      </c>
      <c r="F38" s="1264">
        <f t="shared" si="0"/>
        <v>0</v>
      </c>
      <c r="G38" s="1264">
        <v>0</v>
      </c>
      <c r="H38" s="1264">
        <f t="shared" si="1"/>
        <v>0</v>
      </c>
      <c r="I38" s="1459">
        <v>0</v>
      </c>
    </row>
    <row r="39" spans="1:9" ht="15" hidden="1">
      <c r="A39" s="1457" t="s">
        <v>785</v>
      </c>
      <c r="B39" s="1244"/>
      <c r="C39" s="1244">
        <v>0</v>
      </c>
      <c r="D39" s="1244">
        <v>0</v>
      </c>
      <c r="E39" s="1244">
        <v>0</v>
      </c>
      <c r="F39" s="1264">
        <f t="shared" si="0"/>
        <v>0</v>
      </c>
      <c r="G39" s="1264">
        <v>0</v>
      </c>
      <c r="H39" s="1264">
        <f t="shared" si="1"/>
        <v>0</v>
      </c>
      <c r="I39" s="1459">
        <v>0</v>
      </c>
    </row>
    <row r="40" spans="1:9" ht="15">
      <c r="A40" s="1457" t="s">
        <v>786</v>
      </c>
      <c r="B40" s="1244">
        <v>915.833</v>
      </c>
      <c r="C40" s="1244">
        <v>858.9680000000001</v>
      </c>
      <c r="D40" s="1244">
        <v>909.031</v>
      </c>
      <c r="E40" s="1244">
        <v>833.9469999999999</v>
      </c>
      <c r="F40" s="1264">
        <f t="shared" si="0"/>
        <v>-56.864999999999895</v>
      </c>
      <c r="G40" s="1265">
        <f>F40/B40*100</f>
        <v>-6.2091014409832255</v>
      </c>
      <c r="H40" s="1264">
        <f t="shared" si="1"/>
        <v>-75.08400000000006</v>
      </c>
      <c r="I40" s="1460">
        <f>H40/D40*100</f>
        <v>-8.25978431978668</v>
      </c>
    </row>
    <row r="41" spans="1:9" s="1259" customFormat="1" ht="15">
      <c r="A41" s="1455" t="s">
        <v>787</v>
      </c>
      <c r="B41" s="1260">
        <v>232.813</v>
      </c>
      <c r="C41" s="1260">
        <v>374.27200000000005</v>
      </c>
      <c r="D41" s="1260">
        <v>488.03099999999995</v>
      </c>
      <c r="E41" s="1260">
        <v>257.00100000000003</v>
      </c>
      <c r="F41" s="1260">
        <f t="shared" si="0"/>
        <v>141.45900000000006</v>
      </c>
      <c r="G41" s="1265">
        <f>F41/B41*100</f>
        <v>60.76078225872269</v>
      </c>
      <c r="H41" s="1260">
        <f t="shared" si="1"/>
        <v>-231.02999999999992</v>
      </c>
      <c r="I41" s="1460">
        <f>H41/D41*100</f>
        <v>-47.339205911099896</v>
      </c>
    </row>
    <row r="42" spans="1:9" ht="15" hidden="1">
      <c r="A42" s="1457" t="s">
        <v>788</v>
      </c>
      <c r="B42" s="1244"/>
      <c r="C42" s="1244">
        <v>0</v>
      </c>
      <c r="D42" s="1244">
        <v>0</v>
      </c>
      <c r="E42" s="1244">
        <v>0</v>
      </c>
      <c r="F42" s="1264">
        <f t="shared" si="0"/>
        <v>0</v>
      </c>
      <c r="G42" s="1263">
        <v>0</v>
      </c>
      <c r="H42" s="1264">
        <f t="shared" si="1"/>
        <v>0</v>
      </c>
      <c r="I42" s="1458">
        <v>0</v>
      </c>
    </row>
    <row r="43" spans="1:9" ht="15" hidden="1">
      <c r="A43" s="1457" t="s">
        <v>789</v>
      </c>
      <c r="B43" s="1244"/>
      <c r="C43" s="1244">
        <v>0</v>
      </c>
      <c r="D43" s="1244">
        <v>0</v>
      </c>
      <c r="E43" s="1244">
        <v>0</v>
      </c>
      <c r="F43" s="1264">
        <f t="shared" si="0"/>
        <v>0</v>
      </c>
      <c r="G43" s="1264">
        <v>0</v>
      </c>
      <c r="H43" s="1264">
        <f t="shared" si="1"/>
        <v>0</v>
      </c>
      <c r="I43" s="1459">
        <v>0</v>
      </c>
    </row>
    <row r="44" spans="1:9" ht="15" hidden="1">
      <c r="A44" s="1457" t="s">
        <v>790</v>
      </c>
      <c r="B44" s="1244"/>
      <c r="C44" s="1244">
        <v>0</v>
      </c>
      <c r="D44" s="1244">
        <v>0</v>
      </c>
      <c r="E44" s="1244">
        <v>0</v>
      </c>
      <c r="F44" s="1264">
        <f t="shared" si="0"/>
        <v>0</v>
      </c>
      <c r="G44" s="1264">
        <v>0</v>
      </c>
      <c r="H44" s="1264">
        <f t="shared" si="1"/>
        <v>0</v>
      </c>
      <c r="I44" s="1459">
        <v>0</v>
      </c>
    </row>
    <row r="45" spans="1:9" ht="15" hidden="1">
      <c r="A45" s="1457" t="s">
        <v>791</v>
      </c>
      <c r="B45" s="1244"/>
      <c r="C45" s="1244">
        <v>0</v>
      </c>
      <c r="D45" s="1244">
        <v>0</v>
      </c>
      <c r="E45" s="1244">
        <v>0</v>
      </c>
      <c r="F45" s="1264">
        <f t="shared" si="0"/>
        <v>0</v>
      </c>
      <c r="G45" s="1264">
        <v>0</v>
      </c>
      <c r="H45" s="1264">
        <f t="shared" si="1"/>
        <v>0</v>
      </c>
      <c r="I45" s="1459">
        <v>0</v>
      </c>
    </row>
    <row r="46" spans="1:9" ht="15">
      <c r="A46" s="1457" t="s">
        <v>792</v>
      </c>
      <c r="B46" s="1244">
        <v>232.792</v>
      </c>
      <c r="C46" s="1244">
        <v>374.27200000000005</v>
      </c>
      <c r="D46" s="1244">
        <v>440.03099999999995</v>
      </c>
      <c r="E46" s="1244">
        <v>165.701</v>
      </c>
      <c r="F46" s="1264">
        <f t="shared" si="0"/>
        <v>141.48000000000005</v>
      </c>
      <c r="G46" s="1264">
        <f>F46/B46*100</f>
        <v>60.77528437403349</v>
      </c>
      <c r="H46" s="1264">
        <f t="shared" si="1"/>
        <v>-274.3299999999999</v>
      </c>
      <c r="I46" s="1459">
        <f>H46/D46*100</f>
        <v>-62.34333490140467</v>
      </c>
    </row>
    <row r="47" spans="1:9" ht="15" hidden="1">
      <c r="A47" s="1457" t="s">
        <v>793</v>
      </c>
      <c r="B47" s="1244"/>
      <c r="C47" s="1244">
        <v>0</v>
      </c>
      <c r="D47" s="1244">
        <v>0</v>
      </c>
      <c r="E47" s="1244">
        <v>0</v>
      </c>
      <c r="F47" s="1264">
        <f t="shared" si="0"/>
        <v>0</v>
      </c>
      <c r="G47" s="1264">
        <v>0</v>
      </c>
      <c r="H47" s="1264">
        <f t="shared" si="1"/>
        <v>0</v>
      </c>
      <c r="I47" s="1459">
        <v>0</v>
      </c>
    </row>
    <row r="48" spans="1:9" ht="15" hidden="1">
      <c r="A48" s="1457" t="s">
        <v>794</v>
      </c>
      <c r="B48" s="1244"/>
      <c r="C48" s="1244">
        <v>0</v>
      </c>
      <c r="D48" s="1244">
        <v>0</v>
      </c>
      <c r="E48" s="1244">
        <v>0</v>
      </c>
      <c r="F48" s="1264">
        <f t="shared" si="0"/>
        <v>0</v>
      </c>
      <c r="G48" s="1264">
        <v>0</v>
      </c>
      <c r="H48" s="1264">
        <f t="shared" si="1"/>
        <v>0</v>
      </c>
      <c r="I48" s="1459">
        <v>0</v>
      </c>
    </row>
    <row r="49" spans="1:9" ht="15">
      <c r="A49" s="1457" t="s">
        <v>795</v>
      </c>
      <c r="B49" s="1244">
        <v>0.020999999999999998</v>
      </c>
      <c r="C49" s="1244">
        <v>0</v>
      </c>
      <c r="D49" s="1244">
        <v>48</v>
      </c>
      <c r="E49" s="1244">
        <v>91.3</v>
      </c>
      <c r="F49" s="1264">
        <f t="shared" si="0"/>
        <v>-0.020999999999999998</v>
      </c>
      <c r="G49" s="1265">
        <f>F49/B49*100</f>
        <v>-100</v>
      </c>
      <c r="H49" s="1264">
        <f t="shared" si="1"/>
        <v>43.3</v>
      </c>
      <c r="I49" s="1460">
        <f>H49/D49*100</f>
        <v>90.20833333333333</v>
      </c>
    </row>
    <row r="50" spans="1:9" s="1259" customFormat="1" ht="14.25">
      <c r="A50" s="1455" t="s">
        <v>796</v>
      </c>
      <c r="B50" s="1260">
        <v>1134.649</v>
      </c>
      <c r="C50" s="1260">
        <v>1508.3619999999999</v>
      </c>
      <c r="D50" s="1260">
        <v>1275.876</v>
      </c>
      <c r="E50" s="1260">
        <v>2026.105</v>
      </c>
      <c r="F50" s="1260">
        <f t="shared" si="0"/>
        <v>373.71299999999997</v>
      </c>
      <c r="G50" s="1261">
        <f>F50/B50*100</f>
        <v>32.93644113730325</v>
      </c>
      <c r="H50" s="1260">
        <f t="shared" si="1"/>
        <v>750.229</v>
      </c>
      <c r="I50" s="1456">
        <f>H50/D50*100</f>
        <v>58.801090388094146</v>
      </c>
    </row>
    <row r="51" spans="1:9" ht="15" hidden="1">
      <c r="A51" s="1457" t="s">
        <v>797</v>
      </c>
      <c r="B51" s="1244">
        <v>0</v>
      </c>
      <c r="C51" s="1244">
        <v>0</v>
      </c>
      <c r="D51" s="1244">
        <v>0</v>
      </c>
      <c r="E51" s="1244">
        <v>0</v>
      </c>
      <c r="F51" s="1264">
        <f t="shared" si="0"/>
        <v>0</v>
      </c>
      <c r="G51" s="1263">
        <v>0</v>
      </c>
      <c r="H51" s="1264">
        <f t="shared" si="1"/>
        <v>0</v>
      </c>
      <c r="I51" s="1458">
        <v>0</v>
      </c>
    </row>
    <row r="52" spans="1:9" ht="15">
      <c r="A52" s="1457" t="s">
        <v>798</v>
      </c>
      <c r="B52" s="1244">
        <v>4.0409999999999995</v>
      </c>
      <c r="C52" s="1244">
        <v>6.146</v>
      </c>
      <c r="D52" s="1244">
        <v>5.949</v>
      </c>
      <c r="E52" s="1244">
        <v>519.5759999999999</v>
      </c>
      <c r="F52" s="1264">
        <f t="shared" si="0"/>
        <v>2.1050000000000004</v>
      </c>
      <c r="G52" s="1264">
        <f aca="true" t="shared" si="2" ref="G52:G57">F52/B52*100</f>
        <v>52.09106656768129</v>
      </c>
      <c r="H52" s="1264">
        <f t="shared" si="1"/>
        <v>513.627</v>
      </c>
      <c r="I52" s="1459">
        <f aca="true" t="shared" si="3" ref="I52:I57">H52/D52*100</f>
        <v>8633.837619768028</v>
      </c>
    </row>
    <row r="53" spans="1:9" ht="15">
      <c r="A53" s="1457" t="s">
        <v>799</v>
      </c>
      <c r="B53" s="1244">
        <v>154.244</v>
      </c>
      <c r="C53" s="1244">
        <v>625.1</v>
      </c>
      <c r="D53" s="1244">
        <v>658.858</v>
      </c>
      <c r="E53" s="1244">
        <v>336.198</v>
      </c>
      <c r="F53" s="1264">
        <f t="shared" si="0"/>
        <v>470.856</v>
      </c>
      <c r="G53" s="1264">
        <f t="shared" si="2"/>
        <v>305.26697959077825</v>
      </c>
      <c r="H53" s="1264">
        <f t="shared" si="1"/>
        <v>-322.65999999999997</v>
      </c>
      <c r="I53" s="1459">
        <f t="shared" si="3"/>
        <v>-48.97261625418527</v>
      </c>
    </row>
    <row r="54" spans="1:9" ht="15" hidden="1">
      <c r="A54" s="1457" t="s">
        <v>800</v>
      </c>
      <c r="B54" s="1244"/>
      <c r="C54" s="1244">
        <v>0</v>
      </c>
      <c r="D54" s="1244">
        <v>0</v>
      </c>
      <c r="E54" s="1244">
        <v>0</v>
      </c>
      <c r="F54" s="1264">
        <f t="shared" si="0"/>
        <v>0</v>
      </c>
      <c r="G54" s="1264" t="e">
        <f t="shared" si="2"/>
        <v>#DIV/0!</v>
      </c>
      <c r="H54" s="1264">
        <f t="shared" si="1"/>
        <v>0</v>
      </c>
      <c r="I54" s="1459" t="e">
        <f t="shared" si="3"/>
        <v>#DIV/0!</v>
      </c>
    </row>
    <row r="55" spans="1:9" ht="15" hidden="1">
      <c r="A55" s="1457" t="s">
        <v>801</v>
      </c>
      <c r="B55" s="1244"/>
      <c r="C55" s="1244">
        <v>0</v>
      </c>
      <c r="D55" s="1244">
        <v>0</v>
      </c>
      <c r="E55" s="1244">
        <v>0</v>
      </c>
      <c r="F55" s="1264">
        <f t="shared" si="0"/>
        <v>0</v>
      </c>
      <c r="G55" s="1264" t="e">
        <f t="shared" si="2"/>
        <v>#DIV/0!</v>
      </c>
      <c r="H55" s="1264">
        <f t="shared" si="1"/>
        <v>0</v>
      </c>
      <c r="I55" s="1459" t="e">
        <f t="shared" si="3"/>
        <v>#DIV/0!</v>
      </c>
    </row>
    <row r="56" spans="1:9" ht="15" hidden="1">
      <c r="A56" s="1457" t="s">
        <v>802</v>
      </c>
      <c r="B56" s="1244"/>
      <c r="C56" s="1244">
        <v>0</v>
      </c>
      <c r="D56" s="1244">
        <v>0</v>
      </c>
      <c r="E56" s="1244">
        <v>0</v>
      </c>
      <c r="F56" s="1264">
        <f t="shared" si="0"/>
        <v>0</v>
      </c>
      <c r="G56" s="1264" t="e">
        <f t="shared" si="2"/>
        <v>#DIV/0!</v>
      </c>
      <c r="H56" s="1264">
        <f t="shared" si="1"/>
        <v>0</v>
      </c>
      <c r="I56" s="1459" t="e">
        <f t="shared" si="3"/>
        <v>#DIV/0!</v>
      </c>
    </row>
    <row r="57" spans="1:9" ht="15">
      <c r="A57" s="1457" t="s">
        <v>803</v>
      </c>
      <c r="B57" s="1244">
        <v>690</v>
      </c>
      <c r="C57" s="1244">
        <v>820</v>
      </c>
      <c r="D57" s="1244">
        <v>320</v>
      </c>
      <c r="E57" s="1244">
        <v>239</v>
      </c>
      <c r="F57" s="1264">
        <f t="shared" si="0"/>
        <v>130</v>
      </c>
      <c r="G57" s="1264">
        <f t="shared" si="2"/>
        <v>18.84057971014493</v>
      </c>
      <c r="H57" s="1264">
        <f t="shared" si="1"/>
        <v>-81</v>
      </c>
      <c r="I57" s="1459">
        <f t="shared" si="3"/>
        <v>-25.3125</v>
      </c>
    </row>
    <row r="58" spans="1:9" ht="15" hidden="1">
      <c r="A58" s="1457" t="s">
        <v>804</v>
      </c>
      <c r="B58" s="1244"/>
      <c r="C58" s="1244">
        <v>0</v>
      </c>
      <c r="D58" s="1244">
        <v>0</v>
      </c>
      <c r="E58" s="1244">
        <v>0</v>
      </c>
      <c r="F58" s="1264">
        <f t="shared" si="0"/>
        <v>0</v>
      </c>
      <c r="G58" s="1264">
        <v>0</v>
      </c>
      <c r="H58" s="1264">
        <f t="shared" si="1"/>
        <v>0</v>
      </c>
      <c r="I58" s="1459">
        <v>0</v>
      </c>
    </row>
    <row r="59" spans="1:9" ht="15" hidden="1">
      <c r="A59" s="1457" t="s">
        <v>805</v>
      </c>
      <c r="B59" s="1244"/>
      <c r="C59" s="1244">
        <v>0</v>
      </c>
      <c r="D59" s="1244">
        <v>0</v>
      </c>
      <c r="E59" s="1244">
        <v>0</v>
      </c>
      <c r="F59" s="1264">
        <f t="shared" si="0"/>
        <v>0</v>
      </c>
      <c r="G59" s="1264">
        <v>0</v>
      </c>
      <c r="H59" s="1264">
        <f t="shared" si="1"/>
        <v>0</v>
      </c>
      <c r="I59" s="1459">
        <v>0</v>
      </c>
    </row>
    <row r="60" spans="1:9" ht="15">
      <c r="A60" s="1457" t="s">
        <v>806</v>
      </c>
      <c r="B60" s="1244">
        <v>286.364</v>
      </c>
      <c r="C60" s="1244">
        <v>57.116</v>
      </c>
      <c r="D60" s="1244">
        <v>291.069</v>
      </c>
      <c r="E60" s="1244">
        <v>931.3309999999999</v>
      </c>
      <c r="F60" s="1264">
        <f t="shared" si="0"/>
        <v>-229.248</v>
      </c>
      <c r="G60" s="1265">
        <f>F60/B60*100</f>
        <v>-80.05475548602479</v>
      </c>
      <c r="H60" s="1264">
        <f t="shared" si="1"/>
        <v>640.262</v>
      </c>
      <c r="I60" s="1460">
        <f>H60/D60*100</f>
        <v>219.9691482088439</v>
      </c>
    </row>
    <row r="61" spans="1:9" s="1259" customFormat="1" ht="14.25">
      <c r="A61" s="1455" t="s">
        <v>467</v>
      </c>
      <c r="B61" s="1260">
        <v>5807.271000000001</v>
      </c>
      <c r="C61" s="1260">
        <v>6021.711999999999</v>
      </c>
      <c r="D61" s="1260">
        <v>5036.692</v>
      </c>
      <c r="E61" s="1260">
        <v>5527.91</v>
      </c>
      <c r="F61" s="1260">
        <f t="shared" si="0"/>
        <v>214.44099999999798</v>
      </c>
      <c r="G61" s="1261">
        <f>F61/B61*100</f>
        <v>3.6926294639943262</v>
      </c>
      <c r="H61" s="1260">
        <f t="shared" si="1"/>
        <v>491.21799999999985</v>
      </c>
      <c r="I61" s="1456">
        <f>H61/D61*100</f>
        <v>9.752790124947085</v>
      </c>
    </row>
    <row r="62" spans="1:9" ht="15" hidden="1">
      <c r="A62" s="1461"/>
      <c r="B62" s="1253"/>
      <c r="C62" s="1253">
        <v>0</v>
      </c>
      <c r="D62" s="1253"/>
      <c r="E62" s="1253">
        <v>0</v>
      </c>
      <c r="F62" s="1266">
        <v>0</v>
      </c>
      <c r="G62" s="1263">
        <v>0</v>
      </c>
      <c r="H62" s="1260">
        <f t="shared" si="1"/>
        <v>0</v>
      </c>
      <c r="I62" s="1456" t="e">
        <f aca="true" t="shared" si="4" ref="I62:I68">H62/D62*100</f>
        <v>#DIV/0!</v>
      </c>
    </row>
    <row r="63" spans="1:9" ht="15">
      <c r="A63" s="1461" t="s">
        <v>807</v>
      </c>
      <c r="B63" s="1254">
        <v>965.833</v>
      </c>
      <c r="C63" s="1254">
        <v>858.9680000000001</v>
      </c>
      <c r="D63" s="1254">
        <v>909.031</v>
      </c>
      <c r="E63" s="1254">
        <v>1064.141</v>
      </c>
      <c r="F63" s="1266">
        <f aca="true" t="shared" si="5" ref="F63:F68">C63-B63</f>
        <v>-106.8649999999999</v>
      </c>
      <c r="G63" s="1264">
        <f aca="true" t="shared" si="6" ref="G63:G68">F63/B63*100</f>
        <v>-11.064542213819562</v>
      </c>
      <c r="H63" s="1263">
        <f t="shared" si="1"/>
        <v>155.11000000000013</v>
      </c>
      <c r="I63" s="1458">
        <f t="shared" si="4"/>
        <v>17.063224466492358</v>
      </c>
    </row>
    <row r="64" spans="1:9" ht="15">
      <c r="A64" s="1461" t="s">
        <v>808</v>
      </c>
      <c r="B64" s="1254">
        <v>4841.438000000001</v>
      </c>
      <c r="C64" s="1254">
        <v>5162.744</v>
      </c>
      <c r="D64" s="1254">
        <v>4127.660999999999</v>
      </c>
      <c r="E64" s="1254">
        <v>4463.769</v>
      </c>
      <c r="F64" s="1266">
        <f t="shared" si="5"/>
        <v>321.3059999999987</v>
      </c>
      <c r="G64" s="1264">
        <f t="shared" si="6"/>
        <v>6.6365819411505145</v>
      </c>
      <c r="H64" s="1264">
        <f t="shared" si="1"/>
        <v>336.1080000000011</v>
      </c>
      <c r="I64" s="1459">
        <f t="shared" si="4"/>
        <v>8.142819868201414</v>
      </c>
    </row>
    <row r="65" spans="1:9" ht="15" hidden="1">
      <c r="A65" s="1461"/>
      <c r="B65" s="1254"/>
      <c r="C65" s="1254">
        <v>0</v>
      </c>
      <c r="D65" s="1254"/>
      <c r="E65" s="1254">
        <v>0</v>
      </c>
      <c r="F65" s="1266">
        <f t="shared" si="5"/>
        <v>0</v>
      </c>
      <c r="G65" s="1264" t="e">
        <f t="shared" si="6"/>
        <v>#DIV/0!</v>
      </c>
      <c r="H65" s="1264">
        <f t="shared" si="1"/>
        <v>0</v>
      </c>
      <c r="I65" s="1459" t="e">
        <f t="shared" si="4"/>
        <v>#DIV/0!</v>
      </c>
    </row>
    <row r="66" spans="1:9" ht="15">
      <c r="A66" s="1461" t="s">
        <v>809</v>
      </c>
      <c r="B66" s="1254">
        <v>532.9554</v>
      </c>
      <c r="C66" s="1254">
        <v>393.976</v>
      </c>
      <c r="D66" s="1254">
        <v>532.9554</v>
      </c>
      <c r="E66" s="1254">
        <v>580.7439999999999</v>
      </c>
      <c r="F66" s="1266">
        <f t="shared" si="5"/>
        <v>-138.97940000000006</v>
      </c>
      <c r="G66" s="1264">
        <f t="shared" si="6"/>
        <v>-26.077116396606552</v>
      </c>
      <c r="H66" s="1264">
        <f t="shared" si="1"/>
        <v>47.78859999999986</v>
      </c>
      <c r="I66" s="1459">
        <f t="shared" si="4"/>
        <v>8.96671653950778</v>
      </c>
    </row>
    <row r="67" spans="1:9" ht="15">
      <c r="A67" s="1461" t="s">
        <v>810</v>
      </c>
      <c r="B67" s="1254">
        <v>4.1659999999999995</v>
      </c>
      <c r="C67" s="1254">
        <v>2.425</v>
      </c>
      <c r="D67" s="1254">
        <v>4.1659999999999995</v>
      </c>
      <c r="E67" s="1254">
        <v>2.502</v>
      </c>
      <c r="F67" s="1266">
        <f t="shared" si="5"/>
        <v>-1.7409999999999997</v>
      </c>
      <c r="G67" s="1264">
        <f t="shared" si="6"/>
        <v>-41.79068650984157</v>
      </c>
      <c r="H67" s="1264">
        <f t="shared" si="1"/>
        <v>-1.6639999999999997</v>
      </c>
      <c r="I67" s="1459">
        <f t="shared" si="4"/>
        <v>-39.9423907825252</v>
      </c>
    </row>
    <row r="68" spans="1:9" ht="15.75" thickBot="1">
      <c r="A68" s="1462" t="s">
        <v>811</v>
      </c>
      <c r="B68" s="1463">
        <v>528.7894</v>
      </c>
      <c r="C68" s="1463">
        <v>391.551</v>
      </c>
      <c r="D68" s="1463">
        <v>528.7894</v>
      </c>
      <c r="E68" s="1463">
        <v>578.242</v>
      </c>
      <c r="F68" s="1464">
        <f t="shared" si="5"/>
        <v>-137.2384</v>
      </c>
      <c r="G68" s="1465">
        <f t="shared" si="6"/>
        <v>-25.953319034004846</v>
      </c>
      <c r="H68" s="1465">
        <f t="shared" si="1"/>
        <v>49.45259999999996</v>
      </c>
      <c r="I68" s="1466">
        <f t="shared" si="4"/>
        <v>9.352040717911509</v>
      </c>
    </row>
    <row r="69" spans="4:5" ht="12.75" thickTop="1">
      <c r="D69" s="1257"/>
      <c r="E69" s="1257"/>
    </row>
    <row r="70" spans="4:5" ht="12">
      <c r="D70" s="1257"/>
      <c r="E70" s="1257"/>
    </row>
    <row r="71" spans="4:5" ht="12">
      <c r="D71" s="1257"/>
      <c r="E71" s="1257"/>
    </row>
    <row r="72" spans="4:5" ht="12">
      <c r="D72" s="1257"/>
      <c r="E72" s="1257"/>
    </row>
    <row r="73" spans="4:5" ht="12">
      <c r="D73" s="1257"/>
      <c r="E73" s="1257"/>
    </row>
    <row r="74" spans="4:5" ht="12">
      <c r="D74" s="1257"/>
      <c r="E74" s="1257"/>
    </row>
    <row r="75" spans="4:5" ht="12">
      <c r="D75" s="1257"/>
      <c r="E75" s="1257"/>
    </row>
    <row r="76" spans="4:5" ht="12">
      <c r="D76" s="1257"/>
      <c r="E76" s="1257"/>
    </row>
    <row r="77" spans="4:5" ht="12">
      <c r="D77" s="1257"/>
      <c r="E77" s="1257"/>
    </row>
    <row r="78" spans="4:5" ht="12">
      <c r="D78" s="1257"/>
      <c r="E78" s="1257"/>
    </row>
  </sheetData>
  <mergeCells count="6">
    <mergeCell ref="F5:G5"/>
    <mergeCell ref="H5:I5"/>
    <mergeCell ref="A1:I1"/>
    <mergeCell ref="A2:I2"/>
    <mergeCell ref="H3:I3"/>
    <mergeCell ref="F4:I4"/>
  </mergeCells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2010-06-01T06:58:56Z</cp:lastPrinted>
  <dcterms:created xsi:type="dcterms:W3CDTF">1996-10-14T23:33:28Z</dcterms:created>
  <dcterms:modified xsi:type="dcterms:W3CDTF">2010-06-01T10:57:56Z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