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MS" sheetId="2" r:id="rId2"/>
    <sheet name="MAC" sheetId="3" r:id="rId3"/>
    <sheet name="RM" sheetId="4" r:id="rId4"/>
    <sheet name="A&amp;L of Coms" sheetId="5" r:id="rId5"/>
    <sheet name="Deposits" sheetId="6" r:id="rId6"/>
    <sheet name="Sect Com" sheetId="7" r:id="rId7"/>
    <sheet name="Secu Com" sheetId="8" r:id="rId8"/>
    <sheet name="Claim Govt Int" sheetId="9" r:id="rId9"/>
    <sheet name="Outright Sales" sheetId="10" r:id="rId10"/>
    <sheet name="Repos" sheetId="11" r:id="rId11"/>
    <sheet name="InterventionRs" sheetId="12" r:id="rId12"/>
    <sheet name="Intervention$s" sheetId="13" r:id="rId13"/>
    <sheet name="IC Purchases" sheetId="14" r:id="rId14"/>
    <sheet name="LSF Int Trans" sheetId="15" r:id="rId15"/>
    <sheet name="Interest Rate" sheetId="16" r:id="rId16"/>
    <sheet name="TRB_91" sheetId="17" r:id="rId17"/>
    <sheet name="TB_364" sheetId="18" r:id="rId18"/>
    <sheet name="Intbank Rate" sheetId="19" r:id="rId19"/>
    <sheet name="Stock Indicators" sheetId="20" r:id="rId20"/>
    <sheet name="Public Issues" sheetId="21" r:id="rId21"/>
    <sheet name="Listed Co" sheetId="22" r:id="rId22"/>
    <sheet name="Share Mkt.Act." sheetId="23" r:id="rId23"/>
    <sheet name="CPI" sheetId="24" r:id="rId24"/>
    <sheet name="Core CPI" sheetId="25" r:id="rId25"/>
    <sheet name="CPI Y_O_Y" sheetId="26" r:id="rId26"/>
    <sheet name="WPI" sheetId="27" r:id="rId27"/>
    <sheet name="WPI Y_O_Y" sheetId="28" r:id="rId28"/>
    <sheet name="SWRI" sheetId="29" r:id="rId29"/>
    <sheet name="GBO" sheetId="30" r:id="rId30"/>
    <sheet name="Revenue" sheetId="31" r:id="rId31"/>
    <sheet name="Fresh TBs" sheetId="32" r:id="rId32"/>
    <sheet name="ODD" sheetId="33" r:id="rId33"/>
    <sheet name="Directions" sheetId="34" r:id="rId34"/>
    <sheet name="X_India" sheetId="35" r:id="rId35"/>
    <sheet name="X_Other" sheetId="36" r:id="rId36"/>
    <sheet name="M_India" sheetId="37" r:id="rId37"/>
    <sheet name="M_Other" sheetId="38" r:id="rId38"/>
    <sheet name="BOP" sheetId="39" r:id="rId39"/>
    <sheet name="M_India$" sheetId="40" r:id="rId40"/>
    <sheet name="ReservesRs" sheetId="41" r:id="rId41"/>
    <sheet name="Reserves$" sheetId="42" r:id="rId42"/>
    <sheet name="Ex_Rate" sheetId="43" r:id="rId43"/>
  </sheets>
  <externalReferences>
    <externalReference r:id="rId46"/>
    <externalReference r:id="rId47"/>
    <externalReference r:id="rId48"/>
  </externalReferences>
  <definedNames>
    <definedName name="_xlnm.Print_Area" localSheetId="4">'A&amp;L of Coms'!$A$1:$K$52</definedName>
    <definedName name="_xlnm.Print_Area" localSheetId="19">'Stock Indicators'!$A$1:$F$29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C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Revised on Nov. 3, 2004 as per GF Div.</t>
        </r>
      </text>
    </comment>
  </commentList>
</comments>
</file>

<file path=xl/sharedStrings.xml><?xml version="1.0" encoding="utf-8"?>
<sst xmlns="http://schemas.openxmlformats.org/spreadsheetml/2006/main" count="3373" uniqueCount="1623">
  <si>
    <t>1.5-7.25</t>
  </si>
  <si>
    <t>1.75-8.75</t>
  </si>
  <si>
    <t>2.5-11.0</t>
  </si>
  <si>
    <t>2.75-11.5</t>
  </si>
  <si>
    <t>`</t>
  </si>
  <si>
    <t>R=Revised</t>
  </si>
  <si>
    <t xml:space="preserve">P=Provisional   </t>
  </si>
  <si>
    <t>R=Revised, P=Provisional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</si>
  <si>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</si>
  <si>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</si>
  <si>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</si>
  <si>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</si>
  <si>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</si>
  <si>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</si>
  <si>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</si>
  <si>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</si>
  <si>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</si>
  <si>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</si>
  <si>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</si>
  <si>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</si>
  <si>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</si>
  <si>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</si>
  <si>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</si>
  <si>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</si>
  <si>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</si>
  <si>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</si>
  <si>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 Average</t>
  </si>
  <si>
    <t>Price of Oil and Gold in the International Market</t>
  </si>
  <si>
    <t>Mid-July</t>
  </si>
  <si>
    <t>Jul-Jul</t>
  </si>
  <si>
    <t>2008</t>
  </si>
  <si>
    <t>Oil ($/barrel)*</t>
  </si>
  <si>
    <t>Gold ($/ounce)**</t>
  </si>
  <si>
    <t>*Crude Oil Brent</t>
  </si>
  <si>
    <t>** Refers to past London historical fix.</t>
  </si>
  <si>
    <t>Sources: http://www.eia.doe.gov/emeu/international/crude1.xls and http://www.kitco.com/gold.londonfix.html</t>
  </si>
  <si>
    <t>Exchange Rate of US Dollar (NRs/US$)</t>
  </si>
  <si>
    <t>* includes P.P. fabric</t>
  </si>
  <si>
    <t>Government services</t>
  </si>
  <si>
    <t>Table 4</t>
  </si>
  <si>
    <t>Gross Foreign Exchange Holding of the Banking Sector</t>
  </si>
  <si>
    <t>Mar/April</t>
  </si>
  <si>
    <t>2.0-9.5</t>
  </si>
  <si>
    <t>7.0-18.0</t>
  </si>
  <si>
    <t xml:space="preserve"> 1/ Adjusting the exchange valuation gain of  Rs. 111.09 million.</t>
  </si>
  <si>
    <t>Coldrolled Sheet in Coil</t>
  </si>
  <si>
    <t>Hotrolled Sheet in Coil</t>
  </si>
  <si>
    <t>M.S. Wires, Rods, Coils, Bars</t>
  </si>
  <si>
    <t>Sources: Nepal Rastra Bank and Commercial Banks;  Estimated.</t>
  </si>
  <si>
    <t>*Change in NFA is derived by taking mid-July as base and minus (-) sign indicates increase.</t>
  </si>
  <si>
    <t>* * After adjusting exchange valuation gain/loss</t>
  </si>
  <si>
    <t>Period-end Buying Rate (Rs/USD)</t>
  </si>
  <si>
    <r>
      <t>Monthly Turnover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                </t>
    </r>
  </si>
  <si>
    <t>Table 27</t>
  </si>
  <si>
    <t>Core CPI Inflation**</t>
  </si>
  <si>
    <t>Group &amp; sub-groups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</si>
  <si>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</si>
  <si>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</si>
  <si>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</si>
  <si>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</si>
  <si>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</si>
  <si>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</si>
  <si>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</si>
  <si>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</si>
  <si>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</si>
  <si>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</si>
  <si>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</si>
  <si>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</si>
  <si>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</si>
  <si>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</si>
  <si>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</si>
  <si>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</si>
  <si>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</si>
  <si>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</si>
  <si>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</si>
  <si>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</si>
  <si>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</si>
  <si>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</si>
  <si>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</si>
  <si>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</si>
  <si>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</si>
  <si>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</si>
  <si>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</si>
  <si>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</si>
  <si>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</si>
  <si>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</si>
  <si>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</si>
  <si>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</si>
  <si>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</si>
  <si>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</si>
  <si>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</si>
  <si>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</si>
  <si>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28</t>
  </si>
  <si>
    <t>(Point to point annual change)</t>
  </si>
  <si>
    <t xml:space="preserve">     2007/08</t>
  </si>
  <si>
    <t xml:space="preserve">     2008/09</t>
  </si>
  <si>
    <t xml:space="preserve">     2009/10P</t>
  </si>
  <si>
    <t>%CHANGES</t>
  </si>
  <si>
    <t>13.1</t>
  </si>
  <si>
    <t>Sept</t>
  </si>
  <si>
    <t>13.5</t>
  </si>
  <si>
    <t>14.1</t>
  </si>
  <si>
    <t>Nov</t>
  </si>
  <si>
    <t>14.5</t>
  </si>
  <si>
    <t>14.4</t>
  </si>
  <si>
    <t>13.7</t>
  </si>
  <si>
    <t>11.9</t>
  </si>
  <si>
    <t>12.9</t>
  </si>
  <si>
    <t>12.3</t>
  </si>
  <si>
    <t>Average</t>
  </si>
  <si>
    <t>P: Provisional.</t>
  </si>
  <si>
    <t>Table 30</t>
  </si>
  <si>
    <t xml:space="preserve">     2006/07</t>
  </si>
  <si>
    <t>11.2</t>
  </si>
  <si>
    <t>10.3</t>
  </si>
  <si>
    <t>9.3</t>
  </si>
  <si>
    <t>9.2</t>
  </si>
  <si>
    <t>10.1</t>
  </si>
  <si>
    <t>14.7</t>
  </si>
  <si>
    <t>15.0</t>
  </si>
  <si>
    <t>Table 44</t>
  </si>
  <si>
    <t>US$ in million</t>
  </si>
  <si>
    <t>Table 46</t>
  </si>
  <si>
    <t>Table 43</t>
  </si>
  <si>
    <t>Table 41</t>
  </si>
  <si>
    <t>Table 36</t>
  </si>
  <si>
    <t>Table 37</t>
  </si>
  <si>
    <t>Table 38</t>
  </si>
  <si>
    <t>Table 39</t>
  </si>
  <si>
    <t>Table 40</t>
  </si>
  <si>
    <t>Table 35</t>
  </si>
  <si>
    <t>Table 33</t>
  </si>
  <si>
    <t>Table 32</t>
  </si>
  <si>
    <t>Table 31</t>
  </si>
  <si>
    <t>Table 29</t>
  </si>
  <si>
    <t>Table 26</t>
  </si>
  <si>
    <t>Table 22</t>
  </si>
  <si>
    <t>In million</t>
  </si>
  <si>
    <t>Table 18</t>
  </si>
  <si>
    <t>Table 45</t>
  </si>
  <si>
    <t>Ten Months</t>
  </si>
  <si>
    <t xml:space="preserve"> +  The above figure includes the reports from 7 NRB district offices, 35 RBB branches (out of 65 branches conducting govt. transaction), 21 NBL branches (out of 42 branches conducting govt. transaction), 5 Everest Bank branches, and 1 from Nepal Bangladesh Bank Ltd </t>
  </si>
  <si>
    <t>April/May</t>
  </si>
  <si>
    <t xml:space="preserve">Mid-May  2010 </t>
  </si>
  <si>
    <t>Mid- May</t>
  </si>
  <si>
    <t>Changes in Ten Months of</t>
  </si>
  <si>
    <t>Jul  (p)</t>
  </si>
  <si>
    <t>May (e)</t>
  </si>
  <si>
    <t xml:space="preserve"> 1/ Adjusting the exchange valuation gain of  Rs. 8993.86 million.</t>
  </si>
  <si>
    <t xml:space="preserve"> 2/ Adjusting the exchange valuation loss of Rs 13397.72 million.</t>
  </si>
  <si>
    <t xml:space="preserve"> 1/ Adjusting the exchange valuation gain of Rs. 8882.76 million.</t>
  </si>
  <si>
    <t xml:space="preserve"> 2/ Adjusting the exchange valuation loss of Rs. 13501.32 million.</t>
  </si>
  <si>
    <t xml:space="preserve"> 2/ Adjusting the exchange valuation gain of Rs 103.6 million</t>
  </si>
  <si>
    <t>*Also includes 'other deposits'</t>
  </si>
  <si>
    <t xml:space="preserve">         2.7 Salt Tradinc Corporation Ltd</t>
  </si>
  <si>
    <t>2.0-12.0</t>
  </si>
  <si>
    <t>1.75-7.25</t>
  </si>
  <si>
    <t>1.75-9.5</t>
  </si>
  <si>
    <t>1.75-10</t>
  </si>
  <si>
    <t>2.75-10</t>
  </si>
  <si>
    <t>2.5-11.5</t>
  </si>
  <si>
    <t>4.75-11.5</t>
  </si>
  <si>
    <t>2.75-13</t>
  </si>
  <si>
    <t>4.0-13</t>
  </si>
  <si>
    <t>5.0-13</t>
  </si>
  <si>
    <t>Ten  Months</t>
  </si>
  <si>
    <t>10 Months</t>
  </si>
  <si>
    <t>Mid-Jul To Mid-May</t>
  </si>
  <si>
    <t>May-May</t>
  </si>
  <si>
    <t>During Ten months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</si>
  <si>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</si>
  <si>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</si>
  <si>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</si>
  <si>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</si>
  <si>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</si>
  <si>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</si>
  <si>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</si>
  <si>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</si>
  <si>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</si>
  <si>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</si>
  <si>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</si>
  <si>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</si>
  <si>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</si>
  <si>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Urban Consumer Price Index : Terai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</si>
  <si>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</si>
  <si>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</si>
  <si>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</si>
  <si>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</si>
  <si>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</si>
  <si>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</si>
  <si>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</si>
  <si>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</si>
  <si>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</si>
  <si>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</si>
  <si>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</si>
  <si>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</si>
  <si>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</si>
  <si>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</si>
  <si>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</si>
  <si>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</si>
  <si>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</si>
  <si>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</si>
  <si>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</si>
  <si>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</si>
  <si>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</si>
  <si>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</si>
  <si>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</si>
  <si>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</si>
  <si>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</si>
  <si>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</si>
  <si>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</si>
  <si>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</si>
  <si>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</si>
  <si>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</si>
  <si>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</si>
  <si>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</si>
  <si>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</si>
  <si>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</si>
  <si>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</si>
  <si>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</si>
  <si>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</si>
  <si>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</si>
  <si>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</si>
  <si>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1.5-5.25</t>
  </si>
  <si>
    <t>1.50-5.5</t>
  </si>
  <si>
    <t>2.5-7.25</t>
  </si>
  <si>
    <t>2.75-7.75</t>
  </si>
  <si>
    <t>1.50-6.75</t>
  </si>
  <si>
    <t>1.75-6.75</t>
  </si>
  <si>
    <t>2.75-6.75</t>
  </si>
  <si>
    <t>NEPSE Float Index (Closing)***</t>
  </si>
  <si>
    <t>Feb/Mar</t>
  </si>
  <si>
    <t>Mar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</si>
  <si>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</si>
  <si>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</si>
  <si>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Table 3</t>
  </si>
  <si>
    <t xml:space="preserve"> Gross Foreign Exchange Holding of the Banking Sector</t>
  </si>
  <si>
    <t>Rs in Million</t>
  </si>
  <si>
    <t>Table 23</t>
  </si>
  <si>
    <t>S.N.</t>
  </si>
  <si>
    <t>Company</t>
  </si>
  <si>
    <t>Type of Security</t>
  </si>
  <si>
    <t>Permission Date</t>
  </si>
  <si>
    <t>Goodwill Finance Ltd.</t>
  </si>
  <si>
    <t>Rights</t>
  </si>
  <si>
    <t>7/27/2009 (4/12/2066)</t>
  </si>
  <si>
    <t>Birgung Finance Ltd.</t>
  </si>
  <si>
    <t>8/9/2009 (4/25/2066)</t>
  </si>
  <si>
    <t>Business Development Bank Ltd.</t>
  </si>
  <si>
    <t>8/26/2009 (5/10/2066)</t>
  </si>
  <si>
    <t>Mahalaxmi Finance Ltd.</t>
  </si>
  <si>
    <t>Butwal Finance Ltd.</t>
  </si>
  <si>
    <t>9/7/2009 (5/22/2066)</t>
  </si>
  <si>
    <t>Alliance Insurance Company Ltd.</t>
  </si>
  <si>
    <t>9/10/2009 (5/25/2066)</t>
  </si>
  <si>
    <t>Nepal SBI Bank Ltd.</t>
  </si>
  <si>
    <t>Laxmi Bank Ltd.</t>
  </si>
  <si>
    <t>10/15/2009 (6/29/2066)</t>
  </si>
  <si>
    <t>International Leasing &amp; Finance Co. Ltd.</t>
  </si>
  <si>
    <t>10/22/2009 (7/05/2066)</t>
  </si>
  <si>
    <t>Kuber Merchant Finance Co. Ltd.</t>
  </si>
  <si>
    <t>10/27/2009 (7/10/2066)</t>
  </si>
  <si>
    <t>Nepal Life Insurance Co. Ltd.</t>
  </si>
  <si>
    <t>11/04/2009 (7/18/2066)</t>
  </si>
  <si>
    <t>Himchuli Bikas Bank Ltd.</t>
  </si>
  <si>
    <t>11/10/2009 (7/24/2066)</t>
  </si>
  <si>
    <t>12/07/2009 (8/22/2066)</t>
  </si>
  <si>
    <t>Total</t>
  </si>
  <si>
    <t>Miteri Development Bank Ltd.</t>
  </si>
  <si>
    <t>Ordinary</t>
  </si>
  <si>
    <t>8/16/2009 (4/32/2066)</t>
  </si>
  <si>
    <t>Mahakali Bikash Bank Ltd.</t>
  </si>
  <si>
    <t>9/02/2009 (5/17/2066)</t>
  </si>
  <si>
    <t>Asian Life Insurance Company Ltd.</t>
  </si>
  <si>
    <t>9/16/2009 (5/31/2066)</t>
  </si>
  <si>
    <t>Kasthamandap Dev. Bank Ltd.</t>
  </si>
  <si>
    <t>9/22/2009 (6/06/2066)</t>
  </si>
  <si>
    <t>Resunga Bikash Bank Ltd.</t>
  </si>
  <si>
    <t>10/04/2009 (6/18/2066)</t>
  </si>
  <si>
    <t>Pathibhara Bikash Bank Ltd.</t>
  </si>
  <si>
    <t>10/11/2009 (6/25/2066)</t>
  </si>
  <si>
    <t>Udhyam Bikas Bank Ltd.</t>
  </si>
  <si>
    <t>Nerude Laghubitta Bikash Bank Ltd.</t>
  </si>
  <si>
    <t>Grand Total</t>
  </si>
  <si>
    <t>Source: SEBON</t>
  </si>
  <si>
    <t>Name of Companies</t>
  </si>
  <si>
    <t>Types of  Securities</t>
  </si>
  <si>
    <t>Listed Securities in Thousand</t>
  </si>
  <si>
    <t>Listed Amounts in million</t>
  </si>
  <si>
    <t>Listed Date</t>
  </si>
  <si>
    <t>Api Finance Ltd.</t>
  </si>
  <si>
    <t>Prime Com. Bank Ltd.</t>
  </si>
  <si>
    <t>Sunrise Bank Ltd.</t>
  </si>
  <si>
    <t>Vibor Bikas Bank Ltd.</t>
  </si>
  <si>
    <t>Arun Valley Hydropower Development Company Ltd</t>
  </si>
  <si>
    <t>Crystal Finance Ltd.</t>
  </si>
  <si>
    <t>Biratlaxmi Bikas Bank Ltd.</t>
  </si>
  <si>
    <t>United Finance Ltd.</t>
  </si>
  <si>
    <t>Premier Finance Ltd.</t>
  </si>
  <si>
    <t>Siddhartha Bank Ltd.</t>
  </si>
  <si>
    <t>Om Finance Ltd.</t>
  </si>
  <si>
    <t>Kumari Bank Ltd.</t>
  </si>
  <si>
    <t>Nirdhan Utthan Bank Ltd.</t>
  </si>
  <si>
    <t xml:space="preserve">Guheswori Merchant  Banking &amp; Finance </t>
  </si>
  <si>
    <t>Standard Charted Bank Ltd.</t>
  </si>
  <si>
    <t>Ace Development Bank Ltd.</t>
  </si>
  <si>
    <t>Sanima Bikas Bank Ltd.</t>
  </si>
  <si>
    <t>Nepal Bangaladesh Bank Ltd.</t>
  </si>
  <si>
    <t>Standard Finance Ltd.</t>
  </si>
  <si>
    <t>Shrijana Finance Ltd.</t>
  </si>
  <si>
    <t>Nepal Dev. &amp; Emp. Pro. Bank Ltd.</t>
  </si>
  <si>
    <t>DCBL Bank Ltd.</t>
  </si>
  <si>
    <t>NMB Bank Ltd.</t>
  </si>
  <si>
    <t>Lumbini Bank Ltd.</t>
  </si>
  <si>
    <t>Nepal Express Finance Ltd.</t>
  </si>
  <si>
    <t>Gurkha Development Bank Ltd.</t>
  </si>
  <si>
    <t>Navadurga Finance Co. Ltd.</t>
  </si>
  <si>
    <t>Narayani Dev. Bank Ltd.</t>
  </si>
  <si>
    <t>Civil Merchant Bittiya Santha Ltd.</t>
  </si>
  <si>
    <t>Prabhu Finance Ltd.</t>
  </si>
  <si>
    <t>Sagarmatha Merchant Banking &amp; Finance</t>
  </si>
  <si>
    <t>Fewa Finance Ltd.</t>
  </si>
  <si>
    <t>Central Finance Ltd.</t>
  </si>
  <si>
    <t>Bhrikutee Bikas Bank Ltd.</t>
  </si>
  <si>
    <t>Bikas Rinpatra 2071 "Kha"</t>
  </si>
  <si>
    <t>Gov. Bond</t>
  </si>
  <si>
    <t>Bikas Rinpatra 2073 "Ka"</t>
  </si>
  <si>
    <t>Source: Nepal Stock Exchange Limited</t>
  </si>
  <si>
    <t>12/22/2009 (9/07/2066)</t>
  </si>
  <si>
    <t>Global Bank Ltd.</t>
  </si>
  <si>
    <t>1/10/2010(9/17/2066)</t>
  </si>
  <si>
    <t>Paschimanchal Development Bank Ltd.</t>
  </si>
  <si>
    <t>1/03/2010(9/19/2066)</t>
  </si>
  <si>
    <t>Capital Merchant Banking &amp; Finance Ltd.</t>
  </si>
  <si>
    <t>1/06/2010(9/22/2066)</t>
  </si>
  <si>
    <t>Annapurna Bikas Bank Ltd.</t>
  </si>
  <si>
    <t>1/13/2010(9/29/2066)</t>
  </si>
  <si>
    <t>Triveni Bikash Bank Ltd.</t>
  </si>
  <si>
    <t>1/26/2010(10/12/2066)</t>
  </si>
  <si>
    <t>Yeti Finance Ltd.</t>
  </si>
  <si>
    <t>2/02/2010(10/19/2066)</t>
  </si>
  <si>
    <t>Prudential Finance Co. Ltd.</t>
  </si>
  <si>
    <t>2/23/2010(11/11/2066)</t>
  </si>
  <si>
    <t>CMB Finance Ltd.</t>
  </si>
  <si>
    <t>2/25/2010(11/13/2066)</t>
  </si>
  <si>
    <t>Sewa Bikas Bank Ltd.</t>
  </si>
  <si>
    <t>12/16/2009(9/01/2066)</t>
  </si>
  <si>
    <t>City Development Bank Ltd.</t>
  </si>
  <si>
    <t>1/08/2010(9/24/2066)</t>
  </si>
  <si>
    <t>Nilgiri Vikash Bank Ltd.</t>
  </si>
  <si>
    <t>1/14/2010(9/30/2066)</t>
  </si>
  <si>
    <t>1/25/2010(10/07/2066)</t>
  </si>
  <si>
    <t>Manakamana Dev. Bank Ltd.</t>
  </si>
  <si>
    <t>2/03/2010(10/20/2066)</t>
  </si>
  <si>
    <t>Gaurishankar Dev. Bank Ltd.</t>
  </si>
  <si>
    <t>2/10/2010(10/27/2066)</t>
  </si>
  <si>
    <t>Agriculture Dev. Bank Ltd.</t>
  </si>
  <si>
    <t>Prime Life Insurance Ltd.</t>
  </si>
  <si>
    <t>2/11/2010(10/28/2066)</t>
  </si>
  <si>
    <t>Surya life Insurance Co. Ltd.</t>
  </si>
  <si>
    <t>Zenith Finance Limited</t>
  </si>
  <si>
    <t>3/02/2010(11/18/2066)</t>
  </si>
  <si>
    <t>Shubhalaxmi Finance Ltd.</t>
  </si>
  <si>
    <t>4/8/2010(12/26/2066)</t>
  </si>
  <si>
    <t>Listed Securities  in Nepal Stock Exchange Limited</t>
  </si>
  <si>
    <t>Ordinary share</t>
  </si>
  <si>
    <t>Madhyamnchal Grameen Bikas Bank</t>
  </si>
  <si>
    <t>Public Devlopment Bank Ltd.</t>
  </si>
  <si>
    <t>Mahakali bikash Bank Ltd.</t>
  </si>
  <si>
    <t>Mitery Development Bank Ltd.</t>
  </si>
  <si>
    <t>7-Feb.-10</t>
  </si>
  <si>
    <t>Pathiva Bikas Bank Ltd.</t>
  </si>
  <si>
    <t>Bonus share</t>
  </si>
  <si>
    <t>Nabil Bank Ltd.</t>
  </si>
  <si>
    <t>Bank of Kathmandu Ltd.</t>
  </si>
  <si>
    <t>Himalayan Bank Ltd.</t>
  </si>
  <si>
    <t>Everest Bank Ltd.</t>
  </si>
  <si>
    <t>Malika Bikash Bank Ltd.</t>
  </si>
  <si>
    <t>Universal Finance Ltd.</t>
  </si>
  <si>
    <t>World Merchant Banking &amp; finance Ltd.</t>
  </si>
  <si>
    <t>goodwill Finance Ltd.</t>
  </si>
  <si>
    <t>Nepal Industrial &amp; comm. Bank Ltd.</t>
  </si>
  <si>
    <t>Shree Invest. &amp; Finance Ltd.</t>
  </si>
  <si>
    <t>Royal Merch. Banking &amp; Finance Ltd.</t>
  </si>
  <si>
    <t>22-Feb.-10</t>
  </si>
  <si>
    <t>IME finance Ltd.</t>
  </si>
  <si>
    <t>Annapurna Finance Ltd.</t>
  </si>
  <si>
    <t>3-Mar.-10</t>
  </si>
  <si>
    <t>Sahayagi Bikash Bank Ltd.</t>
  </si>
  <si>
    <t>Reliable Finance Ltd.</t>
  </si>
  <si>
    <t>NIDC Capital Markets Ltd.</t>
  </si>
  <si>
    <t>Soaltee Hotel Ltd.</t>
  </si>
  <si>
    <t>NDEP Development Bank Ltd.</t>
  </si>
  <si>
    <t>Prime Commercial Bank Ltd.</t>
  </si>
  <si>
    <t>Rights share</t>
  </si>
  <si>
    <t>General Finance Ltd.</t>
  </si>
  <si>
    <t>Lord Buddha Finance Ltd.</t>
  </si>
  <si>
    <t>Malika Bikas Bank Ltd.</t>
  </si>
  <si>
    <t>Everest Finance Ltd.</t>
  </si>
  <si>
    <t>World Merchant Banking &amp; Finance Ltd.</t>
  </si>
  <si>
    <t>Nepal Shreelanka Mer. Bank &amp; Fin. Ltd.</t>
  </si>
  <si>
    <t>Laxmi |Bank Ltd.</t>
  </si>
  <si>
    <t>Kaski Finance Ltd.</t>
  </si>
  <si>
    <t>Birgunj Finance Ltd.</t>
  </si>
  <si>
    <t>Patan Finance Ltd.</t>
  </si>
  <si>
    <t>Aliance Insurance Co. Ltd.</t>
  </si>
  <si>
    <t>Bikash Rinpatra 2069</t>
  </si>
  <si>
    <t>Public Issue Approval by SEBON</t>
  </si>
  <si>
    <t>Table 24</t>
  </si>
  <si>
    <t xml:space="preserve">Number of Listed Companies </t>
  </si>
  <si>
    <t>Market Capitalization of Listed Companies (Rs in million)</t>
  </si>
  <si>
    <t xml:space="preserve">Particulars                                                                    </t>
  </si>
  <si>
    <t>Share %</t>
  </si>
  <si>
    <t xml:space="preserve">Total </t>
  </si>
  <si>
    <t>Financial Institutions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</si>
  <si>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</si>
  <si>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</si>
  <si>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</si>
  <si>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</si>
  <si>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</si>
  <si>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</si>
  <si>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</si>
  <si>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</si>
  <si>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</si>
  <si>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>3 Over</t>
  </si>
  <si>
    <t xml:space="preserve">5 Over </t>
  </si>
  <si>
    <t>Table 25</t>
  </si>
  <si>
    <t>Share Market Activities</t>
  </si>
  <si>
    <t>INDEX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</si>
  <si>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</si>
  <si>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</si>
  <si>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</si>
  <si>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</si>
  <si>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</si>
  <si>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</si>
  <si>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</si>
  <si>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</si>
  <si>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</si>
  <si>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</si>
  <si>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Finance Companies</t>
  </si>
  <si>
    <t>NEPSE Overall Index*</t>
  </si>
  <si>
    <t>NEPSE Sensitive Index**</t>
  </si>
  <si>
    <t>NEPSE Float Index***</t>
  </si>
  <si>
    <t xml:space="preserve"> Turnover Details</t>
  </si>
  <si>
    <t>Share Unit</t>
  </si>
  <si>
    <t xml:space="preserve"> Share Amount </t>
  </si>
  <si>
    <t>Share Units ('000)</t>
  </si>
  <si>
    <t>Rs               in million</t>
  </si>
  <si>
    <t>% Share of Value</t>
  </si>
  <si>
    <t>Rs  in              million</t>
  </si>
  <si>
    <t>7over 4</t>
  </si>
  <si>
    <t>5 over 2</t>
  </si>
  <si>
    <t>Hydropower</t>
  </si>
  <si>
    <t>Mutual Fund</t>
  </si>
  <si>
    <t>Preferred Stock</t>
  </si>
  <si>
    <t>Promoter Share</t>
  </si>
  <si>
    <t>** Base; July 16, 2006</t>
  </si>
  <si>
    <t>***Base:August24, 2008</t>
  </si>
  <si>
    <t>Table No.</t>
  </si>
  <si>
    <t>Monetary and Credit Aggregates</t>
  </si>
  <si>
    <t>Factors Affecting Reserve Money</t>
  </si>
  <si>
    <t>Deposit Details of Commercial Banks</t>
  </si>
  <si>
    <t>Sectorwise Credit Flows of Commercial Banks</t>
  </si>
  <si>
    <t>Securitywise Credit Flows of Commercial Banks</t>
  </si>
  <si>
    <t>Claims on Government Enterprises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</si>
  <si>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</si>
  <si>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</si>
  <si>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</si>
  <si>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</si>
  <si>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</si>
  <si>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</si>
  <si>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Foreign Exchange Intervention (in US$)</t>
  </si>
  <si>
    <t>Indian Currency Purchase</t>
  </si>
  <si>
    <t>Standing Liquidity Facility (SLF)</t>
  </si>
  <si>
    <t>Interbank Transaction and Interest Rates</t>
  </si>
  <si>
    <t>Interbank Transaction (Amount)</t>
  </si>
  <si>
    <t>Weighted Average Treasury Bills Rate (91-day)</t>
  </si>
  <si>
    <t>Weighted Average Treasury Bills Rate(364 day)</t>
  </si>
  <si>
    <t>Weighted Average Interbank Transaction Rate</t>
  </si>
  <si>
    <t>Stock Market</t>
  </si>
  <si>
    <t>Listed Companies and their Market Capitalization</t>
  </si>
  <si>
    <t>Share Market Activities and Turnover Details</t>
  </si>
  <si>
    <t>Prices</t>
  </si>
  <si>
    <t>Core CPI Inflation</t>
  </si>
  <si>
    <t>National Urban Consumer Price Index (Monthly Series)</t>
  </si>
  <si>
    <t>National Wholesale Price Index (Monthly Series)</t>
  </si>
  <si>
    <t>Government Finance</t>
  </si>
  <si>
    <t xml:space="preserve">Fresh Treasury Bills </t>
  </si>
  <si>
    <t>External Sector</t>
  </si>
  <si>
    <t>Import from India against the US Dollar Payment</t>
  </si>
  <si>
    <t>Gross Foreign Exchange Holdings of the Banking Sector</t>
  </si>
  <si>
    <t xml:space="preserve">Gross Foreign Exchange Holdings of the Banking Sector in US$ 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</si>
  <si>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</si>
  <si>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</si>
  <si>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</si>
  <si>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</si>
  <si>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</si>
  <si>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</si>
  <si>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</si>
  <si>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</si>
  <si>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</si>
  <si>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</si>
  <si>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</si>
  <si>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</si>
  <si>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</si>
  <si>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</si>
  <si>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</si>
  <si>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</si>
  <si>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Com. Banks</t>
  </si>
  <si>
    <t xml:space="preserve">   c. Other Deposits</t>
  </si>
  <si>
    <t>4. Reserve Money (Use)</t>
  </si>
  <si>
    <t>5. Govt Deposits/Overdraft*</t>
  </si>
  <si>
    <t>*Government deposits(-)/Overdraft(+)</t>
  </si>
  <si>
    <t>Table 5</t>
  </si>
  <si>
    <t>1. Foreign Deposits</t>
  </si>
  <si>
    <t>2. Village Development Committees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</si>
  <si>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</si>
  <si>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</si>
  <si>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</si>
  <si>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</si>
  <si>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</si>
  <si>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</si>
  <si>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</si>
  <si>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</si>
  <si>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</si>
  <si>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</si>
  <si>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</si>
  <si>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</si>
  <si>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</si>
  <si>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</si>
  <si>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</si>
  <si>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</si>
  <si>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</si>
  <si>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</si>
  <si>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</si>
  <si>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</si>
  <si>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</si>
  <si>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Table 6</t>
  </si>
  <si>
    <t>Headings</t>
  </si>
  <si>
    <t>Amt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</si>
  <si>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</si>
  <si>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</si>
  <si>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</si>
  <si>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</si>
  <si>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</si>
  <si>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</si>
  <si>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</si>
  <si>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</si>
  <si>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</si>
  <si>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</si>
  <si>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</si>
  <si>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</si>
  <si>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</si>
  <si>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</si>
  <si>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</si>
  <si>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</si>
  <si>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</si>
  <si>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Drinking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</si>
  <si>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</si>
  <si>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</si>
  <si>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</si>
  <si>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</si>
  <si>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</si>
  <si>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</si>
  <si>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</si>
  <si>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</si>
  <si>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</si>
  <si>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</si>
  <si>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</si>
  <si>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</si>
  <si>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</si>
  <si>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</si>
  <si>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</si>
  <si>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</si>
  <si>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</si>
  <si>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</si>
  <si>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</si>
  <si>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</si>
  <si>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</si>
  <si>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</si>
  <si>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</si>
  <si>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</si>
  <si>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</si>
  <si>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</si>
  <si>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</si>
  <si>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</si>
  <si>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</si>
  <si>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</si>
  <si>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</si>
  <si>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</si>
  <si>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</si>
  <si>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</si>
  <si>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</si>
  <si>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</si>
  <si>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</si>
  <si>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</si>
  <si>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</si>
  <si>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</si>
  <si>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</si>
  <si>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</si>
  <si>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</si>
  <si>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</si>
  <si>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</si>
  <si>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</si>
  <si>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</si>
  <si>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</si>
  <si>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</si>
  <si>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</si>
  <si>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</si>
  <si>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</si>
  <si>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</si>
  <si>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</si>
  <si>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</si>
  <si>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</si>
  <si>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</si>
  <si>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</si>
  <si>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</si>
  <si>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</si>
  <si>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</si>
  <si>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</si>
  <si>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</si>
  <si>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</si>
  <si>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</si>
  <si>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</si>
  <si>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</si>
  <si>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</si>
  <si>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</si>
  <si>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</si>
  <si>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</si>
  <si>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9.11 Real Estates</t>
  </si>
  <si>
    <t xml:space="preserve">     9.12 Other Investment Instutions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</si>
  <si>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</si>
  <si>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</si>
  <si>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</si>
  <si>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</si>
  <si>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</si>
  <si>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</si>
  <si>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</si>
  <si>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</si>
  <si>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</si>
  <si>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</si>
  <si>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</si>
  <si>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</si>
  <si>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</si>
  <si>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</si>
  <si>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</si>
  <si>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</si>
  <si>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</si>
  <si>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>Total (1 to 13)</t>
  </si>
  <si>
    <t>Table 7</t>
  </si>
  <si>
    <t>Securitywise Credit Flows of Ccommercial Banks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</si>
  <si>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</si>
  <si>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</si>
  <si>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</si>
  <si>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</si>
  <si>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</si>
  <si>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</si>
  <si>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</si>
  <si>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</si>
  <si>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</si>
  <si>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</si>
  <si>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</si>
  <si>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</si>
  <si>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</si>
  <si>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</si>
  <si>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</si>
  <si>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</si>
  <si>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</si>
  <si>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</si>
  <si>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</si>
  <si>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</si>
  <si>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>Import of Major Commodities from India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</si>
  <si>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</si>
  <si>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</si>
  <si>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</si>
  <si>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</si>
  <si>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</si>
  <si>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</si>
  <si>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</si>
  <si>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</si>
  <si>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</si>
  <si>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</si>
  <si>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</si>
  <si>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</si>
  <si>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</si>
  <si>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</si>
  <si>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</si>
  <si>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</si>
  <si>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</si>
  <si>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</si>
  <si>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</si>
  <si>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</si>
  <si>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</si>
  <si>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</si>
  <si>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</si>
  <si>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</si>
  <si>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</si>
  <si>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</si>
  <si>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</si>
  <si>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</si>
  <si>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</si>
  <si>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</si>
  <si>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</si>
  <si>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</si>
  <si>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</si>
  <si>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</si>
  <si>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</si>
  <si>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</si>
  <si>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</si>
  <si>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</si>
  <si>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</si>
  <si>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</si>
  <si>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</si>
  <si>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</si>
  <si>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</si>
  <si>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</si>
  <si>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</si>
  <si>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</si>
  <si>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</si>
  <si>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</si>
  <si>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</si>
  <si>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</si>
  <si>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</si>
  <si>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</si>
  <si>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</si>
  <si>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</si>
  <si>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</si>
  <si>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</si>
  <si>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</si>
  <si>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</si>
  <si>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</si>
  <si>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</si>
  <si>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</si>
  <si>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</si>
  <si>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</si>
  <si>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</si>
  <si>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</si>
  <si>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</si>
  <si>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</si>
  <si>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</si>
  <si>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</si>
  <si>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</si>
  <si>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</si>
  <si>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</si>
  <si>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</si>
  <si>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>Public Issue Approval</t>
  </si>
  <si>
    <t>Bank of Asia Ltd</t>
  </si>
  <si>
    <t>04/16/2010(01/03/067)</t>
  </si>
  <si>
    <t>Pashupati Development Bank Ltd.</t>
  </si>
  <si>
    <t>04/18/2010(01/05/067)</t>
  </si>
  <si>
    <t>Om Finance Ltd</t>
  </si>
  <si>
    <t>04/26/2010(01/13/067)</t>
  </si>
  <si>
    <t>04/28/2010(01/15/067)</t>
  </si>
  <si>
    <t>Alpine Development Bank Ltd.</t>
  </si>
  <si>
    <t>Diyalo Bikas Bank Ltd.</t>
  </si>
  <si>
    <t>04/29/2010(01/16/0670</t>
  </si>
  <si>
    <t>Western Development Bank Ltd.</t>
  </si>
  <si>
    <t>05/03/2010(01/20/067)</t>
  </si>
  <si>
    <t>Surya Darshan Finance Co. Ltd.</t>
  </si>
  <si>
    <t>05/13/2010(01/30/067)</t>
  </si>
  <si>
    <t>Asian Life Insurance Co. Ltd.</t>
  </si>
  <si>
    <t>Resunga Bikas Bank Ltd.</t>
  </si>
  <si>
    <t>Lumbini Finance Ltd.</t>
  </si>
  <si>
    <t>Guheswori Merchant Banking &amp; Finance Ltd.</t>
  </si>
  <si>
    <t>Nepal Finance Ltd.</t>
  </si>
  <si>
    <t>Imperial Finance Ltd.</t>
  </si>
  <si>
    <t>Nepal Share Markets &amp; Finance Ltd.</t>
  </si>
  <si>
    <t>Rs. in Million</t>
  </si>
  <si>
    <t>Mid-may</t>
  </si>
  <si>
    <t>Listed Companies and Market Capitalization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</si>
  <si>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</si>
  <si>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</si>
  <si>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</si>
  <si>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</si>
  <si>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</si>
  <si>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</si>
  <si>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</si>
  <si>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</si>
  <si>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9</t>
  </si>
  <si>
    <t>Outright Sale Auction*</t>
  </si>
  <si>
    <t>2004/05</t>
  </si>
  <si>
    <t>2005/06</t>
  </si>
  <si>
    <t>2006/07</t>
  </si>
  <si>
    <t>Wtd. Int. Rate (%)</t>
  </si>
  <si>
    <t>Wtd. Int. Rate = Weighted interest rate.</t>
  </si>
  <si>
    <t>* Since 2004/05, the outright sale auction of treasury bills has been used as a monetary</t>
  </si>
  <si>
    <t xml:space="preserve">   instrument which takes place at the initiative of NRB.</t>
  </si>
  <si>
    <t>Table 10</t>
  </si>
  <si>
    <t>Outright Purchase Auction*</t>
  </si>
  <si>
    <t>* Since 2004/05, the outright purchase auction of treasury bills has been used as a monetary</t>
  </si>
  <si>
    <t>Table 11</t>
  </si>
  <si>
    <t>Repo Auction*</t>
  </si>
  <si>
    <t>* Since 2004/05, the repo auction of treasury bills has been used as a monetary</t>
  </si>
  <si>
    <t>Table 12</t>
  </si>
  <si>
    <t>Reverse Repo Auction*</t>
  </si>
  <si>
    <t>* Since 2004/05, the reverse repo auction of treasury bills has been used as a monetary</t>
  </si>
  <si>
    <t>Table 13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</si>
  <si>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</si>
  <si>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</si>
  <si>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</si>
  <si>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</si>
  <si>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</si>
  <si>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</si>
  <si>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</si>
  <si>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Table 14</t>
  </si>
  <si>
    <t>Table 15</t>
  </si>
  <si>
    <t>IC Purchase</t>
  </si>
  <si>
    <t>US$ Sale</t>
  </si>
  <si>
    <t xml:space="preserve">                 </t>
  </si>
  <si>
    <t>Table 16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</si>
  <si>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</si>
  <si>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</si>
  <si>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</si>
  <si>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</si>
  <si>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Table 17</t>
  </si>
  <si>
    <t>Ocotber</t>
  </si>
  <si>
    <t>Table 19</t>
  </si>
  <si>
    <t>FY</t>
  </si>
  <si>
    <t>Jun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</si>
  <si>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</si>
  <si>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</si>
  <si>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</si>
  <si>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</si>
  <si>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</si>
  <si>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</si>
  <si>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</si>
  <si>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</si>
  <si>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</si>
  <si>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</si>
  <si>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</si>
  <si>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</si>
  <si>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</si>
  <si>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</si>
  <si>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</si>
  <si>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</si>
  <si>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</si>
  <si>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</si>
  <si>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</si>
  <si>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</si>
  <si>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</si>
  <si>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</si>
  <si>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</si>
  <si>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</si>
  <si>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</si>
  <si>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</si>
  <si>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</si>
  <si>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Table 20</t>
  </si>
  <si>
    <t>Weighted Average Treasury Bills Rate (364-day)</t>
  </si>
  <si>
    <t>Table 21</t>
  </si>
  <si>
    <t>Mid-Month\Year</t>
  </si>
  <si>
    <t>Table 42</t>
  </si>
  <si>
    <t>Import from India Against US Dollar Payment</t>
  </si>
  <si>
    <t>Table 34</t>
  </si>
  <si>
    <t>Fresh Treasury Bills</t>
  </si>
  <si>
    <t>Government Revenue Collection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</si>
  <si>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</si>
  <si>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</si>
  <si>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</si>
  <si>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</si>
  <si>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</si>
  <si>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</si>
  <si>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</si>
  <si>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</si>
  <si>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</si>
  <si>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</si>
  <si>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</si>
  <si>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</si>
  <si>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</si>
  <si>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</si>
  <si>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</si>
  <si>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</si>
  <si>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</si>
  <si>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</si>
  <si>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</si>
  <si>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</si>
  <si>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</si>
  <si>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</si>
  <si>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</si>
  <si>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</si>
  <si>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</si>
  <si>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</si>
  <si>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</si>
  <si>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</si>
  <si>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</si>
  <si>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</si>
  <si>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</si>
  <si>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</si>
  <si>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</si>
  <si>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</si>
  <si>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</si>
  <si>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</si>
  <si>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</si>
  <si>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</si>
  <si>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</si>
  <si>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</si>
  <si>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</si>
  <si>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</si>
  <si>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</si>
  <si>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</si>
  <si>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</si>
  <si>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</si>
  <si>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</si>
  <si>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</si>
  <si>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</si>
  <si>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</si>
  <si>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</si>
  <si>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</si>
  <si>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</si>
  <si>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</si>
  <si>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</si>
  <si>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</si>
  <si>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</si>
  <si>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</si>
  <si>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</si>
  <si>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</si>
  <si>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</si>
  <si>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</si>
  <si>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</si>
  <si>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</si>
  <si>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</si>
  <si>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</si>
  <si>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</si>
  <si>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</si>
  <si>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</si>
  <si>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</si>
  <si>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</si>
  <si>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</si>
  <si>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</si>
  <si>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</si>
  <si>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</si>
  <si>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</si>
  <si>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</si>
  <si>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</si>
  <si>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</si>
  <si>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</si>
  <si>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</si>
  <si>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</si>
  <si>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</si>
  <si>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</si>
  <si>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</si>
  <si>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</si>
  <si>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</si>
  <si>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</si>
  <si>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</si>
  <si>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</si>
  <si>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</si>
  <si>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</si>
  <si>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</si>
  <si>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</si>
  <si>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</si>
  <si>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LIBOR+0.25</t>
  </si>
  <si>
    <t>2.50-9.0</t>
  </si>
  <si>
    <t>6.5-12.5</t>
  </si>
  <si>
    <t>Incense Sticks</t>
  </si>
  <si>
    <t>Insecticides</t>
  </si>
  <si>
    <t>M.S. Billet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</si>
  <si>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</si>
  <si>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</si>
  <si>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</si>
  <si>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</si>
  <si>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</si>
  <si>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</si>
  <si>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</si>
  <si>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</si>
  <si>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</si>
  <si>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</si>
  <si>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</si>
  <si>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</si>
  <si>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</si>
  <si>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</si>
  <si>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</si>
  <si>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</si>
  <si>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</si>
  <si>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</si>
  <si>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</si>
  <si>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</si>
  <si>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</si>
  <si>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</si>
  <si>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</si>
  <si>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</si>
  <si>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</si>
  <si>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</si>
  <si>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</si>
  <si>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</si>
  <si>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</si>
  <si>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</si>
  <si>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</si>
  <si>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</si>
  <si>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</si>
  <si>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</si>
  <si>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</si>
  <si>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</si>
  <si>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</si>
  <si>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</si>
  <si>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</si>
  <si>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</si>
  <si>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</si>
  <si>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</si>
  <si>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</si>
  <si>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</si>
  <si>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</si>
  <si>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</si>
  <si>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</si>
  <si>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</si>
  <si>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</si>
  <si>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</si>
  <si>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</si>
  <si>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</si>
  <si>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</si>
  <si>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</si>
  <si>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</si>
  <si>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</si>
  <si>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</si>
  <si>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</si>
  <si>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</si>
  <si>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</si>
  <si>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</si>
  <si>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</si>
  <si>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</si>
  <si>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</si>
  <si>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</si>
  <si>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</si>
  <si>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</si>
  <si>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</si>
  <si>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</si>
  <si>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</si>
  <si>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</si>
  <si>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6.0-10</t>
  </si>
  <si>
    <t>2.0-8.0</t>
  </si>
  <si>
    <t>1.5-9.5</t>
  </si>
  <si>
    <t>1.75-9.75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</si>
  <si>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</si>
  <si>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</si>
  <si>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</si>
  <si>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</si>
  <si>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</si>
  <si>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</si>
  <si>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</si>
  <si>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</si>
  <si>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</si>
  <si>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Rs in million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</si>
  <si>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</si>
  <si>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</si>
  <si>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</si>
  <si>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</si>
  <si>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</si>
  <si>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</si>
  <si>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</si>
  <si>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</si>
  <si>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</si>
  <si>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 xml:space="preserve">   Educational Service Tax</t>
  </si>
  <si>
    <t>2.0-7</t>
  </si>
  <si>
    <t>Zinc Ingot</t>
  </si>
  <si>
    <t>Export of Major Commodities to India</t>
  </si>
  <si>
    <t>Export of Major Commodities to Other Countries</t>
  </si>
  <si>
    <t>1.75-5.75</t>
  </si>
  <si>
    <t>2008/09</t>
  </si>
  <si>
    <t>NEPAL RASTRA BANK</t>
  </si>
  <si>
    <t>Research Department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</si>
  <si>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</si>
  <si>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</si>
  <si>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</si>
  <si>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</si>
  <si>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</si>
  <si>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</si>
  <si>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</si>
  <si>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</si>
  <si>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</si>
  <si>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</si>
  <si>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</si>
  <si>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</si>
  <si>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</si>
  <si>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</si>
  <si>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</si>
  <si>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</si>
  <si>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</si>
  <si>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</si>
  <si>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</si>
  <si>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</si>
  <si>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</si>
  <si>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</si>
  <si>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</si>
  <si>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</si>
  <si>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</si>
  <si>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</si>
  <si>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</si>
  <si>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2009/10*</t>
  </si>
  <si>
    <t xml:space="preserve">* The monthly data are updated based on the latest information from custom office and differ from </t>
  </si>
  <si>
    <t xml:space="preserve">    earlier issues.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</si>
  <si>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</si>
  <si>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</si>
  <si>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</si>
  <si>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</si>
  <si>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</si>
  <si>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</si>
  <si>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</si>
  <si>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LIBOR+0.26</t>
  </si>
  <si>
    <t>2.0-7.25</t>
  </si>
  <si>
    <t>1.5-6.5</t>
  </si>
  <si>
    <t>2.5-10.0</t>
  </si>
  <si>
    <t>2.75-10.5</t>
  </si>
  <si>
    <t>6.5-18.0</t>
  </si>
  <si>
    <t>5.0-8.0</t>
  </si>
  <si>
    <t>6.0-7.75</t>
  </si>
  <si>
    <t>LIBOR+.25</t>
  </si>
  <si>
    <t>2.0-6.75</t>
  </si>
  <si>
    <t>9.5-12.0</t>
  </si>
  <si>
    <t>TOTAL EXPORTS</t>
  </si>
  <si>
    <t>TOTAL IMPORTS</t>
  </si>
  <si>
    <t>TOTAL TRADE BALANCE</t>
  </si>
  <si>
    <t>TOTAL FOREIGN TRADE</t>
  </si>
  <si>
    <t>Imports of Major Commodities from India</t>
  </si>
  <si>
    <t>Almunium Bars, Rods, Profiles, Foil etc.</t>
  </si>
  <si>
    <t>ok</t>
  </si>
  <si>
    <t xml:space="preserve">   Foreign Grants</t>
  </si>
  <si>
    <t>8.Change in NFA (6+7)**</t>
  </si>
  <si>
    <t>2009                 sep</t>
  </si>
  <si>
    <t>2009             Nov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</si>
  <si>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</si>
  <si>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</si>
  <si>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</si>
  <si>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</si>
  <si>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</si>
  <si>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</si>
  <si>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</si>
  <si>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1/</t>
  </si>
  <si>
    <t>2/</t>
  </si>
  <si>
    <t>2.0-7.5</t>
  </si>
  <si>
    <t>1.50-6.0</t>
  </si>
  <si>
    <t>1.75-7.0</t>
  </si>
  <si>
    <t>2.5-9.0</t>
  </si>
  <si>
    <t>2.75-9.5</t>
  </si>
  <si>
    <t>6.5.0-11.0</t>
  </si>
  <si>
    <t>Summary of Balance of Payments Presentation</t>
  </si>
  <si>
    <t xml:space="preserve"> 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</si>
  <si>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</si>
  <si>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</si>
  <si>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</si>
  <si>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</si>
  <si>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</si>
  <si>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</si>
  <si>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</si>
  <si>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</si>
  <si>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</si>
  <si>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</si>
  <si>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</si>
  <si>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</si>
  <si>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</si>
  <si>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</si>
  <si>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</si>
  <si>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</si>
  <si>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</si>
  <si>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</si>
  <si>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</si>
  <si>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</si>
  <si>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</si>
  <si>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</si>
  <si>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</si>
  <si>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</si>
  <si>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</si>
  <si>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</si>
  <si>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</si>
  <si>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</si>
  <si>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</si>
  <si>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</si>
  <si>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</si>
  <si>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</si>
  <si>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</si>
  <si>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</si>
  <si>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</si>
  <si>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</si>
  <si>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</si>
  <si>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</si>
  <si>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</si>
  <si>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</si>
  <si>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</si>
  <si>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</si>
  <si>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</si>
  <si>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</si>
  <si>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</si>
  <si>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</si>
  <si>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2009/10 P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</si>
  <si>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</si>
  <si>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</si>
  <si>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</si>
  <si>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</si>
  <si>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</si>
  <si>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</si>
  <si>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</si>
  <si>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</si>
  <si>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</si>
  <si>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</si>
  <si>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</si>
  <si>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</si>
  <si>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</si>
  <si>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</si>
  <si>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</si>
  <si>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</si>
  <si>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</si>
  <si>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</si>
  <si>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</si>
  <si>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</si>
  <si>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</si>
  <si>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</si>
  <si>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May-Jul</t>
  </si>
  <si>
    <t>Mid-May</t>
  </si>
  <si>
    <t>Total Domestic Deposit</t>
  </si>
  <si>
    <t>Total Foreign Deposits</t>
  </si>
  <si>
    <t>Table 2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</si>
  <si>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</si>
  <si>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</si>
  <si>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</si>
  <si>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</si>
  <si>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</si>
  <si>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</si>
  <si>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</si>
  <si>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</si>
  <si>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</si>
  <si>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</si>
  <si>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</si>
  <si>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</si>
  <si>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</si>
  <si>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</si>
  <si>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</si>
  <si>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</si>
  <si>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</si>
  <si>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</si>
  <si>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</si>
  <si>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</si>
  <si>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</si>
  <si>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</si>
  <si>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</si>
  <si>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</si>
  <si>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</si>
  <si>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</si>
  <si>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</si>
  <si>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</si>
  <si>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</si>
  <si>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</si>
  <si>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</si>
  <si>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</si>
  <si>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</si>
  <si>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</si>
  <si>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</si>
  <si>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</si>
  <si>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</si>
  <si>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</si>
  <si>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</si>
  <si>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</si>
  <si>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</si>
  <si>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</si>
  <si>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</si>
  <si>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</si>
  <si>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</si>
  <si>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</si>
  <si>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</si>
  <si>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</si>
  <si>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1.50-5.75</t>
  </si>
  <si>
    <t>1.75-6.25</t>
  </si>
  <si>
    <t>2.5-7.50</t>
  </si>
  <si>
    <t>2.75-8.0</t>
  </si>
  <si>
    <t>9.5-13.0</t>
  </si>
  <si>
    <t>6.5.0-11.5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</si>
  <si>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</si>
  <si>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</si>
  <si>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</si>
  <si>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</si>
  <si>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</si>
  <si>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</si>
  <si>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</si>
  <si>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</si>
  <si>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</si>
  <si>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</si>
  <si>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Hills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</si>
  <si>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</si>
  <si>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</si>
  <si>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</si>
  <si>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</si>
  <si>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</si>
  <si>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</si>
  <si>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</si>
  <si>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</si>
  <si>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</si>
  <si>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</si>
  <si>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</si>
  <si>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</si>
  <si>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</si>
  <si>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</si>
  <si>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</si>
  <si>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</si>
  <si>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</si>
  <si>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</si>
  <si>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</si>
  <si>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</si>
  <si>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</si>
  <si>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</si>
  <si>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</si>
  <si>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</si>
  <si>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</si>
  <si>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</si>
  <si>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6.Change in NFA (before adj. ex. val.)*</t>
  </si>
  <si>
    <t xml:space="preserve">7.Exchange Valuation </t>
  </si>
  <si>
    <t>–</t>
  </si>
  <si>
    <t xml:space="preserve"> Exports of Major Commodities to India</t>
  </si>
  <si>
    <t xml:space="preserve"> Exports of Major Commodities to Other Countries</t>
  </si>
  <si>
    <t xml:space="preserve">Groups and Sub-groups </t>
  </si>
  <si>
    <t xml:space="preserve">Weight % </t>
  </si>
  <si>
    <t>Army  &amp; Police Forces</t>
  </si>
  <si>
    <t>Private Institutions</t>
  </si>
  <si>
    <t>Worker</t>
  </si>
  <si>
    <t>P: Provisional</t>
  </si>
  <si>
    <t>Table 8</t>
  </si>
  <si>
    <t>Nepal Rastra Bank</t>
  </si>
  <si>
    <t>National Wholesale Price Index</t>
  </si>
  <si>
    <t>(1999/00 = 100)</t>
  </si>
  <si>
    <t>P=Provisional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</si>
  <si>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</si>
  <si>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</si>
  <si>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</si>
  <si>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</si>
  <si>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</si>
  <si>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</si>
  <si>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</si>
  <si>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</si>
  <si>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</si>
  <si>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</si>
  <si>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</si>
  <si>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</si>
  <si>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</si>
  <si>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</si>
  <si>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</si>
  <si>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</si>
  <si>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</si>
  <si>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</si>
  <si>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</si>
  <si>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</si>
  <si>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</si>
  <si>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</si>
  <si>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</si>
  <si>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</si>
  <si>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</si>
  <si>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</si>
  <si>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</si>
  <si>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</si>
  <si>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</si>
  <si>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</si>
  <si>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</si>
  <si>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</si>
  <si>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</si>
  <si>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</si>
  <si>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</si>
  <si>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</si>
  <si>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</si>
  <si>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</si>
  <si>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</si>
  <si>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</si>
  <si>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</si>
  <si>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</si>
  <si>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</si>
  <si>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</si>
  <si>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</si>
  <si>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</si>
  <si>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</si>
  <si>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</si>
  <si>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</si>
  <si>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</si>
  <si>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</si>
  <si>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</si>
  <si>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</si>
  <si>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2008/09R</t>
  </si>
  <si>
    <t xml:space="preserve">* Based on customs data </t>
  </si>
  <si>
    <t>P : Provisional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</si>
  <si>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</si>
  <si>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</si>
  <si>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</si>
  <si>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</si>
  <si>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</si>
  <si>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</si>
  <si>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</si>
  <si>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</si>
  <si>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</si>
  <si>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</si>
  <si>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</si>
  <si>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</si>
  <si>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</si>
  <si>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</si>
  <si>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</si>
  <si>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</si>
  <si>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</si>
  <si>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</si>
  <si>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</si>
  <si>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</si>
  <si>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</si>
  <si>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</si>
  <si>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</si>
  <si>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</si>
  <si>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</si>
  <si>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</si>
  <si>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</si>
  <si>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</si>
  <si>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</si>
  <si>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</si>
  <si>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</si>
  <si>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</si>
  <si>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</si>
  <si>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</si>
  <si>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</si>
  <si>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</si>
  <si>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</si>
  <si>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</si>
  <si>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</si>
  <si>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</si>
  <si>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</si>
  <si>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</si>
  <si>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</si>
  <si>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</si>
  <si>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Dec</t>
  </si>
  <si>
    <t>Jan</t>
  </si>
  <si>
    <t>Feb</t>
  </si>
  <si>
    <t>Apr</t>
  </si>
  <si>
    <t>July</t>
  </si>
  <si>
    <t>% Change</t>
  </si>
  <si>
    <t>Market Days</t>
  </si>
  <si>
    <t>Number of Companies Traded</t>
  </si>
  <si>
    <t>Number of Transactions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</si>
  <si>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</si>
  <si>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</si>
  <si>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</si>
  <si>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</si>
  <si>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</si>
  <si>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</si>
  <si>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Government Budgetary Operation</t>
  </si>
  <si>
    <t>Direction of Foreign Trade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</si>
  <si>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</si>
  <si>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</si>
  <si>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</si>
  <si>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</si>
  <si>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</si>
  <si>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</si>
  <si>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</si>
  <si>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</si>
  <si>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Export</t>
  </si>
  <si>
    <t>Import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</si>
  <si>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</si>
  <si>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</si>
  <si>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</si>
  <si>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</si>
  <si>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</si>
  <si>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</si>
  <si>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</si>
  <si>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</si>
  <si>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</si>
  <si>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</si>
  <si>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</si>
  <si>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</si>
  <si>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</si>
  <si>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Jul</t>
  </si>
  <si>
    <t>Direction of Foreign Trade*</t>
  </si>
  <si>
    <t xml:space="preserve"> Rs in million</t>
  </si>
  <si>
    <t>Particulars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</si>
  <si>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</si>
  <si>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</si>
  <si>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</si>
  <si>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</si>
  <si>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</si>
  <si>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</si>
  <si>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</si>
  <si>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</si>
  <si>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</si>
  <si>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</si>
  <si>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>* Base: February 12, 1994</t>
  </si>
  <si>
    <t>Groups &amp; sub-groups</t>
  </si>
  <si>
    <t>Percentage Change</t>
  </si>
  <si>
    <t>PETROLEUM PRODUCT</t>
  </si>
  <si>
    <t>NON-PETROLEUM PRODUCT</t>
  </si>
  <si>
    <t>OVERALL INDEX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</si>
  <si>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</si>
  <si>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</si>
  <si>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</si>
  <si>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</si>
  <si>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</si>
  <si>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</si>
  <si>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GOVT.CONTROLLED GOODS</t>
  </si>
  <si>
    <t>NON-CONTROLLED GOODS</t>
  </si>
  <si>
    <t xml:space="preserve">Column 5 </t>
  </si>
  <si>
    <t xml:space="preserve">Column 8 </t>
  </si>
  <si>
    <t>** Base: July 16, 2006</t>
  </si>
  <si>
    <t>Resources</t>
  </si>
  <si>
    <t>Amount Change</t>
  </si>
  <si>
    <t xml:space="preserve">   ii. Commercial Banks</t>
  </si>
  <si>
    <t>5. Assets =  Liabilities</t>
  </si>
  <si>
    <t>Stock Market Indicators</t>
  </si>
  <si>
    <t xml:space="preserve">   Others (Freeze Account)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</si>
  <si>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</si>
  <si>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</si>
  <si>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</si>
  <si>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</si>
  <si>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8. Other Assets</t>
  </si>
  <si>
    <t>-</t>
  </si>
  <si>
    <t>2009/10P</t>
  </si>
  <si>
    <t>2009/10</t>
  </si>
  <si>
    <t>Percent Change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</si>
  <si>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</si>
  <si>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</si>
  <si>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</si>
  <si>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</si>
  <si>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</si>
  <si>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</si>
  <si>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</si>
  <si>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</si>
  <si>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</si>
  <si>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 xml:space="preserve">Mid-May 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</si>
  <si>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</si>
  <si>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</si>
  <si>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</si>
  <si>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</si>
  <si>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</si>
  <si>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</si>
  <si>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</si>
  <si>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</si>
  <si>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</si>
  <si>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</si>
  <si>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</si>
  <si>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</si>
  <si>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</si>
  <si>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</si>
  <si>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</si>
  <si>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</si>
  <si>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Tyre, Tubes &amp; Flapes</t>
  </si>
  <si>
    <t>Computer and Parts</t>
  </si>
  <si>
    <t>Annual</t>
  </si>
  <si>
    <t>A. Current Account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</si>
  <si>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</si>
  <si>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</si>
  <si>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</si>
  <si>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</si>
  <si>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</si>
  <si>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</si>
  <si>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</si>
  <si>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</si>
  <si>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</si>
  <si>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</si>
  <si>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</si>
  <si>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</si>
  <si>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</si>
  <si>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</si>
  <si>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</si>
  <si>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</si>
  <si>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</si>
  <si>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</si>
  <si>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</si>
  <si>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</si>
  <si>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2009             Oct</t>
  </si>
  <si>
    <t>2.75-9.50</t>
  </si>
  <si>
    <t>8.0-13.50</t>
  </si>
  <si>
    <t>6.5-13.50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</si>
  <si>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</si>
  <si>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</si>
  <si>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</si>
  <si>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</si>
  <si>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</si>
  <si>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</si>
  <si>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</si>
  <si>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</si>
  <si>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</si>
  <si>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</si>
  <si>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</si>
  <si>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</si>
  <si>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</si>
  <si>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</si>
  <si>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</si>
  <si>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</si>
  <si>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</si>
  <si>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</si>
  <si>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</si>
  <si>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</si>
  <si>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</si>
  <si>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Structure of Interest Rates</t>
  </si>
  <si>
    <t>Year</t>
  </si>
  <si>
    <t>6.5-13.0</t>
  </si>
  <si>
    <t>Development Bonds</t>
  </si>
  <si>
    <t>3.0-8.0</t>
  </si>
  <si>
    <t>CRR</t>
  </si>
  <si>
    <t>NRB Bonds Rate</t>
  </si>
  <si>
    <t xml:space="preserve"> -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</si>
  <si>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</si>
  <si>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</si>
  <si>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</si>
  <si>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</si>
  <si>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</si>
  <si>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</si>
  <si>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</si>
  <si>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</si>
  <si>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</si>
  <si>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</si>
  <si>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</si>
  <si>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</si>
  <si>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</si>
  <si>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</si>
  <si>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</si>
  <si>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Import of Major Commodities from Other Countries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</si>
  <si>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</si>
  <si>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</si>
  <si>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</si>
  <si>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</si>
  <si>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</si>
  <si>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</si>
  <si>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</si>
  <si>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</si>
  <si>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</si>
  <si>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</si>
  <si>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</si>
  <si>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</si>
  <si>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</si>
  <si>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</si>
  <si>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</si>
  <si>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</si>
  <si>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 xml:space="preserve"> National Urban Consumer Price Index</t>
  </si>
  <si>
    <t># Annual average weighted rate at the end of fiscal year (mid-July).</t>
  </si>
  <si>
    <t>* Weighted average discount rate.</t>
  </si>
  <si>
    <t>(Percent per Annum)</t>
  </si>
  <si>
    <t>Mid-month</t>
  </si>
  <si>
    <t>(Based on Ten Months' Data of 2009/10)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</si>
</sst>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_)"/>
    <numFmt numFmtId="186" formatCode="0.00000_)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sz val="10"/>
      <name val="Courier"/>
      <family val="3"/>
    </font>
    <font>
      <b/>
      <sz val="8"/>
      <name val="Tahoma"/>
      <family val="0"/>
    </font>
    <font>
      <sz val="8"/>
      <name val="Tahoma"/>
      <family val="0"/>
    </font>
    <font>
      <sz val="10"/>
      <color indexed="57"/>
      <name val="Times New Roman"/>
      <family val="1"/>
    </font>
    <font>
      <vertAlign val="superscript"/>
      <sz val="10"/>
      <name val="Times New Roman"/>
      <family val="1"/>
    </font>
    <font>
      <b/>
      <sz val="11"/>
      <name val="Fontasy Himali"/>
      <family val="5"/>
    </font>
    <font>
      <sz val="15"/>
      <name val="Preeti"/>
      <family val="0"/>
    </font>
    <font>
      <sz val="10"/>
      <name val="Fontasy Himali"/>
      <family val="5"/>
    </font>
    <font>
      <b/>
      <sz val="9"/>
      <name val="Arial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50"/>
      </bottom>
    </border>
    <border>
      <left style="thin"/>
      <right style="thin"/>
      <top style="hair">
        <color indexed="50"/>
      </top>
      <bottom style="hair">
        <color indexed="50"/>
      </bottom>
    </border>
    <border>
      <left style="hair">
        <color indexed="50"/>
      </left>
      <right style="thin"/>
      <top style="hair">
        <color indexed="50"/>
      </top>
      <bottom style="hair">
        <color indexed="50"/>
      </bottom>
    </border>
    <border>
      <left style="hair">
        <color indexed="50"/>
      </left>
      <right style="double"/>
      <top style="hair">
        <color indexed="50"/>
      </top>
      <bottom style="hair">
        <color indexed="50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20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165" fontId="22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2" fillId="0" borderId="0">
      <alignment/>
      <protection/>
    </xf>
    <xf numFmtId="0" fontId="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8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9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66" fontId="2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0" fontId="9" fillId="0" borderId="0" xfId="30" applyFont="1">
      <alignment/>
      <protection/>
    </xf>
    <xf numFmtId="0" fontId="2" fillId="0" borderId="0" xfId="30" applyFont="1">
      <alignment/>
      <protection/>
    </xf>
    <xf numFmtId="164" fontId="1" fillId="0" borderId="9" xfId="30" applyNumberFormat="1" applyFont="1" applyBorder="1">
      <alignment/>
      <protection/>
    </xf>
    <xf numFmtId="164" fontId="2" fillId="0" borderId="9" xfId="30" applyNumberFormat="1" applyFont="1" applyBorder="1">
      <alignment/>
      <protection/>
    </xf>
    <xf numFmtId="164" fontId="2" fillId="0" borderId="11" xfId="30" applyNumberFormat="1" applyFont="1" applyBorder="1">
      <alignment/>
      <protection/>
    </xf>
    <xf numFmtId="0" fontId="2" fillId="0" borderId="0" xfId="30" applyFont="1" applyAlignment="1">
      <alignment horizontal="right"/>
      <protection/>
    </xf>
    <xf numFmtId="164" fontId="2" fillId="0" borderId="12" xfId="30" applyNumberFormat="1" applyFont="1" applyBorder="1">
      <alignment/>
      <protection/>
    </xf>
    <xf numFmtId="164" fontId="2" fillId="0" borderId="2" xfId="30" applyNumberFormat="1" applyFont="1" applyBorder="1">
      <alignment/>
      <protection/>
    </xf>
    <xf numFmtId="164" fontId="2" fillId="0" borderId="4" xfId="30" applyNumberFormat="1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4" fontId="1" fillId="0" borderId="0" xfId="30" applyNumberFormat="1" applyFont="1" applyFill="1" applyAlignment="1">
      <alignment horizontal="centerContinuous"/>
      <protection/>
    </xf>
    <xf numFmtId="4" fontId="4" fillId="0" borderId="0" xfId="30" applyNumberFormat="1" applyFont="1" applyAlignment="1" applyProtection="1">
      <alignment horizontal="centerContinuous"/>
      <protection/>
    </xf>
    <xf numFmtId="0" fontId="2" fillId="0" borderId="0" xfId="30" applyFont="1" applyAlignment="1">
      <alignment horizontal="centerContinuous"/>
      <protection/>
    </xf>
    <xf numFmtId="164" fontId="2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1" fillId="0" borderId="9" xfId="0" applyNumberFormat="1" applyFont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2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6" fontId="4" fillId="0" borderId="0" xfId="31" applyFont="1" applyAlignment="1" applyProtection="1">
      <alignment horizontal="centerContinuous"/>
      <protection/>
    </xf>
    <xf numFmtId="166" fontId="8" fillId="0" borderId="0" xfId="31" applyFont="1" applyBorder="1" applyAlignment="1" applyProtection="1">
      <alignment horizontal="centerContinuous"/>
      <protection/>
    </xf>
    <xf numFmtId="166" fontId="2" fillId="0" borderId="0" xfId="31" applyFont="1" applyBorder="1">
      <alignment/>
      <protection/>
    </xf>
    <xf numFmtId="166" fontId="2" fillId="0" borderId="0" xfId="31" applyFont="1" applyBorder="1" applyAlignment="1">
      <alignment horizontal="left"/>
      <protection/>
    </xf>
    <xf numFmtId="0" fontId="6" fillId="0" borderId="0" xfId="0" applyFont="1" applyFill="1" applyAlignment="1">
      <alignment/>
    </xf>
    <xf numFmtId="166" fontId="2" fillId="2" borderId="3" xfId="21" applyFont="1" applyFill="1" applyBorder="1">
      <alignment/>
      <protection/>
    </xf>
    <xf numFmtId="0" fontId="6" fillId="0" borderId="0" xfId="0" applyFont="1" applyAlignment="1" applyProtection="1">
      <alignment horizontal="left"/>
      <protection/>
    </xf>
    <xf numFmtId="0" fontId="15" fillId="0" borderId="0" xfId="30" applyFont="1" applyAlignment="1" applyProtection="1">
      <alignment horizontal="right"/>
      <protection/>
    </xf>
    <xf numFmtId="166" fontId="12" fillId="0" borderId="0" xfId="31" applyFont="1" applyAlignment="1">
      <alignment horizontal="right"/>
      <protection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43" fontId="2" fillId="0" borderId="0" xfId="15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vertical="center"/>
    </xf>
    <xf numFmtId="164" fontId="2" fillId="0" borderId="13" xfId="0" applyNumberFormat="1" applyFont="1" applyBorder="1" applyAlignment="1" applyProtection="1">
      <alignment horizontal="center"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quotePrefix="1">
      <alignment vertical="center"/>
    </xf>
    <xf numFmtId="164" fontId="2" fillId="0" borderId="3" xfId="0" applyNumberFormat="1" applyFont="1" applyBorder="1" applyAlignment="1" quotePrefix="1">
      <alignment vertical="center"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 applyProtection="1">
      <alignment vertical="center"/>
      <protection/>
    </xf>
    <xf numFmtId="164" fontId="12" fillId="0" borderId="3" xfId="0" applyNumberFormat="1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/>
      <protection locked="0"/>
    </xf>
    <xf numFmtId="166" fontId="1" fillId="0" borderId="12" xfId="31" applyFont="1" applyBorder="1" applyAlignment="1" quotePrefix="1">
      <alignment horizontal="right"/>
      <protection/>
    </xf>
    <xf numFmtId="166" fontId="2" fillId="0" borderId="9" xfId="31" applyFont="1" applyBorder="1" applyAlignment="1">
      <alignment horizontal="right"/>
      <protection/>
    </xf>
    <xf numFmtId="166" fontId="1" fillId="0" borderId="9" xfId="31" applyFont="1" applyBorder="1" applyAlignment="1">
      <alignment horizontal="right"/>
      <protection/>
    </xf>
    <xf numFmtId="166" fontId="1" fillId="2" borderId="10" xfId="31" applyFont="1" applyFill="1" applyBorder="1" applyAlignment="1" quotePrefix="1">
      <alignment horizontal="center"/>
      <protection/>
    </xf>
    <xf numFmtId="166" fontId="1" fillId="2" borderId="1" xfId="31" applyFont="1" applyFill="1" applyBorder="1" applyAlignment="1">
      <alignment horizontal="center"/>
      <protection/>
    </xf>
    <xf numFmtId="166" fontId="1" fillId="2" borderId="6" xfId="31" applyFont="1" applyFill="1" applyBorder="1" applyAlignment="1" quotePrefix="1">
      <alignment horizontal="center"/>
      <protection/>
    </xf>
    <xf numFmtId="166" fontId="1" fillId="0" borderId="14" xfId="31" applyFont="1" applyBorder="1">
      <alignment/>
      <protection/>
    </xf>
    <xf numFmtId="166" fontId="1" fillId="0" borderId="2" xfId="31" applyFont="1" applyBorder="1" applyAlignment="1" quotePrefix="1">
      <alignment horizontal="right"/>
      <protection/>
    </xf>
    <xf numFmtId="166" fontId="2" fillId="0" borderId="8" xfId="31" applyFont="1" applyBorder="1">
      <alignment/>
      <protection/>
    </xf>
    <xf numFmtId="166" fontId="2" fillId="0" borderId="3" xfId="31" applyFont="1" applyBorder="1" applyAlignment="1">
      <alignment horizontal="right"/>
      <protection/>
    </xf>
    <xf numFmtId="166" fontId="1" fillId="0" borderId="8" xfId="31" applyFont="1" applyBorder="1">
      <alignment/>
      <protection/>
    </xf>
    <xf numFmtId="166" fontId="1" fillId="0" borderId="3" xfId="31" applyFont="1" applyBorder="1" applyAlignment="1" quotePrefix="1">
      <alignment horizontal="right"/>
      <protection/>
    </xf>
    <xf numFmtId="167" fontId="2" fillId="0" borderId="8" xfId="31" applyNumberFormat="1" applyFont="1" applyBorder="1" applyAlignment="1">
      <alignment horizontal="left"/>
      <protection/>
    </xf>
    <xf numFmtId="167" fontId="1" fillId="0" borderId="8" xfId="31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 quotePrefix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quotePrefix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2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7" xfId="0" applyNumberFormat="1" applyFont="1" applyBorder="1" applyAlignment="1" applyProtection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vertical="center"/>
    </xf>
    <xf numFmtId="2" fontId="2" fillId="0" borderId="12" xfId="0" applyNumberFormat="1" applyFont="1" applyBorder="1" applyAlignment="1" quotePrefix="1">
      <alignment horizontal="center" vertical="center"/>
    </xf>
    <xf numFmtId="2" fontId="2" fillId="0" borderId="11" xfId="0" applyNumberFormat="1" applyFont="1" applyBorder="1" applyAlignment="1" quotePrefix="1">
      <alignment horizontal="center" vertical="center"/>
    </xf>
    <xf numFmtId="164" fontId="2" fillId="0" borderId="13" xfId="0" applyNumberFormat="1" applyFont="1" applyBorder="1" applyAlignment="1">
      <alignment vertical="center"/>
    </xf>
    <xf numFmtId="2" fontId="1" fillId="0" borderId="11" xfId="0" applyNumberFormat="1" applyFont="1" applyBorder="1" applyAlignment="1" quotePrefix="1">
      <alignment horizontal="center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4" xfId="0" applyNumberFormat="1" applyFont="1" applyBorder="1" applyAlignment="1">
      <alignment vertical="center"/>
    </xf>
    <xf numFmtId="169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164" fontId="2" fillId="0" borderId="9" xfId="33" applyNumberFormat="1" applyFont="1" applyBorder="1">
      <alignment/>
      <protection/>
    </xf>
    <xf numFmtId="164" fontId="2" fillId="0" borderId="9" xfId="33" applyNumberFormat="1" applyFont="1" applyBorder="1" applyAlignment="1">
      <alignment horizontal="right"/>
      <protection/>
    </xf>
    <xf numFmtId="0" fontId="2" fillId="0" borderId="3" xfId="33" applyFont="1" applyBorder="1">
      <alignment/>
      <protection/>
    </xf>
    <xf numFmtId="0" fontId="2" fillId="0" borderId="0" xfId="33" applyFont="1" applyFill="1" applyBorder="1">
      <alignment/>
      <protection/>
    </xf>
    <xf numFmtId="0" fontId="2" fillId="0" borderId="7" xfId="33" applyFont="1" applyBorder="1">
      <alignment/>
      <protection/>
    </xf>
    <xf numFmtId="164" fontId="2" fillId="0" borderId="12" xfId="33" applyNumberFormat="1" applyFont="1" applyBorder="1">
      <alignment/>
      <protection/>
    </xf>
    <xf numFmtId="0" fontId="2" fillId="0" borderId="19" xfId="33" applyFont="1" applyBorder="1">
      <alignment/>
      <protection/>
    </xf>
    <xf numFmtId="0" fontId="2" fillId="0" borderId="1" xfId="33" applyFont="1" applyBorder="1">
      <alignment/>
      <protection/>
    </xf>
    <xf numFmtId="164" fontId="2" fillId="0" borderId="11" xfId="33" applyNumberFormat="1" applyFont="1" applyBorder="1">
      <alignment/>
      <protection/>
    </xf>
    <xf numFmtId="164" fontId="2" fillId="0" borderId="9" xfId="33" applyNumberFormat="1" applyFont="1" applyBorder="1" applyAlignment="1">
      <alignment horizontal="center"/>
      <protection/>
    </xf>
    <xf numFmtId="0" fontId="2" fillId="3" borderId="0" xfId="33" applyFont="1" applyFill="1">
      <alignment/>
      <protection/>
    </xf>
    <xf numFmtId="0" fontId="1" fillId="2" borderId="10" xfId="33" applyFont="1" applyFill="1" applyBorder="1" applyAlignment="1">
      <alignment horizontal="center"/>
      <protection/>
    </xf>
    <xf numFmtId="0" fontId="2" fillId="0" borderId="0" xfId="33" applyFont="1" applyFill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7" fontId="6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 horizontal="left"/>
    </xf>
    <xf numFmtId="2" fontId="1" fillId="0" borderId="9" xfId="25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vertical="center"/>
      <protection/>
    </xf>
    <xf numFmtId="2" fontId="1" fillId="0" borderId="15" xfId="25" applyNumberFormat="1" applyFont="1" applyBorder="1" applyAlignment="1">
      <alignment horizontal="center" vertical="center"/>
      <protection/>
    </xf>
    <xf numFmtId="164" fontId="1" fillId="0" borderId="5" xfId="25" applyNumberFormat="1" applyFont="1" applyBorder="1" applyAlignment="1">
      <alignment vertical="center"/>
      <protection/>
    </xf>
    <xf numFmtId="2" fontId="2" fillId="0" borderId="9" xfId="25" applyNumberFormat="1" applyFont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vertical="center"/>
      <protection/>
    </xf>
    <xf numFmtId="2" fontId="1" fillId="0" borderId="10" xfId="25" applyNumberFormat="1" applyFont="1" applyBorder="1" applyAlignment="1">
      <alignment horizontal="center" vertical="center"/>
      <protection/>
    </xf>
    <xf numFmtId="164" fontId="1" fillId="0" borderId="9" xfId="25" applyNumberFormat="1" applyFont="1" applyBorder="1" applyAlignment="1">
      <alignment vertical="center"/>
      <protection/>
    </xf>
    <xf numFmtId="164" fontId="2" fillId="0" borderId="9" xfId="25" applyNumberFormat="1" applyFont="1" applyBorder="1" applyAlignment="1">
      <alignment vertical="center"/>
      <protection/>
    </xf>
    <xf numFmtId="164" fontId="1" fillId="0" borderId="9" xfId="27" applyNumberFormat="1" applyFont="1" applyBorder="1" applyAlignment="1">
      <alignment vertical="center"/>
      <protection/>
    </xf>
    <xf numFmtId="164" fontId="2" fillId="0" borderId="9" xfId="27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Alignment="1">
      <alignment/>
    </xf>
    <xf numFmtId="0" fontId="1" fillId="2" borderId="11" xfId="30" applyFont="1" applyFill="1" applyBorder="1" applyAlignment="1" applyProtection="1">
      <alignment horizontal="center"/>
      <protection/>
    </xf>
    <xf numFmtId="0" fontId="2" fillId="0" borderId="9" xfId="30" applyFont="1" applyBorder="1">
      <alignment/>
      <protection/>
    </xf>
    <xf numFmtId="164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2" fontId="2" fillId="0" borderId="8" xfId="15" applyNumberFormat="1" applyFont="1" applyFill="1" applyBorder="1" applyAlignment="1">
      <alignment horizontal="center"/>
    </xf>
    <xf numFmtId="4" fontId="2" fillId="0" borderId="3" xfId="15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1" fillId="0" borderId="9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25" applyFont="1">
      <alignment/>
      <protection/>
    </xf>
    <xf numFmtId="166" fontId="0" fillId="0" borderId="0" xfId="0" applyNumberFormat="1" applyAlignment="1">
      <alignment/>
    </xf>
    <xf numFmtId="0" fontId="1" fillId="0" borderId="8" xfId="0" applyFont="1" applyBorder="1" applyAlignment="1" applyProtection="1">
      <alignment horizontal="left"/>
      <protection locked="0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1" fillId="0" borderId="3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left"/>
      <protection locked="0"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 applyProtection="1">
      <alignment horizontal="right"/>
      <protection locked="0"/>
    </xf>
    <xf numFmtId="0" fontId="12" fillId="0" borderId="8" xfId="0" applyFont="1" applyBorder="1" applyAlignment="1" applyProtection="1">
      <alignment horizontal="left"/>
      <protection locked="0"/>
    </xf>
    <xf numFmtId="166" fontId="2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>
      <alignment horizontal="right"/>
    </xf>
    <xf numFmtId="166" fontId="12" fillId="0" borderId="9" xfId="0" applyNumberFormat="1" applyFont="1" applyBorder="1" applyAlignment="1" applyProtection="1">
      <alignment horizontal="right"/>
      <protection locked="0"/>
    </xf>
    <xf numFmtId="166" fontId="12" fillId="0" borderId="9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43" fontId="2" fillId="0" borderId="9" xfId="15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164" fontId="1" fillId="0" borderId="15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164" fontId="2" fillId="0" borderId="0" xfId="30" applyNumberFormat="1" applyFont="1" applyAlignment="1">
      <alignment horizontal="right"/>
      <protection/>
    </xf>
    <xf numFmtId="0" fontId="2" fillId="2" borderId="10" xfId="34" applyFont="1" applyFill="1" applyBorder="1" applyAlignment="1">
      <alignment horizontal="center"/>
      <protection/>
    </xf>
    <xf numFmtId="166" fontId="8" fillId="0" borderId="0" xfId="31" applyFont="1" applyBorder="1">
      <alignment/>
      <protection/>
    </xf>
    <xf numFmtId="166" fontId="8" fillId="0" borderId="0" xfId="31" applyFont="1" applyFill="1" applyBorder="1">
      <alignment/>
      <protection/>
    </xf>
    <xf numFmtId="166" fontId="8" fillId="0" borderId="0" xfId="31" applyFont="1">
      <alignment/>
      <protection/>
    </xf>
    <xf numFmtId="0" fontId="25" fillId="0" borderId="0" xfId="0" applyFont="1" applyFill="1" applyAlignment="1">
      <alignment/>
    </xf>
    <xf numFmtId="175" fontId="2" fillId="0" borderId="9" xfId="0" applyNumberFormat="1" applyFont="1" applyBorder="1" applyAlignment="1">
      <alignment horizontal="center"/>
    </xf>
    <xf numFmtId="0" fontId="1" fillId="0" borderId="0" xfId="25" applyFont="1">
      <alignment/>
      <protection/>
    </xf>
    <xf numFmtId="2" fontId="2" fillId="0" borderId="0" xfId="25" applyNumberFormat="1" applyFont="1">
      <alignment/>
      <protection/>
    </xf>
    <xf numFmtId="0" fontId="2" fillId="0" borderId="0" xfId="25" applyFont="1" applyFill="1" applyBorder="1">
      <alignment/>
      <protection/>
    </xf>
    <xf numFmtId="0" fontId="2" fillId="0" borderId="0" xfId="25" applyFont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166" fontId="1" fillId="0" borderId="7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Border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2" fillId="0" borderId="0" xfId="0" applyNumberFormat="1" applyFont="1" applyBorder="1" applyAlignment="1" applyProtection="1">
      <alignment horizontal="right"/>
      <protection locked="0"/>
    </xf>
    <xf numFmtId="166" fontId="1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 horizontal="centerContinuous"/>
    </xf>
    <xf numFmtId="164" fontId="1" fillId="0" borderId="10" xfId="25" applyNumberFormat="1" applyFont="1" applyBorder="1" applyAlignment="1">
      <alignment vertical="center"/>
      <protection/>
    </xf>
    <xf numFmtId="164" fontId="12" fillId="0" borderId="0" xfId="0" applyNumberFormat="1" applyFont="1" applyBorder="1" applyAlignment="1">
      <alignment horizontal="right"/>
    </xf>
    <xf numFmtId="166" fontId="2" fillId="0" borderId="0" xfId="31" applyFont="1" applyFill="1" applyBorder="1">
      <alignment/>
      <protection/>
    </xf>
    <xf numFmtId="166" fontId="12" fillId="0" borderId="0" xfId="31" applyFont="1" applyBorder="1">
      <alignment/>
      <protection/>
    </xf>
    <xf numFmtId="49" fontId="1" fillId="2" borderId="11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9" xfId="0" applyNumberFormat="1" applyFont="1" applyBorder="1" applyAlignment="1" quotePrefix="1">
      <alignment horizontal="right"/>
    </xf>
    <xf numFmtId="167" fontId="2" fillId="0" borderId="9" xfId="0" applyNumberFormat="1" applyFont="1" applyBorder="1" applyAlignment="1">
      <alignment horizontal="left"/>
    </xf>
    <xf numFmtId="166" fontId="12" fillId="0" borderId="0" xfId="31" applyFont="1" applyBorder="1" applyAlignment="1">
      <alignment horizontal="right"/>
      <protection/>
    </xf>
    <xf numFmtId="0" fontId="1" fillId="2" borderId="11" xfId="0" applyFont="1" applyFill="1" applyBorder="1" applyAlignment="1" quotePrefix="1">
      <alignment horizontal="center"/>
    </xf>
    <xf numFmtId="164" fontId="1" fillId="0" borderId="9" xfId="0" applyNumberFormat="1" applyFont="1" applyBorder="1" applyAlignment="1" quotePrefix="1">
      <alignment/>
    </xf>
    <xf numFmtId="167" fontId="1" fillId="0" borderId="9" xfId="0" applyNumberFormat="1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left" indent="2"/>
    </xf>
    <xf numFmtId="0" fontId="8" fillId="0" borderId="0" xfId="32" applyFont="1">
      <alignment/>
      <protection/>
    </xf>
    <xf numFmtId="0" fontId="2" fillId="0" borderId="0" xfId="32" applyFont="1">
      <alignment/>
      <protection/>
    </xf>
    <xf numFmtId="0" fontId="5" fillId="0" borderId="0" xfId="32" applyFont="1">
      <alignment/>
      <protection/>
    </xf>
    <xf numFmtId="0" fontId="2" fillId="0" borderId="22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23" xfId="0" applyFont="1" applyBorder="1" applyAlignment="1">
      <alignment horizontal="left" indent="1"/>
    </xf>
    <xf numFmtId="164" fontId="1" fillId="0" borderId="0" xfId="0" applyNumberFormat="1" applyFont="1" applyAlignment="1">
      <alignment vertical="center"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indent="1"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Alignment="1">
      <alignment vertical="center"/>
    </xf>
    <xf numFmtId="164" fontId="2" fillId="0" borderId="25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/>
    </xf>
    <xf numFmtId="0" fontId="2" fillId="0" borderId="19" xfId="0" applyFont="1" applyBorder="1" applyAlignment="1">
      <alignment horizontal="left" indent="1"/>
    </xf>
    <xf numFmtId="164" fontId="2" fillId="0" borderId="26" xfId="0" applyNumberFormat="1" applyFont="1" applyBorder="1" applyAlignment="1" applyProtection="1">
      <alignment horizontal="center" vertical="center"/>
      <protection/>
    </xf>
    <xf numFmtId="2" fontId="2" fillId="0" borderId="22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64" fontId="2" fillId="0" borderId="28" xfId="0" applyNumberFormat="1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/>
    </xf>
    <xf numFmtId="2" fontId="2" fillId="0" borderId="19" xfId="0" applyNumberFormat="1" applyFont="1" applyBorder="1" applyAlignment="1" quotePrefix="1">
      <alignment horizontal="left"/>
    </xf>
    <xf numFmtId="2" fontId="2" fillId="0" borderId="30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1" fillId="0" borderId="22" xfId="0" applyFont="1" applyBorder="1" applyAlignment="1">
      <alignment/>
    </xf>
    <xf numFmtId="164" fontId="1" fillId="0" borderId="26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164" fontId="2" fillId="0" borderId="32" xfId="0" applyNumberFormat="1" applyFont="1" applyBorder="1" applyAlignment="1">
      <alignment vertical="center"/>
    </xf>
    <xf numFmtId="0" fontId="4" fillId="0" borderId="0" xfId="0" applyFont="1" applyAlignment="1">
      <alignment horizontal="centerContinuous"/>
    </xf>
    <xf numFmtId="0" fontId="2" fillId="0" borderId="12" xfId="25" applyFont="1" applyBorder="1" applyAlignment="1">
      <alignment horizontal="center"/>
      <protection/>
    </xf>
    <xf numFmtId="0" fontId="2" fillId="0" borderId="23" xfId="25" applyNumberFormat="1" applyFont="1" applyBorder="1" applyAlignment="1">
      <alignment horizontal="center"/>
      <protection/>
    </xf>
    <xf numFmtId="0" fontId="2" fillId="0" borderId="10" xfId="25" applyFont="1" applyBorder="1" applyAlignment="1">
      <alignment horizontal="center"/>
      <protection/>
    </xf>
    <xf numFmtId="0" fontId="2" fillId="0" borderId="15" xfId="25" applyFont="1" applyBorder="1" applyAlignment="1">
      <alignment horizontal="center"/>
      <protection/>
    </xf>
    <xf numFmtId="0" fontId="2" fillId="0" borderId="6" xfId="25" applyFont="1" applyBorder="1" applyAlignment="1">
      <alignment horizontal="center"/>
      <protection/>
    </xf>
    <xf numFmtId="0" fontId="2" fillId="0" borderId="13" xfId="25" applyFont="1" applyBorder="1" applyAlignment="1">
      <alignment horizontal="center"/>
      <protection/>
    </xf>
    <xf numFmtId="0" fontId="2" fillId="0" borderId="11" xfId="25" applyFont="1" applyBorder="1" applyAlignment="1">
      <alignment horizontal="center"/>
      <protection/>
    </xf>
    <xf numFmtId="0" fontId="2" fillId="0" borderId="1" xfId="25" applyFont="1" applyBorder="1" applyAlignment="1">
      <alignment horizontal="center"/>
      <protection/>
    </xf>
    <xf numFmtId="0" fontId="2" fillId="0" borderId="33" xfId="25" applyFont="1" applyBorder="1" applyAlignment="1">
      <alignment horizontal="center"/>
      <protection/>
    </xf>
    <xf numFmtId="0" fontId="1" fillId="0" borderId="22" xfId="25" applyFont="1" applyBorder="1">
      <alignment/>
      <protection/>
    </xf>
    <xf numFmtId="164" fontId="1" fillId="0" borderId="25" xfId="25" applyNumberFormat="1" applyFont="1" applyBorder="1" applyAlignment="1">
      <alignment vertical="center"/>
      <protection/>
    </xf>
    <xf numFmtId="0" fontId="1" fillId="0" borderId="23" xfId="25" applyFont="1" applyBorder="1">
      <alignment/>
      <protection/>
    </xf>
    <xf numFmtId="164" fontId="1" fillId="0" borderId="24" xfId="25" applyNumberFormat="1" applyFont="1" applyBorder="1" applyAlignment="1">
      <alignment vertical="center"/>
      <protection/>
    </xf>
    <xf numFmtId="0" fontId="2" fillId="0" borderId="22" xfId="25" applyFont="1" applyBorder="1">
      <alignment/>
      <protection/>
    </xf>
    <xf numFmtId="164" fontId="2" fillId="0" borderId="25" xfId="25" applyNumberFormat="1" applyFont="1" applyBorder="1" applyAlignment="1">
      <alignment vertical="center"/>
      <protection/>
    </xf>
    <xf numFmtId="0" fontId="2" fillId="0" borderId="27" xfId="25" applyFont="1" applyBorder="1">
      <alignment/>
      <protection/>
    </xf>
    <xf numFmtId="2" fontId="2" fillId="0" borderId="16" xfId="25" applyNumberFormat="1" applyFont="1" applyBorder="1" applyAlignment="1">
      <alignment horizontal="center" vertical="center"/>
      <protection/>
    </xf>
    <xf numFmtId="164" fontId="2" fillId="0" borderId="17" xfId="25" applyNumberFormat="1" applyFont="1" applyBorder="1" applyAlignment="1">
      <alignment vertical="center"/>
      <protection/>
    </xf>
    <xf numFmtId="164" fontId="2" fillId="0" borderId="28" xfId="25" applyNumberFormat="1" applyFont="1" applyBorder="1" applyAlignment="1">
      <alignment vertical="center"/>
      <protection/>
    </xf>
    <xf numFmtId="0" fontId="1" fillId="0" borderId="34" xfId="25" applyFont="1" applyBorder="1">
      <alignment/>
      <protection/>
    </xf>
    <xf numFmtId="0" fontId="1" fillId="0" borderId="34" xfId="25" applyFont="1" applyBorder="1" applyAlignment="1">
      <alignment horizontal="center"/>
      <protection/>
    </xf>
    <xf numFmtId="0" fontId="2" fillId="0" borderId="34" xfId="25" applyFont="1" applyBorder="1" applyAlignment="1">
      <alignment horizontal="center"/>
      <protection/>
    </xf>
    <xf numFmtId="0" fontId="1" fillId="0" borderId="35" xfId="25" applyFont="1" applyBorder="1">
      <alignment/>
      <protection/>
    </xf>
    <xf numFmtId="164" fontId="2" fillId="0" borderId="16" xfId="2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2" fillId="0" borderId="22" xfId="0" applyNumberFormat="1" applyFont="1" applyBorder="1" applyAlignment="1">
      <alignment/>
    </xf>
    <xf numFmtId="164" fontId="2" fillId="0" borderId="25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2" fillId="0" borderId="2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/>
    </xf>
    <xf numFmtId="169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8" xfId="0" applyNumberFormat="1" applyFont="1" applyBorder="1" applyAlignment="1">
      <alignment horizontal="center"/>
    </xf>
    <xf numFmtId="164" fontId="2" fillId="0" borderId="25" xfId="0" applyNumberFormat="1" applyFont="1" applyBorder="1" applyAlignment="1" quotePrefix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25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6" fontId="31" fillId="0" borderId="9" xfId="0" applyNumberFormat="1" applyFont="1" applyBorder="1" applyAlignment="1" applyProtection="1">
      <alignment horizontal="right"/>
      <protection locked="0"/>
    </xf>
    <xf numFmtId="164" fontId="13" fillId="0" borderId="37" xfId="0" applyNumberFormat="1" applyFont="1" applyFill="1" applyBorder="1" applyAlignment="1">
      <alignment horizontal="center" vertical="center"/>
    </xf>
    <xf numFmtId="0" fontId="1" fillId="2" borderId="38" xfId="0" applyNumberFormat="1" applyFont="1" applyFill="1" applyBorder="1" applyAlignment="1">
      <alignment horizontal="center"/>
    </xf>
    <xf numFmtId="0" fontId="1" fillId="2" borderId="39" xfId="0" applyNumberFormat="1" applyFont="1" applyFill="1" applyBorder="1" applyAlignment="1">
      <alignment horizontal="center"/>
    </xf>
    <xf numFmtId="0" fontId="1" fillId="2" borderId="40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164" fontId="2" fillId="0" borderId="9" xfId="0" applyNumberFormat="1" applyFont="1" applyBorder="1" applyAlignment="1" applyProtection="1">
      <alignment horizontal="center" vertical="center"/>
      <protection/>
    </xf>
    <xf numFmtId="166" fontId="9" fillId="0" borderId="0" xfId="21" applyFont="1">
      <alignment/>
      <protection/>
    </xf>
    <xf numFmtId="166" fontId="2" fillId="0" borderId="0" xfId="21" applyFont="1">
      <alignment/>
      <protection/>
    </xf>
    <xf numFmtId="166" fontId="1" fillId="2" borderId="9" xfId="21" applyFont="1" applyFill="1" applyBorder="1" applyAlignment="1">
      <alignment horizontal="center"/>
      <protection/>
    </xf>
    <xf numFmtId="166" fontId="1" fillId="2" borderId="8" xfId="21" applyFont="1" applyFill="1" applyBorder="1" applyAlignment="1">
      <alignment horizontal="center"/>
      <protection/>
    </xf>
    <xf numFmtId="167" fontId="1" fillId="2" borderId="9" xfId="21" applyNumberFormat="1" applyFont="1" applyFill="1" applyBorder="1" applyAlignment="1" quotePrefix="1">
      <alignment horizontal="center"/>
      <protection/>
    </xf>
    <xf numFmtId="166" fontId="9" fillId="0" borderId="14" xfId="21" applyFont="1" applyBorder="1">
      <alignment/>
      <protection/>
    </xf>
    <xf numFmtId="166" fontId="2" fillId="0" borderId="2" xfId="21" applyFont="1" applyBorder="1">
      <alignment/>
      <protection/>
    </xf>
    <xf numFmtId="166" fontId="9" fillId="0" borderId="12" xfId="21" applyFont="1" applyBorder="1">
      <alignment/>
      <protection/>
    </xf>
    <xf numFmtId="166" fontId="3" fillId="0" borderId="3" xfId="21" applyFont="1" applyBorder="1">
      <alignment/>
      <protection/>
    </xf>
    <xf numFmtId="166" fontId="1" fillId="0" borderId="9" xfId="21" applyFont="1" applyBorder="1" applyAlignment="1">
      <alignment horizontal="right"/>
      <protection/>
    </xf>
    <xf numFmtId="166" fontId="1" fillId="0" borderId="9" xfId="21" applyFont="1" applyBorder="1">
      <alignment/>
      <protection/>
    </xf>
    <xf numFmtId="166" fontId="2" fillId="0" borderId="3" xfId="21" applyFont="1" applyBorder="1">
      <alignment/>
      <protection/>
    </xf>
    <xf numFmtId="166" fontId="2" fillId="0" borderId="9" xfId="21" applyFont="1" applyBorder="1" applyAlignment="1">
      <alignment horizontal="right"/>
      <protection/>
    </xf>
    <xf numFmtId="166" fontId="2" fillId="0" borderId="9" xfId="21" applyFont="1" applyBorder="1">
      <alignment/>
      <protection/>
    </xf>
    <xf numFmtId="166" fontId="2" fillId="0" borderId="3" xfId="21" applyFont="1" applyBorder="1" applyAlignment="1" quotePrefix="1">
      <alignment horizontal="left"/>
      <protection/>
    </xf>
    <xf numFmtId="166" fontId="2" fillId="0" borderId="4" xfId="21" applyFont="1" applyBorder="1">
      <alignment/>
      <protection/>
    </xf>
    <xf numFmtId="166" fontId="2" fillId="0" borderId="11" xfId="21" applyFont="1" applyFill="1" applyBorder="1" applyAlignment="1">
      <alignment horizontal="right"/>
      <protection/>
    </xf>
    <xf numFmtId="166" fontId="2" fillId="0" borderId="11" xfId="21" applyFont="1" applyBorder="1">
      <alignment/>
      <protection/>
    </xf>
    <xf numFmtId="166" fontId="2" fillId="0" borderId="12" xfId="21" applyFont="1" applyFill="1" applyBorder="1" applyAlignment="1">
      <alignment horizontal="right"/>
      <protection/>
    </xf>
    <xf numFmtId="166" fontId="9" fillId="0" borderId="11" xfId="21" applyFont="1" applyFill="1" applyBorder="1">
      <alignment/>
      <protection/>
    </xf>
    <xf numFmtId="166" fontId="2" fillId="0" borderId="9" xfId="21" applyFont="1" applyFill="1" applyBorder="1" applyAlignment="1">
      <alignment horizontal="right"/>
      <protection/>
    </xf>
    <xf numFmtId="164" fontId="2" fillId="0" borderId="9" xfId="21" applyNumberFormat="1" applyFont="1" applyFill="1" applyBorder="1" applyAlignment="1">
      <alignment horizontal="right"/>
      <protection/>
    </xf>
    <xf numFmtId="166" fontId="2" fillId="0" borderId="3" xfId="21" applyFont="1" applyFill="1" applyBorder="1">
      <alignment/>
      <protection/>
    </xf>
    <xf numFmtId="166" fontId="2" fillId="0" borderId="4" xfId="21" applyFont="1" applyFill="1" applyBorder="1">
      <alignment/>
      <protection/>
    </xf>
    <xf numFmtId="166" fontId="9" fillId="0" borderId="2" xfId="21" applyFont="1" applyFill="1" applyBorder="1">
      <alignment/>
      <protection/>
    </xf>
    <xf numFmtId="166" fontId="9" fillId="0" borderId="12" xfId="21" applyFont="1" applyFill="1" applyBorder="1">
      <alignment/>
      <protection/>
    </xf>
    <xf numFmtId="166" fontId="2" fillId="0" borderId="1" xfId="21" applyFont="1" applyFill="1" applyBorder="1">
      <alignment/>
      <protection/>
    </xf>
    <xf numFmtId="166" fontId="2" fillId="0" borderId="11" xfId="21" applyFont="1" applyBorder="1" applyAlignment="1">
      <alignment horizontal="right"/>
      <protection/>
    </xf>
    <xf numFmtId="166" fontId="2" fillId="0" borderId="12" xfId="21" applyFont="1" applyBorder="1" applyAlignment="1">
      <alignment horizontal="right"/>
      <protection/>
    </xf>
    <xf numFmtId="166" fontId="9" fillId="0" borderId="3" xfId="21" applyFont="1" applyBorder="1">
      <alignment/>
      <protection/>
    </xf>
    <xf numFmtId="166" fontId="2" fillId="0" borderId="9" xfId="21" applyFont="1" applyBorder="1" applyAlignment="1" quotePrefix="1">
      <alignment horizontal="right"/>
      <protection/>
    </xf>
    <xf numFmtId="166" fontId="2" fillId="0" borderId="0" xfId="21" applyFont="1" applyAlignment="1" quotePrefix="1">
      <alignment horizontal="left"/>
      <protection/>
    </xf>
    <xf numFmtId="166" fontId="2" fillId="0" borderId="0" xfId="21" applyFont="1" applyAlignment="1" quotePrefix="1">
      <alignment/>
      <protection/>
    </xf>
    <xf numFmtId="166" fontId="9" fillId="0" borderId="0" xfId="21" applyFont="1" applyAlignment="1">
      <alignment horizontal="left"/>
      <protection/>
    </xf>
    <xf numFmtId="166" fontId="2" fillId="0" borderId="0" xfId="21" applyFont="1" applyBorder="1" applyAlignment="1" quotePrefix="1">
      <alignment/>
      <protection/>
    </xf>
    <xf numFmtId="166" fontId="2" fillId="0" borderId="0" xfId="21" applyFont="1" applyAlignment="1">
      <alignment horizontal="left"/>
      <protection/>
    </xf>
    <xf numFmtId="168" fontId="2" fillId="0" borderId="0" xfId="21" applyNumberFormat="1" applyFont="1">
      <alignment/>
      <protection/>
    </xf>
    <xf numFmtId="168" fontId="8" fillId="0" borderId="0" xfId="21" applyNumberFormat="1" applyFont="1">
      <alignment/>
      <protection/>
    </xf>
    <xf numFmtId="0" fontId="1" fillId="2" borderId="41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34" xfId="0" applyFont="1" applyBorder="1" applyAlignment="1">
      <alignment/>
    </xf>
    <xf numFmtId="0" fontId="2" fillId="2" borderId="43" xfId="32" applyFont="1" applyFill="1" applyBorder="1">
      <alignment/>
      <protection/>
    </xf>
    <xf numFmtId="0" fontId="1" fillId="0" borderId="30" xfId="32" applyFont="1" applyBorder="1" applyAlignment="1">
      <alignment horizontal="left"/>
      <protection/>
    </xf>
    <xf numFmtId="0" fontId="1" fillId="0" borderId="35" xfId="32" applyFont="1" applyBorder="1" applyAlignment="1">
      <alignment horizontal="left"/>
      <protection/>
    </xf>
    <xf numFmtId="166" fontId="3" fillId="2" borderId="44" xfId="21" applyFont="1" applyFill="1" applyBorder="1">
      <alignment/>
      <protection/>
    </xf>
    <xf numFmtId="166" fontId="2" fillId="2" borderId="40" xfId="21" applyFont="1" applyFill="1" applyBorder="1">
      <alignment/>
      <protection/>
    </xf>
    <xf numFmtId="166" fontId="9" fillId="2" borderId="45" xfId="21" applyFont="1" applyFill="1" applyBorder="1">
      <alignment/>
      <protection/>
    </xf>
    <xf numFmtId="166" fontId="9" fillId="2" borderId="39" xfId="21" applyFont="1" applyFill="1" applyBorder="1">
      <alignment/>
      <protection/>
    </xf>
    <xf numFmtId="166" fontId="1" fillId="2" borderId="39" xfId="21" applyFont="1" applyFill="1" applyBorder="1" applyAlignment="1" quotePrefix="1">
      <alignment horizontal="centerContinuous"/>
      <protection/>
    </xf>
    <xf numFmtId="166" fontId="1" fillId="2" borderId="46" xfId="21" applyFont="1" applyFill="1" applyBorder="1" applyAlignment="1" quotePrefix="1">
      <alignment horizontal="centerContinuous"/>
      <protection/>
    </xf>
    <xf numFmtId="166" fontId="9" fillId="2" borderId="22" xfId="21" applyFont="1" applyFill="1" applyBorder="1">
      <alignment/>
      <protection/>
    </xf>
    <xf numFmtId="167" fontId="1" fillId="2" borderId="41" xfId="21" applyNumberFormat="1" applyFont="1" applyFill="1" applyBorder="1" applyAlignment="1" quotePrefix="1">
      <alignment horizontal="center"/>
      <protection/>
    </xf>
    <xf numFmtId="166" fontId="9" fillId="0" borderId="29" xfId="21" applyFont="1" applyBorder="1">
      <alignment/>
      <protection/>
    </xf>
    <xf numFmtId="166" fontId="2" fillId="0" borderId="47" xfId="21" applyFont="1" applyBorder="1">
      <alignment/>
      <protection/>
    </xf>
    <xf numFmtId="166" fontId="1" fillId="0" borderId="22" xfId="21" applyFont="1" applyBorder="1">
      <alignment/>
      <protection/>
    </xf>
    <xf numFmtId="166" fontId="1" fillId="0" borderId="42" xfId="21" applyFont="1" applyBorder="1" applyAlignment="1">
      <alignment horizontal="right"/>
      <protection/>
    </xf>
    <xf numFmtId="166" fontId="9" fillId="0" borderId="22" xfId="21" applyFont="1" applyBorder="1">
      <alignment/>
      <protection/>
    </xf>
    <xf numFmtId="166" fontId="2" fillId="0" borderId="42" xfId="21" applyFont="1" applyBorder="1" applyAlignment="1">
      <alignment horizontal="right"/>
      <protection/>
    </xf>
    <xf numFmtId="166" fontId="9" fillId="0" borderId="19" xfId="21" applyFont="1" applyBorder="1">
      <alignment/>
      <protection/>
    </xf>
    <xf numFmtId="166" fontId="2" fillId="0" borderId="33" xfId="21" applyFont="1" applyFill="1" applyBorder="1" applyAlignment="1">
      <alignment horizontal="right"/>
      <protection/>
    </xf>
    <xf numFmtId="166" fontId="2" fillId="0" borderId="47" xfId="21" applyFont="1" applyFill="1" applyBorder="1" applyAlignment="1">
      <alignment horizontal="right"/>
      <protection/>
    </xf>
    <xf numFmtId="166" fontId="9" fillId="0" borderId="33" xfId="21" applyFont="1" applyFill="1" applyBorder="1">
      <alignment/>
      <protection/>
    </xf>
    <xf numFmtId="166" fontId="2" fillId="0" borderId="42" xfId="21" applyFont="1" applyFill="1" applyBorder="1" applyAlignment="1">
      <alignment horizontal="right"/>
      <protection/>
    </xf>
    <xf numFmtId="164" fontId="2" fillId="0" borderId="42" xfId="21" applyNumberFormat="1" applyFont="1" applyFill="1" applyBorder="1" applyAlignment="1">
      <alignment horizontal="right"/>
      <protection/>
    </xf>
    <xf numFmtId="166" fontId="2" fillId="0" borderId="19" xfId="21" applyFont="1" applyBorder="1">
      <alignment/>
      <protection/>
    </xf>
    <xf numFmtId="166" fontId="1" fillId="0" borderId="29" xfId="21" applyFont="1" applyFill="1" applyBorder="1">
      <alignment/>
      <protection/>
    </xf>
    <xf numFmtId="166" fontId="9" fillId="0" borderId="47" xfId="21" applyFont="1" applyFill="1" applyBorder="1">
      <alignment/>
      <protection/>
    </xf>
    <xf numFmtId="166" fontId="9" fillId="0" borderId="22" xfId="21" applyFont="1" applyFill="1" applyBorder="1">
      <alignment/>
      <protection/>
    </xf>
    <xf numFmtId="166" fontId="9" fillId="0" borderId="19" xfId="21" applyFont="1" applyFill="1" applyBorder="1">
      <alignment/>
      <protection/>
    </xf>
    <xf numFmtId="166" fontId="2" fillId="0" borderId="33" xfId="21" applyFont="1" applyBorder="1" applyAlignment="1">
      <alignment horizontal="right"/>
      <protection/>
    </xf>
    <xf numFmtId="166" fontId="2" fillId="0" borderId="29" xfId="21" applyFont="1" applyBorder="1" applyAlignment="1" quotePrefix="1">
      <alignment horizontal="left"/>
      <protection/>
    </xf>
    <xf numFmtId="166" fontId="2" fillId="0" borderId="22" xfId="21" applyFont="1" applyBorder="1" applyAlignment="1" quotePrefix="1">
      <alignment horizontal="left"/>
      <protection/>
    </xf>
    <xf numFmtId="166" fontId="1" fillId="0" borderId="27" xfId="21" applyFont="1" applyBorder="1" applyAlignment="1" quotePrefix="1">
      <alignment horizontal="left"/>
      <protection/>
    </xf>
    <xf numFmtId="166" fontId="9" fillId="0" borderId="18" xfId="21" applyFont="1" applyBorder="1">
      <alignment/>
      <protection/>
    </xf>
    <xf numFmtId="166" fontId="1" fillId="0" borderId="16" xfId="21" applyFont="1" applyBorder="1" applyAlignment="1">
      <alignment horizontal="right"/>
      <protection/>
    </xf>
    <xf numFmtId="166" fontId="1" fillId="0" borderId="16" xfId="21" applyFont="1" applyBorder="1" applyAlignment="1" quotePrefix="1">
      <alignment horizontal="right"/>
      <protection/>
    </xf>
    <xf numFmtId="166" fontId="1" fillId="0" borderId="48" xfId="21" applyFont="1" applyBorder="1" applyAlignment="1">
      <alignment horizontal="right"/>
      <protection/>
    </xf>
    <xf numFmtId="0" fontId="2" fillId="2" borderId="41" xfId="34" applyFont="1" applyFill="1" applyBorder="1" applyAlignment="1">
      <alignment horizontal="center"/>
      <protection/>
    </xf>
    <xf numFmtId="0" fontId="2" fillId="0" borderId="22" xfId="33" applyFont="1" applyBorder="1">
      <alignment/>
      <protection/>
    </xf>
    <xf numFmtId="164" fontId="2" fillId="0" borderId="42" xfId="33" applyNumberFormat="1" applyFont="1" applyBorder="1">
      <alignment/>
      <protection/>
    </xf>
    <xf numFmtId="164" fontId="2" fillId="0" borderId="42" xfId="33" applyNumberFormat="1" applyFont="1" applyBorder="1" applyAlignment="1">
      <alignment horizontal="right"/>
      <protection/>
    </xf>
    <xf numFmtId="0" fontId="2" fillId="0" borderId="29" xfId="33" applyFont="1" applyBorder="1">
      <alignment/>
      <protection/>
    </xf>
    <xf numFmtId="164" fontId="2" fillId="0" borderId="47" xfId="33" applyNumberFormat="1" applyFont="1" applyBorder="1">
      <alignment/>
      <protection/>
    </xf>
    <xf numFmtId="164" fontId="2" fillId="0" borderId="33" xfId="33" applyNumberFormat="1" applyFont="1" applyBorder="1">
      <alignment/>
      <protection/>
    </xf>
    <xf numFmtId="164" fontId="2" fillId="0" borderId="42" xfId="33" applyNumberFormat="1" applyFont="1" applyBorder="1" applyAlignment="1">
      <alignment horizontal="center"/>
      <protection/>
    </xf>
    <xf numFmtId="0" fontId="2" fillId="0" borderId="49" xfId="33" applyFont="1" applyBorder="1">
      <alignment/>
      <protection/>
    </xf>
    <xf numFmtId="0" fontId="2" fillId="0" borderId="37" xfId="33" applyFont="1" applyBorder="1">
      <alignment/>
      <protection/>
    </xf>
    <xf numFmtId="164" fontId="2" fillId="0" borderId="50" xfId="33" applyNumberFormat="1" applyFont="1" applyBorder="1">
      <alignment/>
      <protection/>
    </xf>
    <xf numFmtId="164" fontId="2" fillId="0" borderId="50" xfId="33" applyNumberFormat="1" applyFont="1" applyFill="1" applyBorder="1">
      <alignment/>
      <protection/>
    </xf>
    <xf numFmtId="164" fontId="2" fillId="0" borderId="51" xfId="33" applyNumberFormat="1" applyFont="1" applyBorder="1">
      <alignment/>
      <protection/>
    </xf>
    <xf numFmtId="0" fontId="1" fillId="2" borderId="52" xfId="0" applyFont="1" applyFill="1" applyBorder="1" applyAlignment="1">
      <alignment horizontal="left"/>
    </xf>
    <xf numFmtId="0" fontId="1" fillId="2" borderId="45" xfId="0" applyFont="1" applyFill="1" applyBorder="1" applyAlignment="1">
      <alignment/>
    </xf>
    <xf numFmtId="0" fontId="1" fillId="2" borderId="31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left"/>
    </xf>
    <xf numFmtId="164" fontId="1" fillId="0" borderId="42" xfId="0" applyNumberFormat="1" applyFont="1" applyBorder="1" applyAlignment="1" quotePrefix="1">
      <alignment horizontal="right"/>
    </xf>
    <xf numFmtId="167" fontId="2" fillId="0" borderId="34" xfId="0" applyNumberFormat="1" applyFont="1" applyBorder="1" applyAlignment="1">
      <alignment horizontal="left"/>
    </xf>
    <xf numFmtId="164" fontId="2" fillId="0" borderId="42" xfId="0" applyNumberFormat="1" applyFont="1" applyBorder="1" applyAlignment="1">
      <alignment horizontal="right"/>
    </xf>
    <xf numFmtId="166" fontId="1" fillId="2" borderId="52" xfId="31" applyFont="1" applyFill="1" applyBorder="1" applyAlignment="1">
      <alignment horizontal="left"/>
      <protection/>
    </xf>
    <xf numFmtId="166" fontId="1" fillId="2" borderId="38" xfId="31" applyFont="1" applyFill="1" applyBorder="1">
      <alignment/>
      <protection/>
    </xf>
    <xf numFmtId="166" fontId="1" fillId="2" borderId="31" xfId="31" applyFont="1" applyFill="1" applyBorder="1" applyAlignment="1">
      <alignment horizontal="center"/>
      <protection/>
    </xf>
    <xf numFmtId="166" fontId="1" fillId="2" borderId="41" xfId="31" applyFont="1" applyFill="1" applyBorder="1" applyAlignment="1" quotePrefix="1">
      <alignment horizontal="center"/>
      <protection/>
    </xf>
    <xf numFmtId="166" fontId="2" fillId="0" borderId="30" xfId="31" applyFont="1" applyBorder="1" applyAlignment="1">
      <alignment horizontal="left"/>
      <protection/>
    </xf>
    <xf numFmtId="166" fontId="1" fillId="0" borderId="47" xfId="31" applyFont="1" applyBorder="1" applyAlignment="1" quotePrefix="1">
      <alignment horizontal="right"/>
      <protection/>
    </xf>
    <xf numFmtId="167" fontId="2" fillId="0" borderId="34" xfId="31" applyNumberFormat="1" applyFont="1" applyBorder="1" applyAlignment="1">
      <alignment horizontal="left"/>
      <protection/>
    </xf>
    <xf numFmtId="166" fontId="2" fillId="0" borderId="42" xfId="31" applyFont="1" applyBorder="1" applyAlignment="1">
      <alignment horizontal="right"/>
      <protection/>
    </xf>
    <xf numFmtId="166" fontId="1" fillId="0" borderId="42" xfId="31" applyFont="1" applyBorder="1" applyAlignment="1" quotePrefix="1">
      <alignment horizontal="right"/>
      <protection/>
    </xf>
    <xf numFmtId="167" fontId="2" fillId="0" borderId="53" xfId="31" applyNumberFormat="1" applyFont="1" applyBorder="1" applyAlignment="1">
      <alignment horizontal="left"/>
      <protection/>
    </xf>
    <xf numFmtId="167" fontId="1" fillId="0" borderId="54" xfId="31" applyNumberFormat="1" applyFont="1" applyBorder="1" applyAlignment="1">
      <alignment horizontal="left"/>
      <protection/>
    </xf>
    <xf numFmtId="166" fontId="1" fillId="0" borderId="50" xfId="31" applyFont="1" applyBorder="1" applyAlignment="1">
      <alignment horizontal="right"/>
      <protection/>
    </xf>
    <xf numFmtId="166" fontId="1" fillId="0" borderId="55" xfId="31" applyFont="1" applyBorder="1" applyAlignment="1" quotePrefix="1">
      <alignment horizontal="right"/>
      <protection/>
    </xf>
    <xf numFmtId="166" fontId="1" fillId="0" borderId="51" xfId="31" applyFont="1" applyBorder="1" applyAlignment="1" quotePrefix="1">
      <alignment horizontal="right"/>
      <protection/>
    </xf>
    <xf numFmtId="166" fontId="1" fillId="2" borderId="52" xfId="31" applyFont="1" applyFill="1" applyBorder="1">
      <alignment/>
      <protection/>
    </xf>
    <xf numFmtId="166" fontId="2" fillId="0" borderId="30" xfId="31" applyFont="1" applyBorder="1">
      <alignment/>
      <protection/>
    </xf>
    <xf numFmtId="166" fontId="2" fillId="0" borderId="34" xfId="31" applyFont="1" applyBorder="1">
      <alignment/>
      <protection/>
    </xf>
    <xf numFmtId="166" fontId="2" fillId="0" borderId="9" xfId="31" applyNumberFormat="1" applyFont="1" applyBorder="1" applyAlignment="1">
      <alignment horizontal="right"/>
      <protection/>
    </xf>
    <xf numFmtId="166" fontId="1" fillId="0" borderId="56" xfId="31" applyFont="1" applyBorder="1" applyAlignment="1" quotePrefix="1">
      <alignment horizontal="right"/>
      <protection/>
    </xf>
    <xf numFmtId="166" fontId="1" fillId="0" borderId="57" xfId="31" applyFont="1" applyBorder="1" applyAlignment="1" quotePrefix="1">
      <alignment horizontal="right"/>
      <protection/>
    </xf>
    <xf numFmtId="0" fontId="1" fillId="2" borderId="52" xfId="0" applyFont="1" applyFill="1" applyBorder="1" applyAlignment="1">
      <alignment horizontal="center"/>
    </xf>
    <xf numFmtId="49" fontId="1" fillId="2" borderId="33" xfId="0" applyNumberFormat="1" applyFont="1" applyFill="1" applyBorder="1" applyAlignment="1">
      <alignment horizontal="center"/>
    </xf>
    <xf numFmtId="167" fontId="1" fillId="0" borderId="53" xfId="0" applyNumberFormat="1" applyFont="1" applyBorder="1" applyAlignment="1">
      <alignment horizontal="left"/>
    </xf>
    <xf numFmtId="0" fontId="1" fillId="0" borderId="50" xfId="0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1" fillId="0" borderId="50" xfId="0" applyNumberFormat="1" applyFont="1" applyBorder="1" applyAlignment="1">
      <alignment horizontal="right"/>
    </xf>
    <xf numFmtId="164" fontId="1" fillId="0" borderId="50" xfId="0" applyNumberFormat="1" applyFont="1" applyBorder="1" applyAlignment="1" quotePrefix="1">
      <alignment horizontal="right"/>
    </xf>
    <xf numFmtId="164" fontId="1" fillId="0" borderId="51" xfId="0" applyNumberFormat="1" applyFont="1" applyBorder="1" applyAlignment="1" quotePrefix="1">
      <alignment horizontal="right"/>
    </xf>
    <xf numFmtId="0" fontId="1" fillId="2" borderId="33" xfId="30" applyFont="1" applyFill="1" applyBorder="1" applyAlignment="1" applyProtection="1">
      <alignment horizontal="center"/>
      <protection/>
    </xf>
    <xf numFmtId="0" fontId="2" fillId="0" borderId="34" xfId="30" applyFont="1" applyBorder="1">
      <alignment/>
      <protection/>
    </xf>
    <xf numFmtId="0" fontId="2" fillId="0" borderId="42" xfId="30" applyFont="1" applyBorder="1">
      <alignment/>
      <protection/>
    </xf>
    <xf numFmtId="0" fontId="1" fillId="0" borderId="34" xfId="30" applyFont="1" applyBorder="1" applyAlignment="1" applyProtection="1">
      <alignment horizontal="left"/>
      <protection/>
    </xf>
    <xf numFmtId="164" fontId="1" fillId="0" borderId="42" xfId="30" applyNumberFormat="1" applyFont="1" applyBorder="1">
      <alignment/>
      <protection/>
    </xf>
    <xf numFmtId="0" fontId="2" fillId="0" borderId="34" xfId="30" applyFont="1" applyBorder="1" applyAlignment="1" applyProtection="1">
      <alignment horizontal="left"/>
      <protection/>
    </xf>
    <xf numFmtId="164" fontId="2" fillId="0" borderId="42" xfId="30" applyNumberFormat="1" applyFont="1" applyBorder="1">
      <alignment/>
      <protection/>
    </xf>
    <xf numFmtId="0" fontId="2" fillId="0" borderId="31" xfId="30" applyFont="1" applyBorder="1" applyAlignment="1" applyProtection="1">
      <alignment horizontal="left"/>
      <protection/>
    </xf>
    <xf numFmtId="164" fontId="2" fillId="0" borderId="33" xfId="30" applyNumberFormat="1" applyFont="1" applyBorder="1">
      <alignment/>
      <protection/>
    </xf>
    <xf numFmtId="0" fontId="2" fillId="0" borderId="35" xfId="30" applyFont="1" applyBorder="1" applyAlignment="1" applyProtection="1">
      <alignment horizontal="left"/>
      <protection/>
    </xf>
    <xf numFmtId="164" fontId="2" fillId="0" borderId="16" xfId="30" applyNumberFormat="1" applyFont="1" applyBorder="1">
      <alignment/>
      <protection/>
    </xf>
    <xf numFmtId="164" fontId="2" fillId="0" borderId="48" xfId="30" applyNumberFormat="1" applyFont="1" applyBorder="1">
      <alignment/>
      <protection/>
    </xf>
    <xf numFmtId="166" fontId="1" fillId="0" borderId="44" xfId="30" applyNumberFormat="1" applyFont="1" applyBorder="1" applyAlignment="1" applyProtection="1" quotePrefix="1">
      <alignment horizontal="left"/>
      <protection/>
    </xf>
    <xf numFmtId="164" fontId="2" fillId="0" borderId="58" xfId="30" applyNumberFormat="1" applyFont="1" applyBorder="1">
      <alignment/>
      <protection/>
    </xf>
    <xf numFmtId="164" fontId="2" fillId="0" borderId="59" xfId="30" applyNumberFormat="1" applyFont="1" applyBorder="1">
      <alignment/>
      <protection/>
    </xf>
    <xf numFmtId="166" fontId="2" fillId="0" borderId="29" xfId="30" applyNumberFormat="1" applyFont="1" applyBorder="1" applyAlignment="1" applyProtection="1" quotePrefix="1">
      <alignment horizontal="left"/>
      <protection/>
    </xf>
    <xf numFmtId="164" fontId="2" fillId="0" borderId="47" xfId="30" applyNumberFormat="1" applyFont="1" applyBorder="1">
      <alignment/>
      <protection/>
    </xf>
    <xf numFmtId="166" fontId="2" fillId="0" borderId="19" xfId="30" applyNumberFormat="1" applyFont="1" applyBorder="1" applyAlignment="1" applyProtection="1">
      <alignment horizontal="left"/>
      <protection/>
    </xf>
    <xf numFmtId="164" fontId="2" fillId="0" borderId="36" xfId="30" applyNumberFormat="1" applyFont="1" applyBorder="1">
      <alignment/>
      <protection/>
    </xf>
    <xf numFmtId="164" fontId="2" fillId="0" borderId="26" xfId="30" applyNumberFormat="1" applyFont="1" applyBorder="1">
      <alignment/>
      <protection/>
    </xf>
    <xf numFmtId="166" fontId="2" fillId="0" borderId="22" xfId="30" applyNumberFormat="1" applyFont="1" applyBorder="1" applyAlignment="1" applyProtection="1">
      <alignment horizontal="left"/>
      <protection/>
    </xf>
    <xf numFmtId="166" fontId="2" fillId="0" borderId="27" xfId="30" applyNumberFormat="1" applyFont="1" applyBorder="1" applyAlignment="1" applyProtection="1">
      <alignment horizontal="left"/>
      <protection/>
    </xf>
    <xf numFmtId="0" fontId="1" fillId="2" borderId="52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41" xfId="0" applyFont="1" applyFill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0" fontId="1" fillId="0" borderId="53" xfId="0" applyFont="1" applyBorder="1" applyAlignment="1">
      <alignment/>
    </xf>
    <xf numFmtId="175" fontId="1" fillId="0" borderId="50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2" borderId="60" xfId="0" applyFont="1" applyFill="1" applyBorder="1" applyAlignment="1">
      <alignment/>
    </xf>
    <xf numFmtId="0" fontId="1" fillId="2" borderId="31" xfId="0" applyFont="1" applyFill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left" vertical="center"/>
      <protection/>
    </xf>
    <xf numFmtId="164" fontId="1" fillId="0" borderId="47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164" fontId="2" fillId="0" borderId="42" xfId="0" applyNumberFormat="1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164" fontId="2" fillId="0" borderId="33" xfId="0" applyNumberFormat="1" applyFont="1" applyBorder="1" applyAlignment="1" applyProtection="1">
      <alignment horizontal="center" vertical="center"/>
      <protection/>
    </xf>
    <xf numFmtId="164" fontId="1" fillId="0" borderId="42" xfId="0" applyNumberFormat="1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4" fontId="2" fillId="0" borderId="32" xfId="0" applyNumberFormat="1" applyFont="1" applyBorder="1" applyAlignment="1" applyProtection="1">
      <alignment horizontal="center" vertical="center"/>
      <protection/>
    </xf>
    <xf numFmtId="164" fontId="2" fillId="0" borderId="48" xfId="0" applyNumberFormat="1" applyFont="1" applyBorder="1" applyAlignment="1" applyProtection="1">
      <alignment horizontal="center" vertical="center"/>
      <protection/>
    </xf>
    <xf numFmtId="49" fontId="16" fillId="2" borderId="9" xfId="0" applyNumberFormat="1" applyFont="1" applyFill="1" applyBorder="1" applyAlignment="1">
      <alignment horizontal="center"/>
    </xf>
    <xf numFmtId="49" fontId="16" fillId="2" borderId="3" xfId="0" applyNumberFormat="1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47" xfId="0" applyFont="1" applyFill="1" applyBorder="1" applyAlignment="1" applyProtection="1">
      <alignment horizont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2" xfId="0" applyNumberFormat="1" applyFont="1" applyBorder="1" applyAlignment="1" applyProtection="1">
      <alignment vertical="center"/>
      <protection/>
    </xf>
    <xf numFmtId="167" fontId="2" fillId="0" borderId="53" xfId="0" applyNumberFormat="1" applyFont="1" applyBorder="1" applyAlignment="1">
      <alignment horizontal="left"/>
    </xf>
    <xf numFmtId="167" fontId="1" fillId="0" borderId="50" xfId="0" applyNumberFormat="1" applyFont="1" applyBorder="1" applyAlignment="1">
      <alignment horizontal="left"/>
    </xf>
    <xf numFmtId="164" fontId="1" fillId="0" borderId="50" xfId="0" applyNumberFormat="1" applyFont="1" applyBorder="1" applyAlignment="1">
      <alignment/>
    </xf>
    <xf numFmtId="166" fontId="2" fillId="0" borderId="49" xfId="31" applyFont="1" applyBorder="1">
      <alignment/>
      <protection/>
    </xf>
    <xf numFmtId="166" fontId="1" fillId="0" borderId="50" xfId="31" applyFont="1" applyBorder="1">
      <alignment/>
      <protection/>
    </xf>
    <xf numFmtId="166" fontId="1" fillId="0" borderId="54" xfId="31" applyFont="1" applyBorder="1" applyAlignment="1">
      <alignment horizontal="right"/>
      <protection/>
    </xf>
    <xf numFmtId="166" fontId="1" fillId="0" borderId="55" xfId="31" applyFont="1" applyBorder="1" applyAlignment="1">
      <alignment horizontal="right"/>
      <protection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1" fillId="2" borderId="52" xfId="0" applyNumberFormat="1" applyFont="1" applyFill="1" applyBorder="1" applyAlignment="1">
      <alignment/>
    </xf>
    <xf numFmtId="164" fontId="1" fillId="2" borderId="3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/>
    </xf>
    <xf numFmtId="164" fontId="2" fillId="0" borderId="30" xfId="0" applyNumberFormat="1" applyFont="1" applyBorder="1" applyAlignment="1">
      <alignment/>
    </xf>
    <xf numFmtId="0" fontId="7" fillId="0" borderId="0" xfId="0" applyFont="1" applyAlignment="1" applyProtection="1">
      <alignment horizontal="left"/>
      <protection/>
    </xf>
    <xf numFmtId="0" fontId="0" fillId="0" borderId="0" xfId="0" applyFont="1" applyAlignment="1">
      <alignment horizontal="right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 applyProtection="1">
      <alignment horizontal="left"/>
      <protection/>
    </xf>
    <xf numFmtId="166" fontId="2" fillId="0" borderId="9" xfId="0" applyNumberFormat="1" applyFont="1" applyFill="1" applyBorder="1" applyAlignment="1">
      <alignment horizontal="right"/>
    </xf>
    <xf numFmtId="2" fontId="2" fillId="0" borderId="9" xfId="0" applyNumberFormat="1" applyFont="1" applyFill="1" applyBorder="1" applyAlignment="1">
      <alignment/>
    </xf>
    <xf numFmtId="0" fontId="2" fillId="0" borderId="61" xfId="0" applyFont="1" applyBorder="1" applyAlignment="1" applyProtection="1" quotePrefix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4" xfId="25" applyFont="1" applyBorder="1" applyAlignment="1">
      <alignment horizontal="center"/>
      <protection/>
    </xf>
    <xf numFmtId="0" fontId="2" fillId="0" borderId="7" xfId="25" applyFont="1" applyBorder="1" applyAlignment="1">
      <alignment horizontal="center"/>
      <protection/>
    </xf>
    <xf numFmtId="0" fontId="2" fillId="0" borderId="47" xfId="25" applyFont="1" applyBorder="1" applyAlignment="1">
      <alignment horizontal="center"/>
      <protection/>
    </xf>
    <xf numFmtId="164" fontId="4" fillId="0" borderId="0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9" fillId="0" borderId="17" xfId="0" applyNumberFormat="1" applyFont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 vertical="center"/>
    </xf>
    <xf numFmtId="0" fontId="32" fillId="0" borderId="0" xfId="25" applyFont="1">
      <alignment/>
      <protection/>
    </xf>
    <xf numFmtId="164" fontId="1" fillId="2" borderId="1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/>
    </xf>
    <xf numFmtId="164" fontId="1" fillId="2" borderId="22" xfId="0" applyNumberFormat="1" applyFont="1" applyFill="1" applyBorder="1" applyAlignment="1">
      <alignment/>
    </xf>
    <xf numFmtId="1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/>
    </xf>
    <xf numFmtId="164" fontId="2" fillId="0" borderId="26" xfId="0" applyNumberFormat="1" applyFont="1" applyBorder="1" applyAlignment="1" quotePrefix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7" fontId="1" fillId="2" borderId="8" xfId="21" applyNumberFormat="1" applyFont="1" applyFill="1" applyBorder="1" applyAlignment="1" quotePrefix="1">
      <alignment horizontal="center"/>
      <protection/>
    </xf>
    <xf numFmtId="166" fontId="1" fillId="2" borderId="1" xfId="21" applyFont="1" applyFill="1" applyBorder="1" applyAlignment="1" quotePrefix="1">
      <alignment horizontal="centerContinuous"/>
      <protection/>
    </xf>
    <xf numFmtId="166" fontId="8" fillId="0" borderId="9" xfId="0" applyNumberFormat="1" applyFont="1" applyBorder="1" applyAlignment="1" applyProtection="1">
      <alignment horizontal="left" indent="2"/>
      <protection/>
    </xf>
    <xf numFmtId="2" fontId="8" fillId="0" borderId="9" xfId="0" applyNumberFormat="1" applyFont="1" applyBorder="1" applyAlignment="1">
      <alignment/>
    </xf>
    <xf numFmtId="166" fontId="5" fillId="0" borderId="9" xfId="0" applyNumberFormat="1" applyFont="1" applyBorder="1" applyAlignment="1">
      <alignment horizontal="left"/>
    </xf>
    <xf numFmtId="2" fontId="5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1" fontId="1" fillId="2" borderId="6" xfId="0" applyNumberFormat="1" applyFont="1" applyFill="1" applyBorder="1" applyAlignment="1" applyProtection="1">
      <alignment horizontal="right"/>
      <protection/>
    </xf>
    <xf numFmtId="1" fontId="1" fillId="2" borderId="10" xfId="0" applyNumberFormat="1" applyFont="1" applyFill="1" applyBorder="1" applyAlignment="1" applyProtection="1">
      <alignment horizontal="righ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 quotePrefix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 quotePrefix="1">
      <alignment horizontal="right"/>
    </xf>
    <xf numFmtId="2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2" fontId="14" fillId="0" borderId="5" xfId="0" applyNumberFormat="1" applyFont="1" applyBorder="1" applyAlignment="1">
      <alignment/>
    </xf>
    <xf numFmtId="2" fontId="14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 quotePrefix="1">
      <alignment horizontal="center"/>
    </xf>
    <xf numFmtId="0" fontId="12" fillId="0" borderId="0" xfId="0" applyFont="1" applyAlignment="1">
      <alignment horizontal="right"/>
    </xf>
    <xf numFmtId="164" fontId="2" fillId="0" borderId="25" xfId="33" applyNumberFormat="1" applyFont="1" applyBorder="1">
      <alignment/>
      <protection/>
    </xf>
    <xf numFmtId="0" fontId="2" fillId="2" borderId="52" xfId="0" applyFont="1" applyFill="1" applyBorder="1" applyAlignment="1">
      <alignment/>
    </xf>
    <xf numFmtId="0" fontId="1" fillId="2" borderId="34" xfId="0" applyFont="1" applyFill="1" applyBorder="1" applyAlignment="1">
      <alignment horizontal="center"/>
    </xf>
    <xf numFmtId="0" fontId="2" fillId="2" borderId="31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2" fontId="2" fillId="0" borderId="41" xfId="0" applyNumberFormat="1" applyFont="1" applyBorder="1" applyAlignment="1">
      <alignment horizontal="center"/>
    </xf>
    <xf numFmtId="2" fontId="2" fillId="0" borderId="41" xfId="0" applyNumberFormat="1" applyFont="1" applyBorder="1" applyAlignment="1" quotePrefix="1">
      <alignment horizontal="center"/>
    </xf>
    <xf numFmtId="0" fontId="2" fillId="0" borderId="43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 wrapText="1"/>
    </xf>
    <xf numFmtId="2" fontId="2" fillId="0" borderId="24" xfId="0" applyNumberFormat="1" applyFont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2" fontId="2" fillId="0" borderId="41" xfId="0" applyNumberFormat="1" applyFont="1" applyFill="1" applyBorder="1" applyAlignment="1" quotePrefix="1">
      <alignment horizontal="center"/>
    </xf>
    <xf numFmtId="0" fontId="2" fillId="0" borderId="53" xfId="0" applyFont="1" applyBorder="1" applyAlignment="1">
      <alignment horizontal="left" vertical="center" wrapText="1"/>
    </xf>
    <xf numFmtId="2" fontId="2" fillId="0" borderId="50" xfId="0" applyNumberFormat="1" applyFont="1" applyFill="1" applyBorder="1" applyAlignment="1">
      <alignment/>
    </xf>
    <xf numFmtId="2" fontId="2" fillId="0" borderId="50" xfId="0" applyNumberFormat="1" applyFont="1" applyBorder="1" applyAlignment="1" quotePrefix="1">
      <alignment horizontal="center"/>
    </xf>
    <xf numFmtId="2" fontId="2" fillId="0" borderId="51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 applyProtection="1">
      <alignment horizontal="left" indent="2"/>
      <protection/>
    </xf>
    <xf numFmtId="2" fontId="8" fillId="0" borderId="0" xfId="0" applyNumberFormat="1" applyFont="1" applyBorder="1" applyAlignment="1">
      <alignment/>
    </xf>
    <xf numFmtId="0" fontId="8" fillId="0" borderId="34" xfId="0" applyFont="1" applyBorder="1" applyAlignment="1">
      <alignment/>
    </xf>
    <xf numFmtId="2" fontId="8" fillId="0" borderId="4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8" fillId="0" borderId="35" xfId="0" applyFont="1" applyBorder="1" applyAlignment="1">
      <alignment/>
    </xf>
    <xf numFmtId="166" fontId="8" fillId="0" borderId="16" xfId="0" applyNumberFormat="1" applyFont="1" applyBorder="1" applyAlignment="1" applyProtection="1">
      <alignment horizontal="left" indent="2"/>
      <protection/>
    </xf>
    <xf numFmtId="2" fontId="8" fillId="0" borderId="16" xfId="0" applyNumberFormat="1" applyFont="1" applyBorder="1" applyAlignment="1">
      <alignment/>
    </xf>
    <xf numFmtId="2" fontId="8" fillId="0" borderId="48" xfId="0" applyNumberFormat="1" applyFont="1" applyBorder="1" applyAlignment="1">
      <alignment/>
    </xf>
    <xf numFmtId="1" fontId="1" fillId="2" borderId="41" xfId="0" applyNumberFormat="1" applyFont="1" applyFill="1" applyBorder="1" applyAlignment="1" applyProtection="1">
      <alignment horizontal="right"/>
      <protection/>
    </xf>
    <xf numFmtId="164" fontId="2" fillId="0" borderId="41" xfId="0" applyNumberFormat="1" applyFont="1" applyBorder="1" applyAlignment="1">
      <alignment/>
    </xf>
    <xf numFmtId="2" fontId="2" fillId="0" borderId="50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6" fontId="1" fillId="2" borderId="26" xfId="21" applyFont="1" applyFill="1" applyBorder="1" applyAlignment="1" quotePrefix="1">
      <alignment horizontal="centerContinuous"/>
      <protection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14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6" fillId="0" borderId="0" xfId="35" applyFont="1" applyBorder="1">
      <alignment/>
      <protection/>
    </xf>
    <xf numFmtId="2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2" fontId="13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28" applyFont="1" applyAlignment="1">
      <alignment vertical="center"/>
      <protection/>
    </xf>
    <xf numFmtId="0" fontId="2" fillId="0" borderId="0" xfId="28" applyFont="1">
      <alignment/>
      <protection/>
    </xf>
    <xf numFmtId="0" fontId="2" fillId="2" borderId="11" xfId="28" applyFont="1" applyFill="1" applyBorder="1" applyAlignment="1">
      <alignment horizontal="center" vertical="center"/>
      <protection/>
    </xf>
    <xf numFmtId="0" fontId="2" fillId="2" borderId="11" xfId="28" applyFont="1" applyFill="1" applyBorder="1" applyAlignment="1">
      <alignment vertical="center"/>
      <protection/>
    </xf>
    <xf numFmtId="0" fontId="2" fillId="2" borderId="10" xfId="28" applyFont="1" applyFill="1" applyBorder="1" applyAlignment="1" quotePrefix="1">
      <alignment horizontal="center" vertical="center"/>
      <protection/>
    </xf>
    <xf numFmtId="2" fontId="1" fillId="0" borderId="10" xfId="28" applyNumberFormat="1" applyFont="1" applyBorder="1" applyAlignment="1">
      <alignment horizontal="center" vertical="center"/>
      <protection/>
    </xf>
    <xf numFmtId="2" fontId="2" fillId="0" borderId="10" xfId="28" applyNumberFormat="1" applyFont="1" applyBorder="1" applyAlignment="1">
      <alignment horizontal="center" vertical="center"/>
      <protection/>
    </xf>
    <xf numFmtId="0" fontId="2" fillId="0" borderId="10" xfId="28" applyFont="1" applyBorder="1" applyAlignment="1">
      <alignment horizontal="center" vertical="center"/>
      <protection/>
    </xf>
    <xf numFmtId="164" fontId="2" fillId="0" borderId="5" xfId="28" applyNumberFormat="1" applyFont="1" applyBorder="1" applyAlignment="1">
      <alignment horizontal="center" vertical="center"/>
      <protection/>
    </xf>
    <xf numFmtId="164" fontId="2" fillId="0" borderId="6" xfId="28" applyNumberFormat="1" applyFont="1" applyBorder="1" applyAlignment="1">
      <alignment horizontal="center" vertical="center"/>
      <protection/>
    </xf>
    <xf numFmtId="164" fontId="1" fillId="0" borderId="15" xfId="28" applyNumberFormat="1" applyFont="1" applyBorder="1" applyAlignment="1">
      <alignment horizontal="center" vertical="center"/>
      <protection/>
    </xf>
    <xf numFmtId="164" fontId="1" fillId="0" borderId="5" xfId="28" applyNumberFormat="1" applyFont="1" applyBorder="1" applyAlignment="1">
      <alignment horizontal="center" vertical="center"/>
      <protection/>
    </xf>
    <xf numFmtId="2" fontId="1" fillId="0" borderId="9" xfId="28" applyNumberFormat="1" applyFont="1" applyBorder="1" applyAlignment="1">
      <alignment horizontal="center" vertical="center"/>
      <protection/>
    </xf>
    <xf numFmtId="2" fontId="2" fillId="0" borderId="9" xfId="28" applyNumberFormat="1" applyFont="1" applyBorder="1" applyAlignment="1">
      <alignment horizontal="center" vertical="center"/>
      <protection/>
    </xf>
    <xf numFmtId="164" fontId="2" fillId="0" borderId="0" xfId="28" applyNumberFormat="1" applyFont="1" applyBorder="1" applyAlignment="1">
      <alignment horizontal="center" vertical="center"/>
      <protection/>
    </xf>
    <xf numFmtId="164" fontId="2" fillId="0" borderId="3" xfId="28" applyNumberFormat="1" applyFont="1" applyBorder="1" applyAlignment="1">
      <alignment horizontal="center" vertical="center"/>
      <protection/>
    </xf>
    <xf numFmtId="164" fontId="1" fillId="0" borderId="8" xfId="28" applyNumberFormat="1" applyFont="1" applyBorder="1" applyAlignment="1">
      <alignment horizontal="center" vertical="center"/>
      <protection/>
    </xf>
    <xf numFmtId="0" fontId="2" fillId="0" borderId="9" xfId="28" applyFont="1" applyBorder="1" applyAlignment="1">
      <alignment horizontal="center" vertical="center"/>
      <protection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" xfId="28" applyNumberFormat="1" applyFont="1" applyBorder="1" applyAlignment="1">
      <alignment vertical="center"/>
      <protection/>
    </xf>
    <xf numFmtId="164" fontId="1" fillId="0" borderId="0" xfId="28" applyNumberFormat="1" applyFont="1" applyBorder="1" applyAlignment="1">
      <alignment horizontal="center" vertical="center"/>
      <protection/>
    </xf>
    <xf numFmtId="2" fontId="14" fillId="0" borderId="9" xfId="28" applyNumberFormat="1" applyFont="1" applyBorder="1" applyAlignment="1">
      <alignment horizontal="center" vertical="center"/>
      <protection/>
    </xf>
    <xf numFmtId="164" fontId="2" fillId="0" borderId="3" xfId="0" applyNumberFormat="1" applyFont="1" applyBorder="1" applyAlignment="1">
      <alignment horizontal="center"/>
    </xf>
    <xf numFmtId="2" fontId="2" fillId="0" borderId="0" xfId="28" applyNumberFormat="1" applyFont="1" applyAlignment="1">
      <alignment horizontal="left" indent="1"/>
      <protection/>
    </xf>
    <xf numFmtId="164" fontId="2" fillId="0" borderId="0" xfId="28" applyNumberFormat="1" applyFont="1" applyAlignment="1">
      <alignment vertical="center"/>
      <protection/>
    </xf>
    <xf numFmtId="164" fontId="2" fillId="0" borderId="0" xfId="28" applyNumberFormat="1" applyFont="1" applyBorder="1" applyAlignment="1">
      <alignment vertical="center"/>
      <protection/>
    </xf>
    <xf numFmtId="164" fontId="2" fillId="0" borderId="0" xfId="22" applyNumberFormat="1" applyFont="1" applyBorder="1" applyAlignment="1">
      <alignment horizontal="center" vertical="center"/>
      <protection/>
    </xf>
    <xf numFmtId="2" fontId="33" fillId="0" borderId="0" xfId="28" applyNumberFormat="1" applyFont="1" applyAlignment="1">
      <alignment vertical="center"/>
      <protection/>
    </xf>
    <xf numFmtId="2" fontId="1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left" indent="1"/>
      <protection/>
    </xf>
    <xf numFmtId="2" fontId="2" fillId="0" borderId="0" xfId="28" applyNumberFormat="1" applyFont="1" applyAlignment="1">
      <alignment vertical="center"/>
      <protection/>
    </xf>
    <xf numFmtId="0" fontId="2" fillId="0" borderId="0" xfId="28" applyFont="1" applyAlignment="1">
      <alignment horizontal="left" indent="2"/>
      <protection/>
    </xf>
    <xf numFmtId="165" fontId="2" fillId="0" borderId="0" xfId="23" applyFont="1">
      <alignment/>
      <protection/>
    </xf>
    <xf numFmtId="165" fontId="1" fillId="2" borderId="4" xfId="23" applyNumberFormat="1" applyFont="1" applyFill="1" applyBorder="1" applyAlignment="1" applyProtection="1">
      <alignment horizontal="center" vertical="center"/>
      <protection/>
    </xf>
    <xf numFmtId="165" fontId="1" fillId="2" borderId="10" xfId="23" applyNumberFormat="1" applyFont="1" applyFill="1" applyBorder="1" applyAlignment="1" applyProtection="1">
      <alignment horizontal="center" vertical="center"/>
      <protection/>
    </xf>
    <xf numFmtId="164" fontId="2" fillId="0" borderId="9" xfId="23" applyNumberFormat="1" applyFont="1" applyBorder="1" applyAlignment="1">
      <alignment horizontal="center" vertical="center"/>
      <protection/>
    </xf>
    <xf numFmtId="166" fontId="2" fillId="0" borderId="0" xfId="23" applyNumberFormat="1" applyFont="1" applyBorder="1" applyAlignment="1" applyProtection="1">
      <alignment horizontal="center" vertical="center"/>
      <protection/>
    </xf>
    <xf numFmtId="166" fontId="2" fillId="0" borderId="3" xfId="23" applyNumberFormat="1" applyFont="1" applyBorder="1" applyAlignment="1" applyProtection="1">
      <alignment horizontal="center" vertical="center"/>
      <protection/>
    </xf>
    <xf numFmtId="2" fontId="2" fillId="0" borderId="0" xfId="23" applyNumberFormat="1" applyFont="1" applyAlignment="1">
      <alignment horizontal="right"/>
      <protection/>
    </xf>
    <xf numFmtId="166" fontId="9" fillId="0" borderId="0" xfId="23" applyNumberFormat="1" applyFont="1" applyBorder="1" applyAlignment="1" applyProtection="1">
      <alignment horizontal="center" vertical="center"/>
      <protection/>
    </xf>
    <xf numFmtId="165" fontId="2" fillId="0" borderId="0" xfId="23" applyFont="1" applyBorder="1">
      <alignment/>
      <protection/>
    </xf>
    <xf numFmtId="164" fontId="2" fillId="0" borderId="9" xfId="0" applyNumberFormat="1" applyFont="1" applyBorder="1" applyAlignment="1">
      <alignment horizontal="center" vertical="center"/>
    </xf>
    <xf numFmtId="2" fontId="2" fillId="0" borderId="0" xfId="23" applyNumberFormat="1" applyFont="1">
      <alignment/>
      <protection/>
    </xf>
    <xf numFmtId="164" fontId="2" fillId="0" borderId="11" xfId="23" applyNumberFormat="1" applyFont="1" applyBorder="1" applyAlignment="1">
      <alignment horizontal="center" vertical="center"/>
      <protection/>
    </xf>
    <xf numFmtId="166" fontId="2" fillId="0" borderId="1" xfId="23" applyNumberFormat="1" applyFont="1" applyBorder="1" applyAlignment="1" applyProtection="1">
      <alignment horizontal="center" vertic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1" fillId="2" borderId="6" xfId="25" applyFont="1" applyFill="1" applyBorder="1" applyAlignment="1">
      <alignment horizontal="center" vertical="center"/>
      <protection/>
    </xf>
    <xf numFmtId="0" fontId="1" fillId="2" borderId="10" xfId="25" applyFont="1" applyFill="1" applyBorder="1" applyAlignment="1">
      <alignment horizontal="center" vertical="center"/>
      <protection/>
    </xf>
    <xf numFmtId="0" fontId="1" fillId="2" borderId="41" xfId="25" applyFont="1" applyFill="1" applyBorder="1" applyAlignment="1">
      <alignment horizontal="center" vertical="center"/>
      <protection/>
    </xf>
    <xf numFmtId="164" fontId="2" fillId="0" borderId="0" xfId="25" applyNumberFormat="1" applyFont="1" applyBorder="1" applyAlignment="1">
      <alignment horizontal="center" vertical="center"/>
      <protection/>
    </xf>
    <xf numFmtId="164" fontId="2" fillId="0" borderId="9" xfId="25" applyNumberFormat="1" applyFont="1" applyBorder="1" applyAlignment="1">
      <alignment horizontal="center" vertical="center"/>
      <protection/>
    </xf>
    <xf numFmtId="164" fontId="2" fillId="0" borderId="8" xfId="25" applyNumberFormat="1" applyFont="1" applyBorder="1" applyAlignment="1">
      <alignment horizontal="center" vertical="center"/>
      <protection/>
    </xf>
    <xf numFmtId="164" fontId="2" fillId="0" borderId="12" xfId="0" applyNumberFormat="1" applyFont="1" applyBorder="1" applyAlignment="1">
      <alignment horizontal="center" vertical="center"/>
    </xf>
    <xf numFmtId="166" fontId="2" fillId="0" borderId="12" xfId="23" applyNumberFormat="1" applyFont="1" applyBorder="1" applyAlignment="1" applyProtection="1">
      <alignment horizontal="center" vertical="center"/>
      <protection/>
    </xf>
    <xf numFmtId="166" fontId="2" fillId="0" borderId="47" xfId="23" applyNumberFormat="1" applyFont="1" applyBorder="1" applyAlignment="1" applyProtection="1">
      <alignment horizontal="center" vertical="center"/>
      <protection/>
    </xf>
    <xf numFmtId="0" fontId="2" fillId="0" borderId="0" xfId="25" applyFont="1" applyAlignment="1">
      <alignment horizontal="right"/>
      <protection/>
    </xf>
    <xf numFmtId="166" fontId="2" fillId="0" borderId="8" xfId="23" applyNumberFormat="1" applyFont="1" applyBorder="1" applyAlignment="1" applyProtection="1">
      <alignment horizontal="center" vertical="center"/>
      <protection/>
    </xf>
    <xf numFmtId="166" fontId="2" fillId="0" borderId="25" xfId="23" applyNumberFormat="1" applyFont="1" applyBorder="1" applyAlignment="1" applyProtection="1">
      <alignment horizontal="center" vertical="center"/>
      <protection/>
    </xf>
    <xf numFmtId="164" fontId="2" fillId="0" borderId="0" xfId="25" applyNumberFormat="1" applyFont="1">
      <alignment/>
      <protection/>
    </xf>
    <xf numFmtId="166" fontId="2" fillId="0" borderId="9" xfId="23" applyNumberFormat="1" applyFont="1" applyBorder="1" applyAlignment="1" applyProtection="1">
      <alignment horizontal="center" vertical="center"/>
      <protection/>
    </xf>
    <xf numFmtId="164" fontId="2" fillId="0" borderId="3" xfId="0" applyNumberFormat="1" applyFont="1" applyBorder="1" applyAlignment="1">
      <alignment horizontal="center" vertical="center"/>
    </xf>
    <xf numFmtId="166" fontId="2" fillId="0" borderId="42" xfId="23" applyNumberFormat="1" applyFont="1" applyBorder="1" applyAlignment="1" applyProtection="1">
      <alignment horizontal="center" vertical="center"/>
      <protection/>
    </xf>
    <xf numFmtId="164" fontId="2" fillId="0" borderId="0" xfId="25" applyNumberFormat="1" applyFont="1" applyAlignment="1">
      <alignment horizontal="right"/>
      <protection/>
    </xf>
    <xf numFmtId="166" fontId="2" fillId="0" borderId="9" xfId="0" applyNumberFormat="1" applyFont="1" applyBorder="1" applyAlignment="1" applyProtection="1">
      <alignment horizontal="center" vertical="center"/>
      <protection/>
    </xf>
    <xf numFmtId="166" fontId="2" fillId="0" borderId="42" xfId="0" applyNumberFormat="1" applyFont="1" applyBorder="1" applyAlignment="1" applyProtection="1">
      <alignment horizontal="center" vertical="center"/>
      <protection/>
    </xf>
    <xf numFmtId="166" fontId="2" fillId="0" borderId="8" xfId="0" applyNumberFormat="1" applyFont="1" applyBorder="1" applyAlignment="1" applyProtection="1">
      <alignment horizontal="center" vertical="center"/>
      <protection/>
    </xf>
    <xf numFmtId="164" fontId="2" fillId="0" borderId="1" xfId="0" applyNumberFormat="1" applyFont="1" applyBorder="1" applyAlignment="1">
      <alignment horizontal="center" vertical="center"/>
    </xf>
    <xf numFmtId="164" fontId="1" fillId="0" borderId="50" xfId="25" applyNumberFormat="1" applyFont="1" applyBorder="1" applyAlignment="1">
      <alignment horizontal="center" vertical="center"/>
      <protection/>
    </xf>
    <xf numFmtId="164" fontId="1" fillId="0" borderId="54" xfId="25" applyNumberFormat="1" applyFont="1" applyBorder="1" applyAlignment="1">
      <alignment horizontal="center" vertical="center"/>
      <protection/>
    </xf>
    <xf numFmtId="164" fontId="1" fillId="0" borderId="51" xfId="25" applyNumberFormat="1" applyFont="1" applyBorder="1" applyAlignment="1">
      <alignment horizontal="center" vertical="center"/>
      <protection/>
    </xf>
    <xf numFmtId="165" fontId="2" fillId="0" borderId="30" xfId="23" applyNumberFormat="1" applyFont="1" applyBorder="1" applyAlignment="1" applyProtection="1">
      <alignment horizontal="center" vertical="center"/>
      <protection/>
    </xf>
    <xf numFmtId="165" fontId="2" fillId="0" borderId="34" xfId="23" applyNumberFormat="1" applyFont="1" applyBorder="1" applyAlignment="1" applyProtection="1">
      <alignment horizontal="center" vertical="center"/>
      <protection/>
    </xf>
    <xf numFmtId="0" fontId="1" fillId="0" borderId="53" xfId="25" applyFont="1" applyBorder="1" applyAlignment="1">
      <alignment horizontal="center" vertical="center"/>
      <protection/>
    </xf>
    <xf numFmtId="164" fontId="1" fillId="0" borderId="55" xfId="25" applyNumberFormat="1" applyFont="1" applyBorder="1" applyAlignment="1">
      <alignment horizontal="center" vertical="center"/>
      <protection/>
    </xf>
    <xf numFmtId="165" fontId="1" fillId="2" borderId="26" xfId="23" applyNumberFormat="1" applyFont="1" applyFill="1" applyBorder="1" applyAlignment="1" applyProtection="1">
      <alignment horizontal="center" vertical="center"/>
      <protection/>
    </xf>
    <xf numFmtId="165" fontId="1" fillId="0" borderId="53" xfId="23" applyNumberFormat="1" applyFont="1" applyBorder="1" applyAlignment="1" applyProtection="1">
      <alignment horizontal="center" vertical="center"/>
      <protection/>
    </xf>
    <xf numFmtId="164" fontId="1" fillId="0" borderId="50" xfId="23" applyNumberFormat="1" applyFont="1" applyBorder="1" applyAlignment="1">
      <alignment horizontal="center" vertical="center"/>
      <protection/>
    </xf>
    <xf numFmtId="164" fontId="1" fillId="0" borderId="51" xfId="23" applyNumberFormat="1" applyFont="1" applyBorder="1" applyAlignment="1">
      <alignment horizontal="center" vertical="center"/>
      <protection/>
    </xf>
    <xf numFmtId="0" fontId="1" fillId="0" borderId="23" xfId="28" applyFont="1" applyBorder="1" applyAlignment="1">
      <alignment vertical="center"/>
      <protection/>
    </xf>
    <xf numFmtId="164" fontId="1" fillId="0" borderId="24" xfId="28" applyNumberFormat="1" applyFont="1" applyBorder="1" applyAlignment="1">
      <alignment horizontal="center" vertical="center"/>
      <protection/>
    </xf>
    <xf numFmtId="0" fontId="1" fillId="0" borderId="22" xfId="28" applyFont="1" applyBorder="1" applyAlignment="1">
      <alignment vertical="center"/>
      <protection/>
    </xf>
    <xf numFmtId="164" fontId="1" fillId="0" borderId="25" xfId="28" applyNumberFormat="1" applyFont="1" applyBorder="1" applyAlignment="1">
      <alignment horizontal="center" vertical="center"/>
      <protection/>
    </xf>
    <xf numFmtId="0" fontId="2" fillId="0" borderId="22" xfId="28" applyFont="1" applyBorder="1" applyAlignment="1">
      <alignment vertical="center"/>
      <protection/>
    </xf>
    <xf numFmtId="0" fontId="2" fillId="0" borderId="22" xfId="28" applyFont="1" applyBorder="1" applyAlignment="1">
      <alignment horizontal="left" vertical="center" indent="1"/>
      <protection/>
    </xf>
    <xf numFmtId="164" fontId="2" fillId="0" borderId="25" xfId="28" applyNumberFormat="1" applyFont="1" applyBorder="1" applyAlignment="1">
      <alignment horizontal="center" vertical="center"/>
      <protection/>
    </xf>
    <xf numFmtId="0" fontId="2" fillId="0" borderId="22" xfId="28" applyFont="1" applyBorder="1" applyAlignment="1">
      <alignment horizontal="left" vertical="center"/>
      <protection/>
    </xf>
    <xf numFmtId="0" fontId="2" fillId="0" borderId="22" xfId="28" applyFont="1" applyBorder="1" applyAlignment="1">
      <alignment horizontal="left" indent="1"/>
      <protection/>
    </xf>
    <xf numFmtId="0" fontId="2" fillId="0" borderId="22" xfId="28" applyFont="1" applyBorder="1" applyAlignment="1">
      <alignment horizontal="left" indent="2"/>
      <protection/>
    </xf>
    <xf numFmtId="0" fontId="2" fillId="0" borderId="22" xfId="28" applyFont="1" applyBorder="1">
      <alignment/>
      <protection/>
    </xf>
    <xf numFmtId="0" fontId="2" fillId="0" borderId="27" xfId="28" applyFont="1" applyBorder="1" applyAlignment="1">
      <alignment vertical="center"/>
      <protection/>
    </xf>
    <xf numFmtId="2" fontId="2" fillId="0" borderId="16" xfId="28" applyNumberFormat="1" applyFont="1" applyBorder="1" applyAlignment="1">
      <alignment horizontal="center" vertical="center"/>
      <protection/>
    </xf>
    <xf numFmtId="164" fontId="2" fillId="0" borderId="17" xfId="22" applyNumberFormat="1" applyFont="1" applyBorder="1" applyAlignment="1">
      <alignment horizontal="center" vertical="center"/>
      <protection/>
    </xf>
    <xf numFmtId="164" fontId="2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/>
    </xf>
    <xf numFmtId="164" fontId="2" fillId="0" borderId="17" xfId="28" applyNumberFormat="1" applyFont="1" applyBorder="1" applyAlignment="1">
      <alignment horizontal="center" vertical="center"/>
      <protection/>
    </xf>
    <xf numFmtId="164" fontId="2" fillId="0" borderId="28" xfId="28" applyNumberFormat="1" applyFont="1" applyBorder="1" applyAlignment="1">
      <alignment horizontal="center" vertical="center"/>
      <protection/>
    </xf>
    <xf numFmtId="0" fontId="2" fillId="2" borderId="45" xfId="28" applyFont="1" applyFill="1" applyBorder="1" applyAlignment="1">
      <alignment horizontal="center" vertical="center"/>
      <protection/>
    </xf>
    <xf numFmtId="0" fontId="2" fillId="2" borderId="45" xfId="28" applyFont="1" applyFill="1" applyBorder="1" applyAlignment="1">
      <alignment vertical="center"/>
      <protection/>
    </xf>
    <xf numFmtId="0" fontId="2" fillId="2" borderId="41" xfId="28" applyFont="1" applyFill="1" applyBorder="1" applyAlignment="1" quotePrefix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" fontId="1" fillId="2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2" fontId="2" fillId="0" borderId="0" xfId="0" applyNumberFormat="1" applyFont="1" applyBorder="1" applyAlignment="1">
      <alignment/>
    </xf>
    <xf numFmtId="2" fontId="2" fillId="0" borderId="41" xfId="0" applyNumberFormat="1" applyFont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2" fontId="1" fillId="0" borderId="41" xfId="0" applyNumberFormat="1" applyFont="1" applyBorder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right"/>
    </xf>
    <xf numFmtId="2" fontId="13" fillId="0" borderId="50" xfId="0" applyNumberFormat="1" applyFont="1" applyBorder="1" applyAlignment="1">
      <alignment horizontal="right" vertical="center"/>
    </xf>
    <xf numFmtId="2" fontId="1" fillId="0" borderId="50" xfId="0" applyNumberFormat="1" applyFont="1" applyBorder="1" applyAlignment="1">
      <alignment horizontal="right" vertical="center"/>
    </xf>
    <xf numFmtId="2" fontId="2" fillId="0" borderId="50" xfId="0" applyNumberFormat="1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2" fontId="2" fillId="0" borderId="38" xfId="0" applyNumberFormat="1" applyFont="1" applyBorder="1" applyAlignment="1">
      <alignment/>
    </xf>
    <xf numFmtId="2" fontId="2" fillId="0" borderId="38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2" fontId="2" fillId="0" borderId="38" xfId="0" applyNumberFormat="1" applyFont="1" applyBorder="1" applyAlignment="1">
      <alignment vertical="center"/>
    </xf>
    <xf numFmtId="0" fontId="1" fillId="0" borderId="43" xfId="0" applyFont="1" applyBorder="1" applyAlignment="1">
      <alignment horizontal="left" vertical="center"/>
    </xf>
    <xf numFmtId="2" fontId="1" fillId="0" borderId="4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2" fontId="2" fillId="0" borderId="41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indent="1"/>
    </xf>
    <xf numFmtId="2" fontId="2" fillId="0" borderId="50" xfId="0" applyNumberFormat="1" applyFont="1" applyFill="1" applyBorder="1" applyAlignment="1">
      <alignment vertical="center"/>
    </xf>
    <xf numFmtId="2" fontId="2" fillId="0" borderId="50" xfId="0" applyNumberFormat="1" applyFont="1" applyBorder="1" applyAlignment="1">
      <alignment horizontal="right" vertical="center"/>
    </xf>
    <xf numFmtId="2" fontId="2" fillId="0" borderId="51" xfId="0" applyNumberFormat="1" applyFont="1" applyBorder="1" applyAlignment="1">
      <alignment horizontal="center" vertical="center"/>
    </xf>
    <xf numFmtId="0" fontId="2" fillId="2" borderId="12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 quotePrefix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 quotePrefix="1">
      <alignment/>
    </xf>
    <xf numFmtId="0" fontId="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4" fontId="1" fillId="0" borderId="41" xfId="0" applyNumberFormat="1" applyFont="1" applyBorder="1" applyAlignment="1">
      <alignment vertical="center"/>
    </xf>
    <xf numFmtId="0" fontId="2" fillId="0" borderId="23" xfId="0" applyFont="1" applyBorder="1" applyAlignment="1">
      <alignment horizontal="left" vertical="center" wrapText="1"/>
    </xf>
    <xf numFmtId="164" fontId="2" fillId="0" borderId="41" xfId="0" applyNumberFormat="1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64" fontId="2" fillId="0" borderId="41" xfId="0" applyNumberFormat="1" applyFont="1" applyBorder="1" applyAlignment="1" quotePrefix="1">
      <alignment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/>
    </xf>
    <xf numFmtId="164" fontId="2" fillId="0" borderId="50" xfId="0" applyNumberFormat="1" applyFont="1" applyBorder="1" applyAlignment="1">
      <alignment vertical="center"/>
    </xf>
    <xf numFmtId="164" fontId="2" fillId="0" borderId="51" xfId="0" applyNumberFormat="1" applyFont="1" applyBorder="1" applyAlignment="1">
      <alignment vertical="center"/>
    </xf>
    <xf numFmtId="0" fontId="1" fillId="2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Fill="1" applyBorder="1" applyAlignment="1" quotePrefix="1">
      <alignment horizontal="right"/>
    </xf>
    <xf numFmtId="0" fontId="34" fillId="0" borderId="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right"/>
    </xf>
    <xf numFmtId="15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1" xfId="0" applyFont="1" applyBorder="1" applyAlignment="1">
      <alignment/>
    </xf>
    <xf numFmtId="2" fontId="1" fillId="0" borderId="50" xfId="0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/>
    </xf>
    <xf numFmtId="0" fontId="1" fillId="2" borderId="9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Continuous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3" xfId="0" applyNumberFormat="1" applyFont="1" applyBorder="1" applyAlignment="1">
      <alignment horizontal="right"/>
    </xf>
    <xf numFmtId="164" fontId="1" fillId="0" borderId="62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0" fontId="1" fillId="0" borderId="63" xfId="0" applyFont="1" applyBorder="1" applyAlignment="1" quotePrefix="1">
      <alignment horizontal="left"/>
    </xf>
    <xf numFmtId="0" fontId="1" fillId="0" borderId="9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2" fillId="2" borderId="45" xfId="0" applyFont="1" applyFill="1" applyBorder="1" applyAlignment="1">
      <alignment/>
    </xf>
    <xf numFmtId="0" fontId="1" fillId="2" borderId="38" xfId="0" applyFont="1" applyFill="1" applyBorder="1" applyAlignment="1" quotePrefix="1">
      <alignment horizontal="centerContinuous"/>
    </xf>
    <xf numFmtId="0" fontId="1" fillId="2" borderId="46" xfId="0" applyFont="1" applyFill="1" applyBorder="1" applyAlignment="1" quotePrefix="1">
      <alignment horizontal="centerContinuous"/>
    </xf>
    <xf numFmtId="166" fontId="2" fillId="2" borderId="22" xfId="21" applyFont="1" applyFill="1" applyBorder="1">
      <alignment/>
      <protection/>
    </xf>
    <xf numFmtId="0" fontId="1" fillId="2" borderId="26" xfId="0" applyFont="1" applyFill="1" applyBorder="1" applyAlignment="1" quotePrefix="1">
      <alignment horizontal="centerContinuous"/>
    </xf>
    <xf numFmtId="167" fontId="1" fillId="2" borderId="41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/>
    </xf>
    <xf numFmtId="0" fontId="2" fillId="0" borderId="47" xfId="0" applyFont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0" xfId="0" applyFont="1" applyBorder="1" applyAlignment="1" quotePrefix="1">
      <alignment horizontal="left"/>
    </xf>
    <xf numFmtId="0" fontId="2" fillId="0" borderId="34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164" fontId="1" fillId="0" borderId="42" xfId="0" applyNumberFormat="1" applyFont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47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 horizontal="right"/>
    </xf>
    <xf numFmtId="164" fontId="2" fillId="0" borderId="47" xfId="0" applyNumberFormat="1" applyFont="1" applyFill="1" applyBorder="1" applyAlignment="1">
      <alignment/>
    </xf>
    <xf numFmtId="164" fontId="2" fillId="0" borderId="33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2" fillId="0" borderId="35" xfId="0" applyFont="1" applyBorder="1" applyAlignment="1" quotePrefix="1">
      <alignment horizontal="left"/>
    </xf>
    <xf numFmtId="164" fontId="2" fillId="0" borderId="16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48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2" borderId="64" xfId="0" applyFont="1" applyFill="1" applyBorder="1" applyAlignment="1" quotePrefix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65" xfId="0" applyFont="1" applyFill="1" applyBorder="1" applyAlignment="1" quotePrefix="1">
      <alignment horizontal="center"/>
    </xf>
    <xf numFmtId="0" fontId="1" fillId="2" borderId="66" xfId="0" applyFont="1" applyFill="1" applyBorder="1" applyAlignment="1" quotePrefix="1">
      <alignment horizontal="center"/>
    </xf>
    <xf numFmtId="0" fontId="1" fillId="2" borderId="58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2" borderId="12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Border="1" applyAlignment="1">
      <alignment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7" xfId="0" applyNumberFormat="1" applyFont="1" applyBorder="1" applyAlignment="1">
      <alignment horizontal="right"/>
    </xf>
    <xf numFmtId="166" fontId="2" fillId="0" borderId="8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Border="1" applyAlignment="1">
      <alignment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8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4" fontId="1" fillId="0" borderId="11" xfId="0" applyNumberFormat="1" applyFont="1" applyBorder="1" applyAlignment="1">
      <alignment/>
    </xf>
    <xf numFmtId="166" fontId="2" fillId="0" borderId="14" xfId="0" applyNumberFormat="1" applyFont="1" applyFill="1" applyBorder="1" applyAlignment="1" applyProtection="1">
      <alignment horizontal="right" vertical="center"/>
      <protection/>
    </xf>
    <xf numFmtId="166" fontId="2" fillId="0" borderId="7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7" xfId="0" applyNumberFormat="1" applyFont="1" applyBorder="1" applyAlignment="1">
      <alignment horizontal="right"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8" fontId="2" fillId="0" borderId="0" xfId="0" applyNumberFormat="1" applyFont="1" applyBorder="1" applyAlignment="1" applyProtection="1" quotePrefix="1">
      <alignment horizontal="left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8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13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67" xfId="0" applyNumberFormat="1" applyFont="1" applyFill="1" applyBorder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3" fillId="0" borderId="67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64" fontId="13" fillId="0" borderId="6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 quotePrefix="1">
      <alignment horizontal="right"/>
    </xf>
    <xf numFmtId="164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8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0" fontId="13" fillId="2" borderId="68" xfId="0" applyFont="1" applyFill="1" applyBorder="1" applyAlignment="1" quotePrefix="1">
      <alignment horizontal="center"/>
    </xf>
    <xf numFmtId="0" fontId="13" fillId="2" borderId="69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176" fontId="2" fillId="0" borderId="3" xfId="0" applyNumberFormat="1" applyFont="1" applyFill="1" applyBorder="1" applyAlignment="1">
      <alignment/>
    </xf>
    <xf numFmtId="0" fontId="13" fillId="2" borderId="70" xfId="0" applyFont="1" applyFill="1" applyBorder="1" applyAlignment="1" quotePrefix="1">
      <alignment horizont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43" fontId="2" fillId="0" borderId="8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8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13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13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9" xfId="0" applyNumberFormat="1" applyFont="1" applyBorder="1" applyAlignment="1">
      <alignment/>
    </xf>
    <xf numFmtId="177" fontId="2" fillId="0" borderId="11" xfId="0" applyNumberFormat="1" applyFont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168" fontId="2" fillId="0" borderId="8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8" fillId="0" borderId="13" xfId="0" applyNumberFormat="1" applyFont="1" applyBorder="1" applyAlignment="1" applyProtection="1">
      <alignment horizontal="center" vertical="center"/>
      <protection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0" fontId="13" fillId="2" borderId="71" xfId="0" applyFont="1" applyFill="1" applyBorder="1" applyAlignment="1">
      <alignment horizontal="left"/>
    </xf>
    <xf numFmtId="0" fontId="13" fillId="2" borderId="69" xfId="0" applyFont="1" applyFill="1" applyBorder="1" applyAlignment="1">
      <alignment horizontal="center"/>
    </xf>
    <xf numFmtId="0" fontId="2" fillId="0" borderId="72" xfId="0" applyFont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73" xfId="15" applyNumberFormat="1" applyFont="1" applyFill="1" applyBorder="1" applyAlignment="1">
      <alignment horizontal="center"/>
    </xf>
    <xf numFmtId="43" fontId="2" fillId="0" borderId="73" xfId="15" applyNumberFormat="1" applyFont="1" applyFill="1" applyBorder="1" applyAlignment="1">
      <alignment/>
    </xf>
    <xf numFmtId="43" fontId="2" fillId="0" borderId="73" xfId="15" applyNumberFormat="1" applyFont="1" applyFill="1" applyBorder="1" applyAlignment="1">
      <alignment/>
    </xf>
    <xf numFmtId="43" fontId="2" fillId="0" borderId="73" xfId="15" applyNumberFormat="1" applyFont="1" applyFill="1" applyBorder="1" applyAlignment="1">
      <alignment horizontal="right"/>
    </xf>
    <xf numFmtId="43" fontId="2" fillId="0" borderId="3" xfId="15" applyNumberFormat="1" applyFont="1" applyFill="1" applyBorder="1" applyAlignment="1">
      <alignment/>
    </xf>
    <xf numFmtId="0" fontId="2" fillId="0" borderId="74" xfId="0" applyFont="1" applyBorder="1" applyAlignment="1">
      <alignment/>
    </xf>
    <xf numFmtId="43" fontId="2" fillId="0" borderId="11" xfId="15" applyNumberFormat="1" applyFont="1" applyBorder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75" xfId="15" applyNumberFormat="1" applyFont="1" applyFill="1" applyBorder="1" applyAlignment="1">
      <alignment/>
    </xf>
    <xf numFmtId="0" fontId="13" fillId="0" borderId="76" xfId="0" applyFont="1" applyBorder="1" applyAlignment="1">
      <alignment horizontal="center" vertical="center"/>
    </xf>
    <xf numFmtId="43" fontId="13" fillId="0" borderId="77" xfId="15" applyNumberFormat="1" applyFont="1" applyBorder="1" applyAlignment="1">
      <alignment horizontal="center" vertical="center"/>
    </xf>
    <xf numFmtId="43" fontId="13" fillId="0" borderId="78" xfId="15" applyNumberFormat="1" applyFont="1" applyBorder="1" applyAlignment="1">
      <alignment horizontal="center" vertical="center"/>
    </xf>
    <xf numFmtId="43" fontId="13" fillId="0" borderId="78" xfId="15" applyNumberFormat="1" applyFont="1" applyFill="1" applyBorder="1" applyAlignment="1">
      <alignment horizontal="center" vertical="center"/>
    </xf>
    <xf numFmtId="43" fontId="13" fillId="0" borderId="79" xfId="15" applyNumberFormat="1" applyFont="1" applyFill="1" applyBorder="1" applyAlignment="1">
      <alignment horizontal="center" vertical="center"/>
    </xf>
    <xf numFmtId="43" fontId="13" fillId="0" borderId="80" xfId="15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8" fillId="0" borderId="0" xfId="0" applyFont="1" applyFill="1" applyAlignment="1">
      <alignment/>
    </xf>
    <xf numFmtId="43" fontId="2" fillId="0" borderId="73" xfId="15" applyNumberFormat="1" applyFont="1" applyFill="1" applyBorder="1" applyAlignment="1" quotePrefix="1">
      <alignment horizontal="right"/>
    </xf>
    <xf numFmtId="1" fontId="1" fillId="2" borderId="47" xfId="0" applyNumberFormat="1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/>
    </xf>
    <xf numFmtId="166" fontId="1" fillId="0" borderId="36" xfId="0" applyNumberFormat="1" applyFont="1" applyBorder="1" applyAlignment="1">
      <alignment horizontal="right"/>
    </xf>
    <xf numFmtId="166" fontId="2" fillId="0" borderId="25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166" fontId="1" fillId="0" borderId="25" xfId="0" applyNumberFormat="1" applyFont="1" applyBorder="1" applyAlignment="1">
      <alignment horizontal="right"/>
    </xf>
    <xf numFmtId="0" fontId="1" fillId="0" borderId="34" xfId="0" applyFont="1" applyBorder="1" applyAlignment="1">
      <alignment/>
    </xf>
    <xf numFmtId="0" fontId="1" fillId="0" borderId="31" xfId="0" applyFont="1" applyBorder="1" applyAlignment="1">
      <alignment/>
    </xf>
    <xf numFmtId="166" fontId="2" fillId="0" borderId="36" xfId="0" applyNumberFormat="1" applyFont="1" applyBorder="1" applyAlignment="1">
      <alignment horizontal="right"/>
    </xf>
    <xf numFmtId="0" fontId="1" fillId="0" borderId="43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/>
    </xf>
    <xf numFmtId="166" fontId="2" fillId="0" borderId="32" xfId="0" applyNumberFormat="1" applyFont="1" applyFill="1" applyBorder="1" applyAlignment="1" applyProtection="1">
      <alignment vertical="center"/>
      <protection/>
    </xf>
    <xf numFmtId="0" fontId="2" fillId="0" borderId="17" xfId="0" applyFont="1" applyBorder="1" applyAlignment="1">
      <alignment/>
    </xf>
    <xf numFmtId="166" fontId="2" fillId="0" borderId="1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/>
    </xf>
    <xf numFmtId="166" fontId="2" fillId="0" borderId="25" xfId="0" applyNumberFormat="1" applyFont="1" applyBorder="1" applyAlignment="1" quotePrefix="1">
      <alignment horizontal="right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164" fontId="2" fillId="0" borderId="34" xfId="0" applyNumberFormat="1" applyFont="1" applyFill="1" applyBorder="1" applyAlignment="1" applyProtection="1">
      <alignment horizontal="left"/>
      <protection/>
    </xf>
    <xf numFmtId="2" fontId="2" fillId="0" borderId="36" xfId="15" applyNumberFormat="1" applyFont="1" applyFill="1" applyBorder="1" applyAlignment="1">
      <alignment/>
    </xf>
    <xf numFmtId="2" fontId="2" fillId="0" borderId="26" xfId="15" applyNumberFormat="1" applyFont="1" applyFill="1" applyBorder="1" applyAlignment="1">
      <alignment/>
    </xf>
    <xf numFmtId="164" fontId="2" fillId="0" borderId="30" xfId="0" applyNumberFormat="1" applyFont="1" applyFill="1" applyBorder="1" applyAlignment="1" applyProtection="1">
      <alignment horizontal="left"/>
      <protection/>
    </xf>
    <xf numFmtId="2" fontId="2" fillId="0" borderId="25" xfId="15" applyNumberFormat="1" applyFont="1" applyFill="1" applyBorder="1" applyAlignment="1">
      <alignment/>
    </xf>
    <xf numFmtId="164" fontId="2" fillId="0" borderId="31" xfId="0" applyNumberFormat="1" applyFont="1" applyFill="1" applyBorder="1" applyAlignment="1" applyProtection="1">
      <alignment horizontal="left"/>
      <protection/>
    </xf>
    <xf numFmtId="164" fontId="1" fillId="0" borderId="53" xfId="0" applyNumberFormat="1" applyFont="1" applyFill="1" applyBorder="1" applyAlignment="1" applyProtection="1">
      <alignment horizontal="left"/>
      <protection/>
    </xf>
    <xf numFmtId="164" fontId="1" fillId="0" borderId="55" xfId="15" applyNumberFormat="1" applyFont="1" applyFill="1" applyBorder="1" applyAlignment="1">
      <alignment/>
    </xf>
    <xf numFmtId="164" fontId="1" fillId="0" borderId="54" xfId="15" applyNumberFormat="1" applyFont="1" applyFill="1" applyBorder="1" applyAlignment="1">
      <alignment/>
    </xf>
    <xf numFmtId="2" fontId="1" fillId="0" borderId="55" xfId="15" applyNumberFormat="1" applyFont="1" applyFill="1" applyBorder="1" applyAlignment="1">
      <alignment/>
    </xf>
    <xf numFmtId="2" fontId="1" fillId="0" borderId="81" xfId="15" applyNumberFormat="1" applyFont="1" applyFill="1" applyBorder="1" applyAlignment="1">
      <alignment/>
    </xf>
    <xf numFmtId="0" fontId="1" fillId="0" borderId="43" xfId="0" applyFont="1" applyFill="1" applyBorder="1" applyAlignment="1">
      <alignment/>
    </xf>
    <xf numFmtId="164" fontId="1" fillId="0" borderId="41" xfId="0" applyNumberFormat="1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164" fontId="2" fillId="0" borderId="42" xfId="0" applyNumberFormat="1" applyFont="1" applyFill="1" applyBorder="1" applyAlignment="1" quotePrefix="1">
      <alignment horizontal="right"/>
    </xf>
    <xf numFmtId="0" fontId="1" fillId="0" borderId="53" xfId="0" applyFont="1" applyFill="1" applyBorder="1" applyAlignment="1">
      <alignment/>
    </xf>
    <xf numFmtId="164" fontId="1" fillId="0" borderId="50" xfId="15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0" borderId="51" xfId="0" applyNumberFormat="1" applyFont="1" applyFill="1" applyBorder="1" applyAlignment="1">
      <alignment/>
    </xf>
    <xf numFmtId="164" fontId="1" fillId="2" borderId="52" xfId="0" applyNumberFormat="1" applyFont="1" applyFill="1" applyBorder="1" applyAlignment="1" applyProtection="1">
      <alignment horizontal="left"/>
      <protection/>
    </xf>
    <xf numFmtId="164" fontId="1" fillId="2" borderId="34" xfId="0" applyNumberFormat="1" applyFont="1" applyFill="1" applyBorder="1" applyAlignment="1" applyProtection="1">
      <alignment horizontal="left"/>
      <protection/>
    </xf>
    <xf numFmtId="164" fontId="1" fillId="2" borderId="31" xfId="0" applyNumberFormat="1" applyFont="1" applyFill="1" applyBorder="1" applyAlignment="1">
      <alignment horizontal="center"/>
    </xf>
    <xf numFmtId="164" fontId="1" fillId="2" borderId="4" xfId="15" applyNumberFormat="1" applyFont="1" applyFill="1" applyBorder="1" applyAlignment="1" quotePrefix="1">
      <alignment horizontal="center"/>
    </xf>
    <xf numFmtId="164" fontId="1" fillId="2" borderId="15" xfId="15" applyNumberFormat="1" applyFont="1" applyFill="1" applyBorder="1" applyAlignment="1">
      <alignment horizontal="center"/>
    </xf>
    <xf numFmtId="2" fontId="1" fillId="2" borderId="2" xfId="15" applyNumberFormat="1" applyFont="1" applyFill="1" applyBorder="1" applyAlignment="1">
      <alignment/>
    </xf>
    <xf numFmtId="2" fontId="1" fillId="2" borderId="36" xfId="15" applyNumberFormat="1" applyFont="1" applyFill="1" applyBorder="1" applyAlignment="1">
      <alignment/>
    </xf>
    <xf numFmtId="164" fontId="1" fillId="2" borderId="11" xfId="15" applyNumberFormat="1" applyFont="1" applyFill="1" applyBorder="1" applyAlignment="1" quotePrefix="1">
      <alignment horizontal="center"/>
    </xf>
    <xf numFmtId="1" fontId="1" fillId="2" borderId="45" xfId="0" applyNumberFormat="1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164" fontId="1" fillId="0" borderId="9" xfId="0" applyNumberFormat="1" applyFont="1" applyFill="1" applyBorder="1" applyAlignment="1">
      <alignment vertical="center"/>
    </xf>
    <xf numFmtId="164" fontId="1" fillId="0" borderId="11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1" xfId="15" applyNumberFormat="1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 wrapText="1"/>
    </xf>
    <xf numFmtId="177" fontId="2" fillId="0" borderId="25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177" fontId="2" fillId="0" borderId="26" xfId="0" applyNumberFormat="1" applyFont="1" applyFill="1" applyBorder="1" applyAlignment="1">
      <alignment/>
    </xf>
    <xf numFmtId="0" fontId="1" fillId="0" borderId="35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vertical="center"/>
    </xf>
    <xf numFmtId="177" fontId="1" fillId="0" borderId="17" xfId="0" applyNumberFormat="1" applyFont="1" applyFill="1" applyBorder="1" applyAlignment="1">
      <alignment vertical="center"/>
    </xf>
    <xf numFmtId="176" fontId="1" fillId="0" borderId="54" xfId="0" applyNumberFormat="1" applyFont="1" applyFill="1" applyBorder="1" applyAlignment="1">
      <alignment vertical="center"/>
    </xf>
    <xf numFmtId="177" fontId="1" fillId="0" borderId="55" xfId="0" applyNumberFormat="1" applyFont="1" applyFill="1" applyBorder="1" applyAlignment="1">
      <alignment vertical="center"/>
    </xf>
    <xf numFmtId="177" fontId="1" fillId="0" borderId="28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horizontal="center" wrapText="1"/>
    </xf>
    <xf numFmtId="178" fontId="2" fillId="0" borderId="3" xfId="0" applyNumberFormat="1" applyFont="1" applyBorder="1" applyAlignment="1">
      <alignment/>
    </xf>
    <xf numFmtId="177" fontId="2" fillId="0" borderId="3" xfId="0" applyNumberFormat="1" applyFont="1" applyFill="1" applyBorder="1" applyAlignment="1">
      <alignment horizontal="left"/>
    </xf>
    <xf numFmtId="178" fontId="2" fillId="0" borderId="3" xfId="0" applyNumberFormat="1" applyFont="1" applyFill="1" applyBorder="1" applyAlignment="1">
      <alignment horizontal="left"/>
    </xf>
    <xf numFmtId="177" fontId="2" fillId="0" borderId="25" xfId="0" applyNumberFormat="1" applyFont="1" applyFill="1" applyBorder="1" applyAlignment="1">
      <alignment horizontal="left"/>
    </xf>
    <xf numFmtId="178" fontId="2" fillId="0" borderId="25" xfId="0" applyNumberFormat="1" applyFont="1" applyFill="1" applyBorder="1" applyAlignment="1">
      <alignment horizontal="left"/>
    </xf>
    <xf numFmtId="176" fontId="1" fillId="0" borderId="32" xfId="0" applyNumberFormat="1" applyFont="1" applyBorder="1" applyAlignment="1">
      <alignment vertical="center"/>
    </xf>
    <xf numFmtId="177" fontId="1" fillId="0" borderId="32" xfId="0" applyNumberFormat="1" applyFont="1" applyFill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37" xfId="0" applyNumberFormat="1" applyFont="1" applyFill="1" applyBorder="1" applyAlignment="1">
      <alignment vertical="center"/>
    </xf>
    <xf numFmtId="0" fontId="1" fillId="2" borderId="60" xfId="0" applyFont="1" applyFill="1" applyBorder="1" applyAlignment="1">
      <alignment horizontal="left"/>
    </xf>
    <xf numFmtId="176" fontId="2" fillId="0" borderId="25" xfId="0" applyNumberFormat="1" applyFont="1" applyFill="1" applyBorder="1" applyAlignment="1">
      <alignment horizontal="center"/>
    </xf>
    <xf numFmtId="176" fontId="2" fillId="0" borderId="25" xfId="0" applyNumberFormat="1" applyFont="1" applyFill="1" applyBorder="1" applyAlignment="1">
      <alignment horizontal="right"/>
    </xf>
    <xf numFmtId="176" fontId="2" fillId="0" borderId="9" xfId="0" applyNumberFormat="1" applyFont="1" applyFill="1" applyBorder="1" applyAlignment="1">
      <alignment horizontal="right"/>
    </xf>
    <xf numFmtId="176" fontId="2" fillId="0" borderId="11" xfId="0" applyNumberFormat="1" applyFont="1" applyFill="1" applyBorder="1" applyAlignment="1">
      <alignment/>
    </xf>
    <xf numFmtId="176" fontId="2" fillId="0" borderId="25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39" fontId="1" fillId="2" borderId="13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177" fontId="2" fillId="0" borderId="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39" fontId="1" fillId="2" borderId="52" xfId="0" applyNumberFormat="1" applyFont="1" applyFill="1" applyBorder="1" applyAlignment="1" applyProtection="1">
      <alignment horizontal="center" vertical="center"/>
      <protection/>
    </xf>
    <xf numFmtId="177" fontId="1" fillId="2" borderId="31" xfId="0" applyNumberFormat="1" applyFont="1" applyFill="1" applyBorder="1" applyAlignment="1">
      <alignment horizontal="left" vertical="center"/>
    </xf>
    <xf numFmtId="39" fontId="1" fillId="2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>
      <alignment horizontal="center" vertical="center"/>
    </xf>
    <xf numFmtId="177" fontId="1" fillId="0" borderId="81" xfId="0" applyNumberFormat="1" applyFont="1" applyFill="1" applyBorder="1" applyAlignment="1">
      <alignment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177" fontId="1" fillId="0" borderId="81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52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right"/>
    </xf>
    <xf numFmtId="168" fontId="2" fillId="0" borderId="25" xfId="15" applyNumberFormat="1" applyFont="1" applyBorder="1" applyAlignment="1">
      <alignment horizontal="right" vertical="center"/>
    </xf>
    <xf numFmtId="168" fontId="2" fillId="0" borderId="25" xfId="15" applyNumberFormat="1" applyFont="1" applyFill="1" applyBorder="1" applyAlignment="1">
      <alignment horizontal="right" vertical="center"/>
    </xf>
    <xf numFmtId="168" fontId="2" fillId="0" borderId="26" xfId="15" applyNumberFormat="1" applyFont="1" applyFill="1" applyBorder="1" applyAlignment="1">
      <alignment horizontal="right" vertical="center"/>
    </xf>
    <xf numFmtId="43" fontId="1" fillId="0" borderId="32" xfId="15" applyFont="1" applyBorder="1" applyAlignment="1">
      <alignment horizontal="right"/>
    </xf>
    <xf numFmtId="43" fontId="1" fillId="0" borderId="18" xfId="15" applyFont="1" applyBorder="1" applyAlignment="1">
      <alignment horizontal="right"/>
    </xf>
    <xf numFmtId="43" fontId="1" fillId="0" borderId="17" xfId="15" applyFont="1" applyBorder="1" applyAlignment="1">
      <alignment horizontal="right" vertical="center"/>
    </xf>
    <xf numFmtId="168" fontId="1" fillId="0" borderId="17" xfId="15" applyNumberFormat="1" applyFont="1" applyBorder="1" applyAlignment="1">
      <alignment horizontal="right" vertical="center"/>
    </xf>
    <xf numFmtId="43" fontId="1" fillId="0" borderId="54" xfId="15" applyFont="1" applyFill="1" applyBorder="1" applyAlignment="1">
      <alignment horizontal="right" vertical="center"/>
    </xf>
    <xf numFmtId="168" fontId="1" fillId="0" borderId="55" xfId="15" applyNumberFormat="1" applyFont="1" applyFill="1" applyBorder="1" applyAlignment="1">
      <alignment horizontal="right" vertical="center"/>
    </xf>
    <xf numFmtId="43" fontId="1" fillId="0" borderId="54" xfId="15" applyNumberFormat="1" applyFont="1" applyFill="1" applyBorder="1" applyAlignment="1">
      <alignment horizontal="right" vertical="center"/>
    </xf>
    <xf numFmtId="168" fontId="1" fillId="0" borderId="81" xfId="15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168" fontId="1" fillId="0" borderId="25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34" xfId="0" applyNumberFormat="1" applyFont="1" applyBorder="1" applyAlignment="1" applyProtection="1">
      <alignment horizontal="center" vertical="center"/>
      <protection/>
    </xf>
    <xf numFmtId="168" fontId="1" fillId="0" borderId="42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43" fontId="6" fillId="0" borderId="17" xfId="15" applyFont="1" applyBorder="1" applyAlignment="1">
      <alignment horizontal="center" vertical="center"/>
    </xf>
    <xf numFmtId="43" fontId="8" fillId="0" borderId="17" xfId="15" applyFont="1" applyBorder="1" applyAlignment="1">
      <alignment horizontal="center" vertical="center"/>
    </xf>
    <xf numFmtId="181" fontId="13" fillId="0" borderId="48" xfId="0" applyNumberFormat="1" applyFont="1" applyBorder="1" applyAlignment="1">
      <alignment horizontal="center" vertical="center"/>
    </xf>
    <xf numFmtId="168" fontId="1" fillId="0" borderId="47" xfId="0" applyNumberFormat="1" applyFont="1" applyBorder="1" applyAlignment="1" applyProtection="1">
      <alignment horizontal="right" vertical="center"/>
      <protection/>
    </xf>
    <xf numFmtId="168" fontId="1" fillId="0" borderId="42" xfId="0" applyNumberFormat="1" applyFont="1" applyBorder="1" applyAlignment="1" applyProtection="1">
      <alignment horizontal="right" vertical="center"/>
      <protection/>
    </xf>
    <xf numFmtId="168" fontId="1" fillId="0" borderId="42" xfId="0" applyNumberFormat="1" applyFont="1" applyFill="1" applyBorder="1" applyAlignment="1" applyProtection="1">
      <alignment horizontal="right" vertical="center"/>
      <protection/>
    </xf>
    <xf numFmtId="0" fontId="2" fillId="0" borderId="35" xfId="0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0" fontId="13" fillId="2" borderId="60" xfId="0" applyFont="1" applyFill="1" applyBorder="1" applyAlignment="1" applyProtection="1">
      <alignment horizontal="left" vertical="center"/>
      <protection/>
    </xf>
    <xf numFmtId="0" fontId="13" fillId="2" borderId="65" xfId="0" applyFont="1" applyFill="1" applyBorder="1" applyAlignment="1" quotePrefix="1">
      <alignment horizontal="center" vertical="center"/>
    </xf>
    <xf numFmtId="0" fontId="13" fillId="2" borderId="65" xfId="0" applyNumberFormat="1" applyFont="1" applyFill="1" applyBorder="1" applyAlignment="1" quotePrefix="1">
      <alignment horizontal="center" vertical="center"/>
    </xf>
    <xf numFmtId="0" fontId="13" fillId="2" borderId="59" xfId="0" applyNumberFormat="1" applyFont="1" applyFill="1" applyBorder="1" applyAlignment="1">
      <alignment horizontal="center" vertical="center"/>
    </xf>
    <xf numFmtId="168" fontId="2" fillId="0" borderId="42" xfId="0" applyNumberFormat="1" applyFont="1" applyBorder="1" applyAlignment="1">
      <alignment horizontal="right" vertical="center"/>
    </xf>
    <xf numFmtId="168" fontId="2" fillId="0" borderId="42" xfId="0" applyNumberFormat="1" applyFont="1" applyFill="1" applyBorder="1" applyAlignment="1">
      <alignment horizontal="right" vertical="center"/>
    </xf>
    <xf numFmtId="168" fontId="2" fillId="0" borderId="42" xfId="15" applyNumberFormat="1" applyFont="1" applyFill="1" applyBorder="1" applyAlignment="1">
      <alignment horizontal="right" vertical="center"/>
    </xf>
    <xf numFmtId="168" fontId="2" fillId="0" borderId="33" xfId="15" applyNumberFormat="1" applyFont="1" applyFill="1" applyBorder="1" applyAlignment="1">
      <alignment horizontal="right" vertical="center"/>
    </xf>
    <xf numFmtId="0" fontId="13" fillId="0" borderId="35" xfId="0" applyFont="1" applyBorder="1" applyAlignment="1" applyProtection="1">
      <alignment horizontal="left" vertical="center"/>
      <protection/>
    </xf>
    <xf numFmtId="168" fontId="13" fillId="0" borderId="17" xfId="0" applyNumberFormat="1" applyFont="1" applyBorder="1" applyAlignment="1">
      <alignment horizontal="right" vertical="center"/>
    </xf>
    <xf numFmtId="168" fontId="13" fillId="0" borderId="17" xfId="15" applyNumberFormat="1" applyFont="1" applyBorder="1" applyAlignment="1">
      <alignment horizontal="right" vertical="center"/>
    </xf>
    <xf numFmtId="168" fontId="13" fillId="0" borderId="17" xfId="15" applyNumberFormat="1" applyFont="1" applyFill="1" applyBorder="1" applyAlignment="1">
      <alignment horizontal="right" vertical="center"/>
    </xf>
    <xf numFmtId="168" fontId="13" fillId="0" borderId="48" xfId="15" applyNumberFormat="1" applyFont="1" applyFill="1" applyBorder="1" applyAlignment="1">
      <alignment horizontal="right" vertical="center"/>
    </xf>
    <xf numFmtId="0" fontId="1" fillId="2" borderId="60" xfId="0" applyFont="1" applyFill="1" applyBorder="1" applyAlignment="1">
      <alignment horizontal="center"/>
    </xf>
    <xf numFmtId="0" fontId="1" fillId="2" borderId="59" xfId="0" applyFont="1" applyFill="1" applyBorder="1" applyAlignment="1" quotePrefix="1">
      <alignment horizontal="center"/>
    </xf>
    <xf numFmtId="164" fontId="2" fillId="0" borderId="42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" fontId="1" fillId="2" borderId="45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7" fontId="1" fillId="2" borderId="10" xfId="0" applyNumberFormat="1" applyFont="1" applyFill="1" applyBorder="1" applyAlignment="1" quotePrefix="1">
      <alignment horizontal="center"/>
    </xf>
    <xf numFmtId="0" fontId="1" fillId="2" borderId="60" xfId="0" applyFont="1" applyFill="1" applyBorder="1" applyAlignment="1">
      <alignment horizontal="left" vertical="center"/>
    </xf>
    <xf numFmtId="0" fontId="1" fillId="2" borderId="58" xfId="0" applyFont="1" applyFill="1" applyBorder="1" applyAlignment="1" quotePrefix="1">
      <alignment horizontal="center" vertical="center"/>
    </xf>
    <xf numFmtId="0" fontId="1" fillId="2" borderId="64" xfId="0" applyFont="1" applyFill="1" applyBorder="1" applyAlignment="1" quotePrefix="1">
      <alignment horizontal="center" vertical="center"/>
    </xf>
    <xf numFmtId="0" fontId="1" fillId="2" borderId="66" xfId="0" applyFont="1" applyFill="1" applyBorder="1" applyAlignment="1" quotePrefix="1">
      <alignment horizontal="center" vertical="center"/>
    </xf>
    <xf numFmtId="0" fontId="1" fillId="2" borderId="58" xfId="0" applyFont="1" applyFill="1" applyBorder="1" applyAlignment="1" quotePrefix="1">
      <alignment horizontal="center"/>
    </xf>
    <xf numFmtId="176" fontId="2" fillId="0" borderId="26" xfId="0" applyNumberFormat="1" applyFont="1" applyFill="1" applyBorder="1" applyAlignment="1">
      <alignment/>
    </xf>
    <xf numFmtId="176" fontId="1" fillId="0" borderId="18" xfId="0" applyNumberFormat="1" applyFont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1" fillId="0" borderId="28" xfId="0" applyNumberFormat="1" applyFont="1" applyFill="1" applyBorder="1" applyAlignment="1">
      <alignment horizontal="center" vertical="center"/>
    </xf>
    <xf numFmtId="0" fontId="1" fillId="2" borderId="65" xfId="0" applyFont="1" applyFill="1" applyBorder="1" applyAlignment="1" quotePrefix="1">
      <alignment horizontal="center" vertical="center"/>
    </xf>
    <xf numFmtId="177" fontId="2" fillId="0" borderId="9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1" fillId="0" borderId="16" xfId="0" applyNumberFormat="1" applyFont="1" applyFill="1" applyBorder="1" applyAlignment="1">
      <alignment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/>
    </xf>
    <xf numFmtId="0" fontId="4" fillId="0" borderId="22" xfId="0" applyFont="1" applyBorder="1" applyAlignment="1">
      <alignment/>
    </xf>
    <xf numFmtId="0" fontId="15" fillId="0" borderId="0" xfId="0" applyFont="1" applyAlignment="1">
      <alignment horizontal="right"/>
    </xf>
    <xf numFmtId="0" fontId="1" fillId="2" borderId="8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1" fillId="2" borderId="75" xfId="0" applyFont="1" applyFill="1" applyBorder="1" applyAlignment="1">
      <alignment horizontal="center"/>
    </xf>
    <xf numFmtId="1" fontId="1" fillId="0" borderId="63" xfId="0" applyNumberFormat="1" applyFont="1" applyBorder="1" applyAlignment="1" applyProtection="1">
      <alignment horizontal="center"/>
      <protection locked="0"/>
    </xf>
    <xf numFmtId="166" fontId="1" fillId="0" borderId="73" xfId="0" applyNumberFormat="1" applyFont="1" applyBorder="1" applyAlignment="1" applyProtection="1">
      <alignment horizontal="right"/>
      <protection locked="0"/>
    </xf>
    <xf numFmtId="1" fontId="2" fillId="0" borderId="63" xfId="0" applyNumberFormat="1" applyFont="1" applyBorder="1" applyAlignment="1" applyProtection="1">
      <alignment horizontal="center"/>
      <protection locked="0"/>
    </xf>
    <xf numFmtId="166" fontId="2" fillId="0" borderId="73" xfId="0" applyNumberFormat="1" applyFont="1" applyBorder="1" applyAlignment="1" applyProtection="1">
      <alignment horizontal="right"/>
      <protection locked="0"/>
    </xf>
    <xf numFmtId="1" fontId="12" fillId="0" borderId="63" xfId="0" applyNumberFormat="1" applyFont="1" applyBorder="1" applyAlignment="1" applyProtection="1">
      <alignment horizontal="center"/>
      <protection locked="0"/>
    </xf>
    <xf numFmtId="1" fontId="2" fillId="0" borderId="63" xfId="0" applyNumberFormat="1" applyFont="1" applyBorder="1" applyAlignment="1" applyProtection="1">
      <alignment/>
      <protection locked="0"/>
    </xf>
    <xf numFmtId="1" fontId="12" fillId="0" borderId="63" xfId="0" applyNumberFormat="1" applyFont="1" applyBorder="1" applyAlignment="1" applyProtection="1">
      <alignment/>
      <protection locked="0"/>
    </xf>
    <xf numFmtId="1" fontId="12" fillId="0" borderId="85" xfId="0" applyNumberFormat="1" applyFont="1" applyBorder="1" applyAlignment="1" applyProtection="1">
      <alignment/>
      <protection locked="0"/>
    </xf>
    <xf numFmtId="0" fontId="12" fillId="0" borderId="86" xfId="0" applyFont="1" applyBorder="1" applyAlignment="1" applyProtection="1">
      <alignment horizontal="left"/>
      <protection locked="0"/>
    </xf>
    <xf numFmtId="166" fontId="2" fillId="0" borderId="77" xfId="0" applyNumberFormat="1" applyFont="1" applyBorder="1" applyAlignment="1">
      <alignment horizontal="right"/>
    </xf>
    <xf numFmtId="0" fontId="0" fillId="0" borderId="77" xfId="0" applyFill="1" applyBorder="1" applyAlignment="1">
      <alignment/>
    </xf>
    <xf numFmtId="166" fontId="2" fillId="0" borderId="87" xfId="0" applyNumberFormat="1" applyFont="1" applyBorder="1" applyAlignment="1">
      <alignment horizontal="right"/>
    </xf>
    <xf numFmtId="0" fontId="2" fillId="2" borderId="40" xfId="0" applyFont="1" applyFill="1" applyBorder="1" applyAlignment="1">
      <alignment horizontal="center" vertical="center"/>
    </xf>
    <xf numFmtId="0" fontId="2" fillId="2" borderId="61" xfId="0" applyFont="1" applyFill="1" applyBorder="1" applyAlignment="1" applyProtection="1" quotePrefix="1">
      <alignment horizontal="center" vertical="center"/>
      <protection/>
    </xf>
    <xf numFmtId="0" fontId="2" fillId="2" borderId="65" xfId="0" applyFont="1" applyFill="1" applyBorder="1" applyAlignment="1">
      <alignment vertical="center"/>
    </xf>
    <xf numFmtId="0" fontId="2" fillId="2" borderId="65" xfId="0" applyFont="1" applyFill="1" applyBorder="1" applyAlignment="1" applyProtection="1">
      <alignment horizontal="left" vertical="center"/>
      <protection/>
    </xf>
    <xf numFmtId="0" fontId="2" fillId="2" borderId="66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45" xfId="28" applyFont="1" applyFill="1" applyBorder="1" applyAlignment="1" quotePrefix="1">
      <alignment horizontal="center" vertical="center"/>
      <protection/>
    </xf>
    <xf numFmtId="0" fontId="1" fillId="2" borderId="23" xfId="28" applyFont="1" applyFill="1" applyBorder="1" applyAlignment="1">
      <alignment vertical="center"/>
      <protection/>
    </xf>
    <xf numFmtId="2" fontId="1" fillId="2" borderId="10" xfId="28" applyNumberFormat="1" applyFont="1" applyFill="1" applyBorder="1" applyAlignment="1">
      <alignment horizontal="center" vertical="center"/>
      <protection/>
    </xf>
    <xf numFmtId="2" fontId="2" fillId="2" borderId="10" xfId="28" applyNumberFormat="1" applyFont="1" applyFill="1" applyBorder="1" applyAlignment="1">
      <alignment horizontal="center" vertical="center"/>
      <protection/>
    </xf>
    <xf numFmtId="0" fontId="2" fillId="2" borderId="10" xfId="28" applyFont="1" applyFill="1" applyBorder="1" applyAlignment="1">
      <alignment horizontal="center" vertical="center"/>
      <protection/>
    </xf>
    <xf numFmtId="164" fontId="1" fillId="2" borderId="5" xfId="28" applyNumberFormat="1" applyFont="1" applyFill="1" applyBorder="1" applyAlignment="1">
      <alignment horizontal="center" vertical="center"/>
      <protection/>
    </xf>
    <xf numFmtId="164" fontId="1" fillId="2" borderId="15" xfId="28" applyNumberFormat="1" applyFont="1" applyFill="1" applyBorder="1" applyAlignment="1">
      <alignment horizontal="center" vertical="center"/>
      <protection/>
    </xf>
    <xf numFmtId="164" fontId="1" fillId="2" borderId="24" xfId="28" applyNumberFormat="1" applyFont="1" applyFill="1" applyBorder="1" applyAlignment="1">
      <alignment horizontal="center" vertical="center"/>
      <protection/>
    </xf>
    <xf numFmtId="0" fontId="2" fillId="2" borderId="10" xfId="25" applyFont="1" applyFill="1" applyBorder="1" applyAlignment="1">
      <alignment horizontal="center"/>
      <protection/>
    </xf>
    <xf numFmtId="0" fontId="2" fillId="2" borderId="13" xfId="25" applyFont="1" applyFill="1" applyBorder="1" applyAlignment="1">
      <alignment horizontal="center"/>
      <protection/>
    </xf>
    <xf numFmtId="0" fontId="2" fillId="2" borderId="6" xfId="25" applyFont="1" applyFill="1" applyBorder="1" applyAlignment="1">
      <alignment horizontal="center"/>
      <protection/>
    </xf>
    <xf numFmtId="1" fontId="2" fillId="2" borderId="10" xfId="25" applyNumberFormat="1" applyFont="1" applyFill="1" applyBorder="1" applyAlignment="1" quotePrefix="1">
      <alignment horizontal="center"/>
      <protection/>
    </xf>
    <xf numFmtId="0" fontId="1" fillId="2" borderId="45" xfId="25" applyFont="1" applyFill="1" applyBorder="1" applyAlignment="1">
      <alignment horizontal="center"/>
      <protection/>
    </xf>
    <xf numFmtId="0" fontId="1" fillId="2" borderId="11" xfId="25" applyFont="1" applyFill="1" applyBorder="1" applyAlignment="1">
      <alignment horizontal="center"/>
      <protection/>
    </xf>
    <xf numFmtId="0" fontId="1" fillId="0" borderId="31" xfId="25" applyFont="1" applyBorder="1" applyAlignment="1">
      <alignment horizontal="center" vertical="center"/>
      <protection/>
    </xf>
    <xf numFmtId="0" fontId="1" fillId="0" borderId="5" xfId="25" applyFont="1" applyBorder="1" applyAlignment="1">
      <alignment vertical="center"/>
      <protection/>
    </xf>
    <xf numFmtId="164" fontId="1" fillId="0" borderId="5" xfId="26" applyNumberFormat="1" applyFont="1" applyBorder="1" applyAlignment="1">
      <alignment horizontal="center" vertical="center"/>
      <protection/>
    </xf>
    <xf numFmtId="164" fontId="1" fillId="0" borderId="88" xfId="25" applyNumberFormat="1" applyFont="1" applyBorder="1" applyAlignment="1">
      <alignment horizontal="center" vertical="center"/>
      <protection/>
    </xf>
    <xf numFmtId="164" fontId="1" fillId="0" borderId="89" xfId="25" applyNumberFormat="1" applyFont="1" applyBorder="1" applyAlignment="1">
      <alignment horizontal="center" vertical="center"/>
      <protection/>
    </xf>
    <xf numFmtId="164" fontId="1" fillId="0" borderId="90" xfId="25" applyNumberFormat="1" applyFont="1" applyBorder="1" applyAlignment="1">
      <alignment horizontal="center" vertical="center"/>
      <protection/>
    </xf>
    <xf numFmtId="0" fontId="1" fillId="0" borderId="0" xfId="25" applyFont="1" applyBorder="1" applyAlignment="1">
      <alignment vertical="center"/>
      <protection/>
    </xf>
    <xf numFmtId="164" fontId="2" fillId="0" borderId="7" xfId="26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164" fontId="1" fillId="0" borderId="25" xfId="25" applyNumberFormat="1" applyFont="1" applyBorder="1" applyAlignment="1">
      <alignment horizontal="center" vertical="center"/>
      <protection/>
    </xf>
    <xf numFmtId="164" fontId="1" fillId="0" borderId="0" xfId="26" applyNumberFormat="1" applyFont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2" fillId="0" borderId="0" xfId="26" applyNumberFormat="1" applyFont="1" applyAlignment="1">
      <alignment horizontal="center" vertical="center"/>
      <protection/>
    </xf>
    <xf numFmtId="0" fontId="2" fillId="0" borderId="0" xfId="25" applyFont="1" applyBorder="1" applyAlignment="1">
      <alignment vertical="center"/>
      <protection/>
    </xf>
    <xf numFmtId="164" fontId="2" fillId="0" borderId="25" xfId="25" applyNumberFormat="1" applyFont="1" applyBorder="1" applyAlignment="1">
      <alignment horizontal="center" vertical="center"/>
      <protection/>
    </xf>
    <xf numFmtId="0" fontId="2" fillId="0" borderId="32" xfId="25" applyFont="1" applyBorder="1" applyAlignment="1">
      <alignment vertical="center"/>
      <protection/>
    </xf>
    <xf numFmtId="164" fontId="2" fillId="0" borderId="17" xfId="26" applyNumberFormat="1" applyFont="1" applyBorder="1" applyAlignment="1">
      <alignment horizontal="center" vertical="center"/>
      <protection/>
    </xf>
    <xf numFmtId="164" fontId="2" fillId="0" borderId="17" xfId="25" applyNumberFormat="1" applyFont="1" applyBorder="1" applyAlignment="1">
      <alignment horizontal="center" vertical="center"/>
      <protection/>
    </xf>
    <xf numFmtId="164" fontId="2" fillId="0" borderId="28" xfId="25" applyNumberFormat="1" applyFont="1" applyBorder="1" applyAlignment="1">
      <alignment horizontal="center" vertical="center"/>
      <protection/>
    </xf>
    <xf numFmtId="164" fontId="1" fillId="2" borderId="10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wrapText="1"/>
    </xf>
    <xf numFmtId="164" fontId="2" fillId="3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 wrapText="1"/>
    </xf>
    <xf numFmtId="164" fontId="2" fillId="3" borderId="10" xfId="0" applyNumberFormat="1" applyFont="1" applyFill="1" applyBorder="1" applyAlignment="1">
      <alignment wrapText="1"/>
    </xf>
    <xf numFmtId="164" fontId="1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/>
    </xf>
    <xf numFmtId="0" fontId="1" fillId="2" borderId="45" xfId="0" applyFont="1" applyFill="1" applyBorder="1" applyAlignment="1">
      <alignment/>
    </xf>
    <xf numFmtId="0" fontId="1" fillId="2" borderId="45" xfId="0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2" fillId="3" borderId="43" xfId="0" applyFont="1" applyFill="1" applyBorder="1" applyAlignment="1">
      <alignment horizontal="center" wrapText="1"/>
    </xf>
    <xf numFmtId="14" fontId="2" fillId="3" borderId="41" xfId="0" applyNumberFormat="1" applyFont="1" applyFill="1" applyBorder="1" applyAlignment="1">
      <alignment horizontal="center" wrapText="1"/>
    </xf>
    <xf numFmtId="0" fontId="2" fillId="3" borderId="43" xfId="0" applyFont="1" applyFill="1" applyBorder="1" applyAlignment="1">
      <alignment wrapText="1"/>
    </xf>
    <xf numFmtId="0" fontId="2" fillId="3" borderId="41" xfId="0" applyFont="1" applyFill="1" applyBorder="1" applyAlignment="1">
      <alignment wrapText="1"/>
    </xf>
    <xf numFmtId="0" fontId="2" fillId="0" borderId="43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15" fontId="2" fillId="0" borderId="4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2" fontId="2" fillId="0" borderId="4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2" fillId="0" borderId="50" xfId="0" applyFont="1" applyFill="1" applyBorder="1" applyAlignment="1">
      <alignment horizontal="right" vertical="center" wrapText="1"/>
    </xf>
    <xf numFmtId="2" fontId="2" fillId="0" borderId="18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13" fillId="0" borderId="38" xfId="0" applyNumberFormat="1" applyFont="1" applyBorder="1" applyAlignment="1">
      <alignment horizontal="right" vertical="center"/>
    </xf>
    <xf numFmtId="0" fontId="2" fillId="0" borderId="8" xfId="0" applyFont="1" applyFill="1" applyBorder="1" applyAlignment="1" quotePrefix="1">
      <alignment horizontal="left"/>
    </xf>
    <xf numFmtId="164" fontId="2" fillId="0" borderId="31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4" fontId="2" fillId="0" borderId="24" xfId="0" applyNumberFormat="1" applyFont="1" applyBorder="1" applyAlignment="1" quotePrefix="1">
      <alignment horizontal="right"/>
    </xf>
    <xf numFmtId="164" fontId="1" fillId="2" borderId="13" xfId="15" applyNumberFormat="1" applyFont="1" applyFill="1" applyBorder="1" applyAlignment="1" quotePrefix="1">
      <alignment horizontal="center"/>
    </xf>
    <xf numFmtId="164" fontId="2" fillId="0" borderId="92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164" fontId="1" fillId="2" borderId="9" xfId="15" applyNumberFormat="1" applyFont="1" applyFill="1" applyBorder="1" applyAlignment="1" quotePrefix="1">
      <alignment horizontal="center"/>
    </xf>
    <xf numFmtId="1" fontId="1" fillId="2" borderId="9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/>
    </xf>
    <xf numFmtId="164" fontId="1" fillId="0" borderId="43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47" xfId="0" applyNumberFormat="1" applyFont="1" applyFill="1" applyBorder="1" applyAlignment="1" quotePrefix="1">
      <alignment horizontal="right"/>
    </xf>
    <xf numFmtId="0" fontId="0" fillId="0" borderId="0" xfId="0" applyFont="1" applyBorder="1" applyAlignment="1">
      <alignment/>
    </xf>
    <xf numFmtId="176" fontId="1" fillId="0" borderId="50" xfId="0" applyNumberFormat="1" applyFont="1" applyFill="1" applyBorder="1" applyAlignment="1">
      <alignment horizontal="center" vertical="center"/>
    </xf>
    <xf numFmtId="176" fontId="1" fillId="0" borderId="55" xfId="0" applyNumberFormat="1" applyFont="1" applyFill="1" applyBorder="1" applyAlignment="1">
      <alignment horizontal="center" vertical="center"/>
    </xf>
    <xf numFmtId="176" fontId="1" fillId="0" borderId="81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vertical="center"/>
    </xf>
    <xf numFmtId="39" fontId="1" fillId="2" borderId="10" xfId="0" applyNumberFormat="1" applyFont="1" applyFill="1" applyBorder="1" applyAlignment="1" applyProtection="1">
      <alignment horizontal="center" vertical="center"/>
      <protection/>
    </xf>
    <xf numFmtId="39" fontId="1" fillId="2" borderId="10" xfId="0" applyNumberFormat="1" applyFont="1" applyFill="1" applyBorder="1" applyAlignment="1" applyProtection="1">
      <alignment horizontal="center" vertical="center" wrapText="1"/>
      <protection/>
    </xf>
    <xf numFmtId="39" fontId="1" fillId="2" borderId="11" xfId="0" applyNumberFormat="1" applyFont="1" applyFill="1" applyBorder="1" applyAlignment="1" applyProtection="1">
      <alignment horizontal="center" vertical="center"/>
      <protection/>
    </xf>
    <xf numFmtId="39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3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8" fillId="0" borderId="93" xfId="0" applyFont="1" applyFill="1" applyBorder="1" applyAlignment="1">
      <alignment horizontal="center"/>
    </xf>
    <xf numFmtId="0" fontId="8" fillId="0" borderId="94" xfId="0" applyFont="1" applyFill="1" applyBorder="1" applyAlignment="1">
      <alignment horizontal="center"/>
    </xf>
    <xf numFmtId="0" fontId="8" fillId="0" borderId="9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3" fontId="2" fillId="0" borderId="3" xfId="15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6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1" fillId="0" borderId="22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8" fillId="0" borderId="96" xfId="0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3" fontId="0" fillId="0" borderId="25" xfId="15" applyFont="1" applyFill="1" applyBorder="1" applyAlignment="1">
      <alignment horizontal="center"/>
    </xf>
    <xf numFmtId="43" fontId="2" fillId="0" borderId="25" xfId="15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vertical="center"/>
    </xf>
    <xf numFmtId="0" fontId="13" fillId="0" borderId="49" xfId="0" applyFont="1" applyFill="1" applyBorder="1" applyAlignment="1">
      <alignment horizontal="left" vertical="center"/>
    </xf>
    <xf numFmtId="0" fontId="13" fillId="0" borderId="37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vertical="center"/>
    </xf>
    <xf numFmtId="0" fontId="16" fillId="2" borderId="45" xfId="0" applyFont="1" applyFill="1" applyBorder="1" applyAlignment="1">
      <alignment horizontal="center"/>
    </xf>
    <xf numFmtId="0" fontId="16" fillId="2" borderId="9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33" xfId="0" applyFont="1" applyFill="1" applyBorder="1" applyAlignment="1" quotePrefix="1">
      <alignment horizontal="center"/>
    </xf>
    <xf numFmtId="0" fontId="30" fillId="0" borderId="37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167" fontId="1" fillId="2" borderId="97" xfId="21" applyNumberFormat="1" applyFont="1" applyFill="1" applyBorder="1" applyAlignment="1" quotePrefix="1">
      <alignment horizontal="center"/>
      <protection/>
    </xf>
    <xf numFmtId="164" fontId="1" fillId="2" borderId="34" xfId="0" applyNumberFormat="1" applyFont="1" applyFill="1" applyBorder="1" applyAlignment="1">
      <alignment horizontal="center"/>
    </xf>
    <xf numFmtId="0" fontId="2" fillId="0" borderId="38" xfId="0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right" wrapText="1"/>
    </xf>
    <xf numFmtId="164" fontId="14" fillId="0" borderId="0" xfId="0" applyNumberFormat="1" applyFont="1" applyBorder="1" applyAlignment="1">
      <alignment/>
    </xf>
    <xf numFmtId="164" fontId="14" fillId="0" borderId="25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/>
    </xf>
    <xf numFmtId="164" fontId="14" fillId="0" borderId="26" xfId="0" applyNumberFormat="1" applyFont="1" applyBorder="1" applyAlignment="1">
      <alignment horizontal="center"/>
    </xf>
    <xf numFmtId="164" fontId="14" fillId="0" borderId="7" xfId="0" applyNumberFormat="1" applyFont="1" applyFill="1" applyBorder="1" applyAlignment="1">
      <alignment/>
    </xf>
    <xf numFmtId="164" fontId="14" fillId="0" borderId="36" xfId="0" applyNumberFormat="1" applyFont="1" applyFill="1" applyBorder="1" applyAlignment="1">
      <alignment/>
    </xf>
    <xf numFmtId="164" fontId="14" fillId="0" borderId="25" xfId="0" applyNumberFormat="1" applyFont="1" applyBorder="1" applyAlignment="1">
      <alignment/>
    </xf>
    <xf numFmtId="164" fontId="14" fillId="0" borderId="1" xfId="0" applyNumberFormat="1" applyFont="1" applyBorder="1" applyAlignment="1">
      <alignment/>
    </xf>
    <xf numFmtId="164" fontId="14" fillId="0" borderId="26" xfId="0" applyNumberFormat="1" applyFont="1" applyBorder="1" applyAlignment="1">
      <alignment/>
    </xf>
    <xf numFmtId="164" fontId="14" fillId="0" borderId="11" xfId="0" applyNumberFormat="1" applyFont="1" applyBorder="1" applyAlignment="1">
      <alignment/>
    </xf>
    <xf numFmtId="164" fontId="14" fillId="0" borderId="12" xfId="0" applyNumberFormat="1" applyFont="1" applyBorder="1" applyAlignment="1">
      <alignment/>
    </xf>
    <xf numFmtId="164" fontId="14" fillId="0" borderId="9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2" borderId="2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2" borderId="65" xfId="15" applyNumberFormat="1" applyFont="1" applyFill="1" applyBorder="1" applyAlignment="1" quotePrefix="1">
      <alignment horizontal="center"/>
    </xf>
    <xf numFmtId="164" fontId="1" fillId="2" borderId="66" xfId="15" applyNumberFormat="1" applyFont="1" applyFill="1" applyBorder="1" applyAlignment="1" quotePrefix="1">
      <alignment horizontal="center"/>
    </xf>
    <xf numFmtId="164" fontId="1" fillId="2" borderId="15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24" xfId="1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" fillId="2" borderId="24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39" xfId="15" applyNumberFormat="1" applyFont="1" applyFill="1" applyBorder="1" applyAlignment="1" quotePrefix="1">
      <alignment horizontal="center"/>
    </xf>
    <xf numFmtId="1" fontId="1" fillId="2" borderId="8" xfId="15" applyNumberFormat="1" applyFont="1" applyFill="1" applyBorder="1" applyAlignment="1" quotePrefix="1">
      <alignment horizontal="center"/>
    </xf>
    <xf numFmtId="164" fontId="1" fillId="2" borderId="61" xfId="15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2" borderId="5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" fontId="1" fillId="2" borderId="4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164" fontId="1" fillId="2" borderId="24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1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64" fontId="1" fillId="2" borderId="15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2" borderId="66" xfId="0" applyNumberFormat="1" applyFont="1" applyFill="1" applyBorder="1" applyAlignment="1">
      <alignment horizontal="center"/>
    </xf>
    <xf numFmtId="0" fontId="9" fillId="0" borderId="0" xfId="20" applyFont="1" applyBorder="1" applyAlignment="1">
      <alignment/>
    </xf>
    <xf numFmtId="0" fontId="1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8" fontId="1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2" borderId="61" xfId="0" applyNumberFormat="1" applyFont="1" applyFill="1" applyBorder="1" applyAlignment="1">
      <alignment horizontal="center"/>
    </xf>
    <xf numFmtId="164" fontId="1" fillId="2" borderId="65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15" fillId="0" borderId="0" xfId="0" applyNumberFormat="1" applyFont="1" applyFill="1" applyBorder="1" applyAlignment="1">
      <alignment horizontal="center"/>
    </xf>
    <xf numFmtId="0" fontId="1" fillId="2" borderId="61" xfId="0" applyFont="1" applyFill="1" applyBorder="1" applyAlignment="1" quotePrefix="1">
      <alignment horizontal="center"/>
    </xf>
    <xf numFmtId="0" fontId="1" fillId="2" borderId="64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1" fillId="2" borderId="52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1" fillId="2" borderId="65" xfId="0" applyFont="1" applyFill="1" applyBorder="1" applyAlignment="1" quotePrefix="1">
      <alignment horizontal="center"/>
    </xf>
    <xf numFmtId="0" fontId="1" fillId="2" borderId="66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4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" borderId="61" xfId="0" applyNumberFormat="1" applyFont="1" applyFill="1" applyBorder="1" applyAlignment="1" applyProtection="1" quotePrefix="1">
      <alignment horizontal="center"/>
      <protection/>
    </xf>
    <xf numFmtId="39" fontId="1" fillId="2" borderId="65" xfId="0" applyNumberFormat="1" applyFont="1" applyFill="1" applyBorder="1" applyAlignment="1" applyProtection="1" quotePrefix="1">
      <alignment horizontal="center"/>
      <protection/>
    </xf>
    <xf numFmtId="39" fontId="1" fillId="2" borderId="64" xfId="0" applyNumberFormat="1" applyFont="1" applyFill="1" applyBorder="1" applyAlignment="1" applyProtection="1" quotePrefix="1">
      <alignment horizontal="center"/>
      <protection/>
    </xf>
    <xf numFmtId="39" fontId="1" fillId="2" borderId="66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4" fillId="0" borderId="0" xfId="0" applyNumberFormat="1" applyFont="1" applyFill="1" applyBorder="1" applyAlignment="1" applyProtection="1">
      <alignment horizontal="center"/>
      <protection/>
    </xf>
    <xf numFmtId="39" fontId="1" fillId="2" borderId="58" xfId="0" applyNumberFormat="1" applyFont="1" applyFill="1" applyBorder="1" applyAlignment="1" applyProtection="1" quotePrefix="1">
      <alignment horizontal="center"/>
      <protection/>
    </xf>
    <xf numFmtId="39" fontId="1" fillId="2" borderId="61" xfId="0" applyNumberFormat="1" applyFont="1" applyFill="1" applyBorder="1" applyAlignment="1" quotePrefix="1">
      <alignment horizontal="center"/>
    </xf>
    <xf numFmtId="39" fontId="1" fillId="2" borderId="65" xfId="0" applyNumberFormat="1" applyFont="1" applyFill="1" applyBorder="1" applyAlignment="1" quotePrefix="1">
      <alignment horizontal="center"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0" fillId="0" borderId="54" xfId="0" applyFont="1" applyFill="1" applyBorder="1" applyAlignment="1">
      <alignment horizontal="right" vertical="center"/>
    </xf>
    <xf numFmtId="0" fontId="30" fillId="0" borderId="37" xfId="0" applyFont="1" applyFill="1" applyBorder="1" applyAlignment="1">
      <alignment horizontal="right" vertical="center"/>
    </xf>
    <xf numFmtId="0" fontId="30" fillId="0" borderId="55" xfId="0" applyFont="1" applyFill="1" applyBorder="1" applyAlignment="1">
      <alignment horizontal="right" vertical="center"/>
    </xf>
    <xf numFmtId="164" fontId="13" fillId="0" borderId="54" xfId="0" applyNumberFormat="1" applyFont="1" applyFill="1" applyBorder="1" applyAlignment="1">
      <alignment horizontal="center" vertical="center"/>
    </xf>
    <xf numFmtId="164" fontId="13" fillId="0" borderId="37" xfId="0" applyNumberFormat="1" applyFont="1" applyFill="1" applyBorder="1" applyAlignment="1">
      <alignment horizontal="center" vertical="center"/>
    </xf>
    <xf numFmtId="164" fontId="13" fillId="0" borderId="55" xfId="0" applyNumberFormat="1" applyFont="1" applyFill="1" applyBorder="1" applyAlignment="1">
      <alignment horizontal="center" vertical="center"/>
    </xf>
    <xf numFmtId="164" fontId="13" fillId="0" borderId="54" xfId="0" applyNumberFormat="1" applyFont="1" applyFill="1" applyBorder="1" applyAlignment="1">
      <alignment horizontal="right" vertical="center"/>
    </xf>
    <xf numFmtId="164" fontId="13" fillId="0" borderId="37" xfId="0" applyNumberFormat="1" applyFont="1" applyFill="1" applyBorder="1" applyAlignment="1">
      <alignment horizontal="right" vertical="center"/>
    </xf>
    <xf numFmtId="164" fontId="13" fillId="0" borderId="55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1" fillId="2" borderId="64" xfId="0" applyFont="1" applyFill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1" fillId="2" borderId="31" xfId="0" applyFont="1" applyFill="1" applyBorder="1" applyAlignment="1" applyProtection="1">
      <alignment horizontal="center" vertical="center"/>
      <protection/>
    </xf>
    <xf numFmtId="0" fontId="1" fillId="2" borderId="61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2" borderId="5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98" xfId="0" applyFont="1" applyFill="1" applyBorder="1" applyAlignment="1">
      <alignment horizontal="center" vertical="center"/>
    </xf>
    <xf numFmtId="0" fontId="1" fillId="2" borderId="99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61" xfId="0" applyFont="1" applyFill="1" applyBorder="1" applyAlignment="1" applyProtection="1" quotePrefix="1">
      <alignment horizontal="center" vertical="center"/>
      <protection/>
    </xf>
    <xf numFmtId="0" fontId="2" fillId="2" borderId="64" xfId="0" applyFont="1" applyFill="1" applyBorder="1" applyAlignment="1" applyProtection="1" quotePrefix="1">
      <alignment horizontal="center" vertical="center"/>
      <protection/>
    </xf>
    <xf numFmtId="0" fontId="2" fillId="2" borderId="65" xfId="0" applyFont="1" applyFill="1" applyBorder="1" applyAlignment="1" applyProtection="1" quotePrefix="1">
      <alignment horizontal="center" vertical="center"/>
      <protection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" fillId="2" borderId="44" xfId="28" applyFont="1" applyFill="1" applyBorder="1" applyAlignment="1">
      <alignment horizontal="center" vertical="center"/>
      <protection/>
    </xf>
    <xf numFmtId="0" fontId="1" fillId="2" borderId="19" xfId="28" applyFont="1" applyFill="1" applyBorder="1" applyAlignment="1">
      <alignment horizontal="center" vertical="center"/>
      <protection/>
    </xf>
    <xf numFmtId="0" fontId="2" fillId="2" borderId="39" xfId="28" applyFont="1" applyFill="1" applyBorder="1" applyAlignment="1">
      <alignment horizontal="center" vertical="center"/>
      <protection/>
    </xf>
    <xf numFmtId="0" fontId="2" fillId="2" borderId="46" xfId="28" applyFont="1" applyFill="1" applyBorder="1" applyAlignment="1">
      <alignment horizontal="center" vertical="center"/>
      <protection/>
    </xf>
    <xf numFmtId="0" fontId="2" fillId="0" borderId="0" xfId="28" applyFont="1" applyAlignment="1">
      <alignment vertical="center" wrapText="1"/>
      <protection/>
    </xf>
    <xf numFmtId="165" fontId="1" fillId="0" borderId="0" xfId="23" applyFont="1" applyAlignment="1">
      <alignment horizontal="center"/>
      <protection/>
    </xf>
    <xf numFmtId="165" fontId="4" fillId="0" borderId="0" xfId="23" applyFont="1" applyAlignment="1">
      <alignment horizontal="center"/>
      <protection/>
    </xf>
    <xf numFmtId="165" fontId="1" fillId="2" borderId="60" xfId="23" applyNumberFormat="1" applyFont="1" applyFill="1" applyBorder="1" applyAlignment="1" applyProtection="1">
      <alignment horizontal="center" vertical="center"/>
      <protection/>
    </xf>
    <xf numFmtId="165" fontId="1" fillId="2" borderId="43" xfId="23" applyFont="1" applyFill="1" applyBorder="1" applyAlignment="1">
      <alignment horizontal="center" vertical="center"/>
      <protection/>
    </xf>
    <xf numFmtId="165" fontId="1" fillId="2" borderId="58" xfId="24" applyNumberFormat="1" applyFont="1" applyFill="1" applyBorder="1" applyAlignment="1" applyProtection="1">
      <alignment horizontal="center" vertical="center"/>
      <protection/>
    </xf>
    <xf numFmtId="165" fontId="1" fillId="2" borderId="59" xfId="24" applyNumberFormat="1" applyFont="1" applyFill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 quotePrefix="1">
      <alignment horizontal="center" vertical="center"/>
      <protection/>
    </xf>
    <xf numFmtId="0" fontId="2" fillId="0" borderId="64" xfId="0" applyFont="1" applyBorder="1" applyAlignment="1" applyProtection="1" quotePrefix="1">
      <alignment horizontal="center" vertical="center"/>
      <protection/>
    </xf>
    <xf numFmtId="0" fontId="2" fillId="0" borderId="61" xfId="25" applyFont="1" applyBorder="1" applyAlignment="1">
      <alignment horizontal="center" vertical="center"/>
      <protection/>
    </xf>
    <xf numFmtId="0" fontId="2" fillId="0" borderId="65" xfId="25" applyFont="1" applyBorder="1" applyAlignment="1">
      <alignment horizontal="center" vertical="center"/>
      <protection/>
    </xf>
    <xf numFmtId="0" fontId="2" fillId="0" borderId="66" xfId="25" applyFont="1" applyBorder="1" applyAlignment="1">
      <alignment horizontal="center" vertical="center"/>
      <protection/>
    </xf>
    <xf numFmtId="0" fontId="1" fillId="0" borderId="44" xfId="25" applyNumberFormat="1" applyFont="1" applyBorder="1" applyAlignment="1">
      <alignment horizontal="center" vertical="center"/>
      <protection/>
    </xf>
    <xf numFmtId="0" fontId="1" fillId="0" borderId="19" xfId="25" applyFont="1" applyBorder="1" applyAlignment="1">
      <alignment horizontal="center" vertical="center"/>
      <protection/>
    </xf>
    <xf numFmtId="0" fontId="2" fillId="0" borderId="45" xfId="25" applyFont="1" applyBorder="1" applyAlignment="1">
      <alignment horizontal="center" vertical="center"/>
      <protection/>
    </xf>
    <xf numFmtId="0" fontId="2" fillId="0" borderId="11" xfId="25" applyFont="1" applyBorder="1" applyAlignment="1">
      <alignment horizontal="center" vertical="center"/>
      <protection/>
    </xf>
    <xf numFmtId="0" fontId="2" fillId="0" borderId="61" xfId="0" applyFont="1" applyBorder="1" applyAlignment="1" applyProtection="1" quotePrefix="1">
      <alignment horizontal="center" vertical="center"/>
      <protection/>
    </xf>
    <xf numFmtId="0" fontId="1" fillId="0" borderId="0" xfId="25" applyFont="1" applyAlignment="1">
      <alignment horizontal="center" vertical="center"/>
      <protection/>
    </xf>
    <xf numFmtId="165" fontId="4" fillId="0" borderId="0" xfId="29" applyNumberFormat="1" applyFont="1" applyAlignment="1" applyProtection="1">
      <alignment horizontal="center"/>
      <protection/>
    </xf>
    <xf numFmtId="165" fontId="1" fillId="0" borderId="0" xfId="29" applyNumberFormat="1" applyFont="1" applyAlignment="1" applyProtection="1">
      <alignment horizontal="center"/>
      <protection/>
    </xf>
    <xf numFmtId="165" fontId="1" fillId="0" borderId="0" xfId="29" applyFont="1" applyBorder="1" applyAlignment="1">
      <alignment horizontal="center"/>
      <protection/>
    </xf>
    <xf numFmtId="0" fontId="2" fillId="0" borderId="0" xfId="0" applyFont="1" applyAlignment="1">
      <alignment/>
    </xf>
    <xf numFmtId="165" fontId="1" fillId="2" borderId="61" xfId="24" applyNumberFormat="1" applyFont="1" applyFill="1" applyBorder="1" applyAlignment="1" applyProtection="1">
      <alignment horizontal="center" vertical="center"/>
      <protection/>
    </xf>
    <xf numFmtId="165" fontId="1" fillId="2" borderId="66" xfId="24" applyNumberFormat="1" applyFont="1" applyFill="1" applyBorder="1" applyAlignment="1" applyProtection="1">
      <alignment horizontal="center" vertical="center"/>
      <protection/>
    </xf>
    <xf numFmtId="165" fontId="1" fillId="2" borderId="101" xfId="23" applyNumberFormat="1" applyFont="1" applyFill="1" applyBorder="1" applyAlignment="1" applyProtection="1">
      <alignment horizontal="center" vertical="center"/>
      <protection/>
    </xf>
    <xf numFmtId="165" fontId="1" fillId="2" borderId="102" xfId="23" applyFont="1" applyFill="1" applyBorder="1" applyAlignment="1">
      <alignment horizontal="center" vertical="center"/>
      <protection/>
    </xf>
    <xf numFmtId="165" fontId="1" fillId="2" borderId="65" xfId="24" applyNumberFormat="1" applyFont="1" applyFill="1" applyBorder="1" applyAlignment="1" applyProtection="1">
      <alignment horizontal="center" vertical="center"/>
      <protection/>
    </xf>
    <xf numFmtId="165" fontId="1" fillId="2" borderId="64" xfId="24" applyNumberFormat="1" applyFont="1" applyFill="1" applyBorder="1" applyAlignment="1" applyProtection="1">
      <alignment horizontal="center" vertical="center"/>
      <protection/>
    </xf>
    <xf numFmtId="0" fontId="1" fillId="0" borderId="10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61" xfId="25" applyFont="1" applyFill="1" applyBorder="1" applyAlignment="1">
      <alignment horizontal="center" vertical="center"/>
      <protection/>
    </xf>
    <xf numFmtId="0" fontId="2" fillId="2" borderId="65" xfId="25" applyFont="1" applyFill="1" applyBorder="1" applyAlignment="1">
      <alignment horizontal="center" vertical="center"/>
      <protection/>
    </xf>
    <xf numFmtId="0" fontId="2" fillId="2" borderId="66" xfId="25" applyFont="1" applyFill="1" applyBorder="1" applyAlignment="1">
      <alignment horizontal="center" vertical="center"/>
      <protection/>
    </xf>
    <xf numFmtId="164" fontId="1" fillId="2" borderId="12" xfId="25" applyNumberFormat="1" applyFont="1" applyFill="1" applyBorder="1" applyAlignment="1">
      <alignment horizontal="center" vertical="center"/>
      <protection/>
    </xf>
    <xf numFmtId="0" fontId="1" fillId="2" borderId="11" xfId="25" applyFont="1" applyFill="1" applyBorder="1" applyAlignment="1">
      <alignment horizontal="center" vertical="center"/>
      <protection/>
    </xf>
    <xf numFmtId="164" fontId="1" fillId="2" borderId="47" xfId="25" applyNumberFormat="1" applyFont="1" applyFill="1" applyBorder="1" applyAlignment="1">
      <alignment horizontal="center" vertical="center"/>
      <protection/>
    </xf>
    <xf numFmtId="0" fontId="1" fillId="2" borderId="33" xfId="25" applyFont="1" applyFill="1" applyBorder="1" applyAlignment="1">
      <alignment horizontal="center" vertical="center"/>
      <protection/>
    </xf>
    <xf numFmtId="0" fontId="1" fillId="2" borderId="52" xfId="25" applyFont="1" applyFill="1" applyBorder="1" applyAlignment="1">
      <alignment horizontal="center" vertical="center"/>
      <protection/>
    </xf>
    <xf numFmtId="0" fontId="1" fillId="2" borderId="34" xfId="25" applyFont="1" applyFill="1" applyBorder="1" applyAlignment="1">
      <alignment horizontal="center" vertical="center"/>
      <protection/>
    </xf>
    <xf numFmtId="0" fontId="1" fillId="2" borderId="45" xfId="25" applyFont="1" applyFill="1" applyBorder="1" applyAlignment="1">
      <alignment horizontal="center" vertic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right"/>
    </xf>
    <xf numFmtId="0" fontId="1" fillId="2" borderId="61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1" fontId="1" fillId="2" borderId="10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3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0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06" xfId="0" applyFont="1" applyFill="1" applyBorder="1" applyAlignment="1">
      <alignment horizontal="center" vertical="center"/>
    </xf>
    <xf numFmtId="0" fontId="1" fillId="2" borderId="107" xfId="0" applyFont="1" applyFill="1" applyBorder="1" applyAlignment="1">
      <alignment horizontal="center" vertical="center"/>
    </xf>
    <xf numFmtId="0" fontId="1" fillId="2" borderId="108" xfId="0" applyFont="1" applyFill="1" applyBorder="1" applyAlignment="1">
      <alignment horizontal="center" vertical="center"/>
    </xf>
    <xf numFmtId="166" fontId="1" fillId="0" borderId="23" xfId="30" applyNumberFormat="1" applyFont="1" applyBorder="1" applyAlignment="1" applyProtection="1" quotePrefix="1">
      <alignment/>
      <protection/>
    </xf>
    <xf numFmtId="166" fontId="1" fillId="0" borderId="5" xfId="30" applyNumberFormat="1" applyFont="1" applyBorder="1" applyAlignment="1" applyProtection="1" quotePrefix="1">
      <alignment/>
      <protection/>
    </xf>
    <xf numFmtId="166" fontId="1" fillId="0" borderId="24" xfId="30" applyNumberFormat="1" applyFont="1" applyBorder="1" applyAlignment="1" applyProtection="1" quotePrefix="1">
      <alignment/>
      <protection/>
    </xf>
    <xf numFmtId="0" fontId="2" fillId="0" borderId="5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0" xfId="30" applyFont="1" applyAlignment="1">
      <alignment horizontal="center"/>
      <protection/>
    </xf>
    <xf numFmtId="0" fontId="4" fillId="0" borderId="0" xfId="30" applyFont="1" applyAlignment="1">
      <alignment horizontal="center"/>
      <protection/>
    </xf>
    <xf numFmtId="0" fontId="2" fillId="2" borderId="52" xfId="30" applyFont="1" applyFill="1" applyBorder="1" applyAlignment="1">
      <alignment horizontal="center" vertical="center"/>
      <protection/>
    </xf>
    <xf numFmtId="0" fontId="2" fillId="2" borderId="31" xfId="30" applyFont="1" applyFill="1" applyBorder="1" applyAlignment="1">
      <alignment horizontal="center" vertical="center"/>
      <protection/>
    </xf>
    <xf numFmtId="0" fontId="1" fillId="2" borderId="45" xfId="30" applyFont="1" applyFill="1" applyBorder="1" applyAlignment="1" applyProtection="1">
      <alignment horizontal="center" vertical="center"/>
      <protection/>
    </xf>
    <xf numFmtId="0" fontId="1" fillId="2" borderId="11" xfId="30" applyFont="1" applyFill="1" applyBorder="1" applyAlignment="1" applyProtection="1">
      <alignment horizontal="center" vertical="center"/>
      <protection/>
    </xf>
    <xf numFmtId="0" fontId="1" fillId="2" borderId="58" xfId="30" applyFont="1" applyFill="1" applyBorder="1" applyAlignment="1" applyProtection="1">
      <alignment horizontal="center"/>
      <protection/>
    </xf>
    <xf numFmtId="0" fontId="1" fillId="2" borderId="59" xfId="30" applyFont="1" applyFill="1" applyBorder="1" applyAlignment="1" applyProtection="1">
      <alignment horizontal="center"/>
      <protection/>
    </xf>
    <xf numFmtId="0" fontId="1" fillId="2" borderId="58" xfId="0" applyFont="1" applyFill="1" applyBorder="1" applyAlignment="1" applyProtection="1">
      <alignment horizontal="center" wrapText="1"/>
      <protection hidden="1"/>
    </xf>
    <xf numFmtId="166" fontId="1" fillId="2" borderId="61" xfId="31" applyFont="1" applyFill="1" applyBorder="1" applyAlignment="1" applyProtection="1">
      <alignment horizontal="center" wrapText="1"/>
      <protection hidden="1"/>
    </xf>
    <xf numFmtId="166" fontId="1" fillId="2" borderId="65" xfId="31" applyFont="1" applyFill="1" applyBorder="1" applyAlignment="1" applyProtection="1">
      <alignment horizontal="center" wrapText="1"/>
      <protection hidden="1"/>
    </xf>
    <xf numFmtId="166" fontId="1" fillId="2" borderId="64" xfId="31" applyFont="1" applyFill="1" applyBorder="1" applyAlignment="1" applyProtection="1">
      <alignment horizontal="center" wrapText="1"/>
      <protection hidden="1"/>
    </xf>
    <xf numFmtId="166" fontId="1" fillId="2" borderId="65" xfId="31" applyFont="1" applyFill="1" applyBorder="1" applyAlignment="1">
      <alignment horizontal="center"/>
      <protection/>
    </xf>
    <xf numFmtId="166" fontId="1" fillId="2" borderId="66" xfId="31" applyFont="1" applyFill="1" applyBorder="1" applyAlignment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2" fillId="0" borderId="0" xfId="0" applyFont="1" applyBorder="1" applyAlignment="1">
      <alignment horizontal="right"/>
    </xf>
    <xf numFmtId="0" fontId="1" fillId="2" borderId="58" xfId="0" applyFont="1" applyFill="1" applyBorder="1" applyAlignment="1" applyProtection="1">
      <alignment horizontal="center"/>
      <protection/>
    </xf>
    <xf numFmtId="166" fontId="1" fillId="0" borderId="0" xfId="31" applyFont="1" applyAlignment="1" applyProtection="1">
      <alignment horizontal="center"/>
      <protection/>
    </xf>
    <xf numFmtId="166" fontId="4" fillId="0" borderId="0" xfId="31" applyFont="1" applyAlignment="1" applyProtection="1">
      <alignment horizontal="center"/>
      <protection/>
    </xf>
    <xf numFmtId="166" fontId="1" fillId="2" borderId="58" xfId="31" applyFont="1" applyFill="1" applyBorder="1" applyAlignment="1" applyProtection="1">
      <alignment horizontal="center" wrapText="1"/>
      <protection hidden="1"/>
    </xf>
    <xf numFmtId="166" fontId="1" fillId="2" borderId="64" xfId="31" applyFont="1" applyFill="1" applyBorder="1" applyAlignment="1">
      <alignment horizontal="center"/>
      <protection/>
    </xf>
    <xf numFmtId="166" fontId="1" fillId="2" borderId="59" xfId="31" applyFont="1" applyFill="1" applyBorder="1" applyAlignment="1">
      <alignment horizontal="center"/>
      <protection/>
    </xf>
    <xf numFmtId="0" fontId="1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2" fillId="0" borderId="0" xfId="33" applyFont="1" applyFill="1" applyBorder="1" applyAlignment="1">
      <alignment horizontal="left"/>
      <protection/>
    </xf>
    <xf numFmtId="0" fontId="1" fillId="2" borderId="39" xfId="33" applyFont="1" applyFill="1" applyBorder="1" applyAlignment="1">
      <alignment horizontal="center"/>
      <protection/>
    </xf>
    <xf numFmtId="0" fontId="1" fillId="2" borderId="46" xfId="33" applyFont="1" applyFill="1" applyBorder="1" applyAlignment="1">
      <alignment horizontal="center"/>
      <protection/>
    </xf>
    <xf numFmtId="0" fontId="1" fillId="2" borderId="13" xfId="33" applyFont="1" applyFill="1" applyBorder="1" applyAlignment="1">
      <alignment horizontal="center"/>
      <protection/>
    </xf>
    <xf numFmtId="0" fontId="1" fillId="2" borderId="26" xfId="33" applyFont="1" applyFill="1" applyBorder="1" applyAlignment="1">
      <alignment horizontal="center"/>
      <protection/>
    </xf>
    <xf numFmtId="0" fontId="1" fillId="2" borderId="44" xfId="33" applyFont="1" applyFill="1" applyBorder="1" applyAlignment="1">
      <alignment horizontal="center" vertical="center"/>
      <protection/>
    </xf>
    <xf numFmtId="0" fontId="1" fillId="2" borderId="38" xfId="33" applyFont="1" applyFill="1" applyBorder="1" applyAlignment="1">
      <alignment horizontal="center" vertical="center"/>
      <protection/>
    </xf>
    <xf numFmtId="0" fontId="1" fillId="2" borderId="40" xfId="33" applyFont="1" applyFill="1" applyBorder="1" applyAlignment="1">
      <alignment horizontal="center" vertical="center"/>
      <protection/>
    </xf>
    <xf numFmtId="0" fontId="1" fillId="2" borderId="22" xfId="33" applyFont="1" applyFill="1" applyBorder="1" applyAlignment="1">
      <alignment horizontal="center" vertical="center"/>
      <protection/>
    </xf>
    <xf numFmtId="0" fontId="1" fillId="2" borderId="0" xfId="33" applyFont="1" applyFill="1" applyBorder="1" applyAlignment="1">
      <alignment horizontal="center" vertical="center"/>
      <protection/>
    </xf>
    <xf numFmtId="0" fontId="1" fillId="2" borderId="3" xfId="33" applyFont="1" applyFill="1" applyBorder="1" applyAlignment="1">
      <alignment horizontal="center" vertical="center"/>
      <protection/>
    </xf>
    <xf numFmtId="0" fontId="1" fillId="2" borderId="19" xfId="33" applyFont="1" applyFill="1" applyBorder="1" applyAlignment="1">
      <alignment horizontal="center" vertical="center"/>
      <protection/>
    </xf>
    <xf numFmtId="0" fontId="1" fillId="2" borderId="1" xfId="33" applyFont="1" applyFill="1" applyBorder="1" applyAlignment="1">
      <alignment horizontal="center" vertical="center"/>
      <protection/>
    </xf>
    <xf numFmtId="0" fontId="1" fillId="2" borderId="4" xfId="33" applyFont="1" applyFill="1" applyBorder="1" applyAlignment="1">
      <alignment horizontal="center" vertical="center"/>
      <protection/>
    </xf>
    <xf numFmtId="0" fontId="1" fillId="2" borderId="39" xfId="33" applyFont="1" applyFill="1" applyBorder="1" applyAlignment="1">
      <alignment horizontal="center" vertical="center"/>
      <protection/>
    </xf>
    <xf numFmtId="0" fontId="1" fillId="2" borderId="13" xfId="33" applyFont="1" applyFill="1" applyBorder="1" applyAlignment="1">
      <alignment horizontal="center" vertical="center"/>
      <protection/>
    </xf>
    <xf numFmtId="0" fontId="1" fillId="2" borderId="45" xfId="33" applyFont="1" applyFill="1" applyBorder="1" applyAlignment="1">
      <alignment horizontal="center" vertical="center"/>
      <protection/>
    </xf>
    <xf numFmtId="0" fontId="1" fillId="2" borderId="11" xfId="33" applyFont="1" applyFill="1" applyBorder="1" applyAlignment="1">
      <alignment horizontal="center" vertical="center"/>
      <protection/>
    </xf>
    <xf numFmtId="166" fontId="4" fillId="0" borderId="0" xfId="21" applyFont="1" applyFill="1" applyAlignment="1">
      <alignment horizontal="center"/>
      <protection/>
    </xf>
    <xf numFmtId="166" fontId="4" fillId="0" borderId="0" xfId="21" applyFont="1" applyFill="1" applyAlignment="1" quotePrefix="1">
      <alignment horizontal="center"/>
      <protection/>
    </xf>
    <xf numFmtId="166" fontId="31" fillId="0" borderId="0" xfId="21" applyFont="1" applyBorder="1" applyAlignment="1">
      <alignment horizontal="right"/>
      <protection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6" fontId="4" fillId="0" borderId="3" xfId="0" applyNumberFormat="1" applyFont="1" applyBorder="1" applyAlignment="1" applyProtection="1">
      <alignment horizontal="center" wrapText="1"/>
      <protection/>
    </xf>
    <xf numFmtId="166" fontId="4" fillId="0" borderId="9" xfId="0" applyNumberFormat="1" applyFont="1" applyBorder="1" applyAlignment="1" applyProtection="1">
      <alignment horizontal="center"/>
      <protection/>
    </xf>
    <xf numFmtId="166" fontId="4" fillId="0" borderId="8" xfId="0" applyNumberFormat="1" applyFont="1" applyBorder="1" applyAlignment="1" applyProtection="1">
      <alignment horizontal="center"/>
      <protection/>
    </xf>
    <xf numFmtId="0" fontId="1" fillId="2" borderId="6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58" xfId="32" applyFont="1" applyFill="1" applyBorder="1" applyAlignment="1">
      <alignment horizontal="center" vertical="center"/>
      <protection/>
    </xf>
    <xf numFmtId="0" fontId="1" fillId="2" borderId="10" xfId="32" applyFont="1" applyFill="1" applyBorder="1" applyAlignment="1">
      <alignment horizontal="center" vertical="center"/>
      <protection/>
    </xf>
    <xf numFmtId="0" fontId="1" fillId="2" borderId="10" xfId="32" applyFont="1" applyFill="1" applyBorder="1" applyAlignment="1">
      <alignment horizontal="center"/>
      <protection/>
    </xf>
    <xf numFmtId="0" fontId="1" fillId="2" borderId="41" xfId="32" applyFont="1" applyFill="1" applyBorder="1" applyAlignment="1">
      <alignment horizontal="center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62srawan_63 Chait" xfId="22"/>
    <cellStyle name="Normal_bartaman point" xfId="23"/>
    <cellStyle name="Normal_bartaman point_Bartamane 064 Magh" xfId="24"/>
    <cellStyle name="Normal_Bartamane_Book1" xfId="25"/>
    <cellStyle name="Normal_Book1" xfId="26"/>
    <cellStyle name="Normal_Comm_wt" xfId="27"/>
    <cellStyle name="Normal_core Inf" xfId="28"/>
    <cellStyle name="Normal_CPI" xfId="29"/>
    <cellStyle name="Normal_Direction of Trade_BartamanFormat 2063-64" xfId="30"/>
    <cellStyle name="Normal_Foreign Trade Detail" xfId="31"/>
    <cellStyle name="Normal_gold and oil price and exchange rate" xfId="32"/>
    <cellStyle name="Normal_growth print 2009-2010 3 months" xfId="33"/>
    <cellStyle name="Normal_growth print 2009-2010 4 months" xfId="34"/>
    <cellStyle name="Normal_Sheet5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59</xdr:row>
      <xdr:rowOff>0</xdr:rowOff>
    </xdr:from>
    <xdr:to>
      <xdr:col>5</xdr:col>
      <xdr:colOff>247650</xdr:colOff>
      <xdr:row>59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59</xdr:row>
      <xdr:rowOff>0</xdr:rowOff>
    </xdr:from>
    <xdr:to>
      <xdr:col>5</xdr:col>
      <xdr:colOff>219075</xdr:colOff>
      <xdr:row>59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0</xdr:row>
      <xdr:rowOff>0</xdr:rowOff>
    </xdr:from>
    <xdr:to>
      <xdr:col>5</xdr:col>
      <xdr:colOff>171450</xdr:colOff>
      <xdr:row>0</xdr:row>
      <xdr:rowOff>0</xdr:rowOff>
    </xdr:to>
    <xdr:pic>
      <xdr:nvPicPr>
        <xdr:cNvPr id="8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257175</xdr:colOff>
      <xdr:row>59</xdr:row>
      <xdr:rowOff>0</xdr:rowOff>
    </xdr:from>
    <xdr:to>
      <xdr:col>5</xdr:col>
      <xdr:colOff>285750</xdr:colOff>
      <xdr:row>59</xdr:row>
      <xdr:rowOff>0</xdr:rowOff>
    </xdr:to>
    <xdr:pic>
      <xdr:nvPicPr>
        <xdr:cNvPr id="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11334750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2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2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2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2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2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2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3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3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3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3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3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3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4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4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4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4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4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5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5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5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5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5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5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6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6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6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7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7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7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7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7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8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8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6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87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8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8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9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9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9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0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1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0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0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0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07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08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0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2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3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4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1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1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1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1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2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27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28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2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3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3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35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59</xdr:row>
      <xdr:rowOff>0</xdr:rowOff>
    </xdr:from>
    <xdr:to>
      <xdr:col>4</xdr:col>
      <xdr:colOff>247650</xdr:colOff>
      <xdr:row>59</xdr:row>
      <xdr:rowOff>0</xdr:rowOff>
    </xdr:to>
    <xdr:pic>
      <xdr:nvPicPr>
        <xdr:cNvPr id="13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59</xdr:row>
      <xdr:rowOff>0</xdr:rowOff>
    </xdr:from>
    <xdr:to>
      <xdr:col>4</xdr:col>
      <xdr:colOff>219075</xdr:colOff>
      <xdr:row>59</xdr:row>
      <xdr:rowOff>0</xdr:rowOff>
    </xdr:to>
    <xdr:pic>
      <xdr:nvPicPr>
        <xdr:cNvPr id="13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59</xdr:row>
      <xdr:rowOff>0</xdr:rowOff>
    </xdr:from>
    <xdr:to>
      <xdr:col>4</xdr:col>
      <xdr:colOff>285750</xdr:colOff>
      <xdr:row>59</xdr:row>
      <xdr:rowOff>0</xdr:rowOff>
    </xdr:to>
    <xdr:pic>
      <xdr:nvPicPr>
        <xdr:cNvPr id="139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4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3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4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45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4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4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51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2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3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5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57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58" name="Picture 1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59" name="Picture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6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6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6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6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6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6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59</xdr:row>
      <xdr:rowOff>0</xdr:rowOff>
    </xdr:from>
    <xdr:to>
      <xdr:col>3</xdr:col>
      <xdr:colOff>247650</xdr:colOff>
      <xdr:row>59</xdr:row>
      <xdr:rowOff>0</xdr:rowOff>
    </xdr:to>
    <xdr:pic>
      <xdr:nvPicPr>
        <xdr:cNvPr id="16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59</xdr:row>
      <xdr:rowOff>0</xdr:rowOff>
    </xdr:from>
    <xdr:to>
      <xdr:col>3</xdr:col>
      <xdr:colOff>219075</xdr:colOff>
      <xdr:row>59</xdr:row>
      <xdr:rowOff>0</xdr:rowOff>
    </xdr:to>
    <xdr:pic>
      <xdr:nvPicPr>
        <xdr:cNvPr id="16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59</xdr:row>
      <xdr:rowOff>0</xdr:rowOff>
    </xdr:from>
    <xdr:to>
      <xdr:col>3</xdr:col>
      <xdr:colOff>285750</xdr:colOff>
      <xdr:row>59</xdr:row>
      <xdr:rowOff>0</xdr:rowOff>
    </xdr:to>
    <xdr:pic>
      <xdr:nvPicPr>
        <xdr:cNvPr id="170" name="Picture 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13347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Desktop\Shortcut\Five%20Months\Monthly%20Monetary%20Table-fifth%20mon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6_67\10%20%20month_2066_67\Price\Magh_Tabl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rb\My%20Documents\Government%20Finance%20Division\INDICATORS\Bartaman\2066_67\10%20%20month_2066_67\Money\Monetary_Tab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outright sale-Purchase"/>
      <sheetName val="repo-reverse repo"/>
      <sheetName val="forex_nrs"/>
      <sheetName val="forex_$"/>
      <sheetName val="IC_purchase"/>
      <sheetName val="slf_interbank"/>
      <sheetName val="INT QUARTERLY"/>
      <sheetName val="int-avoid"/>
      <sheetName val="tb_91"/>
      <sheetName val="tb_364"/>
      <sheetName val="interbank_rate"/>
      <sheetName val="fresh_tbs"/>
      <sheetName val="Import Payment"/>
    </sheetNames>
    <sheetDataSet>
      <sheetData sheetId="9">
        <row r="4">
          <cell r="B4" t="str">
            <v>2004/05</v>
          </cell>
          <cell r="D4" t="str">
            <v>2005/06</v>
          </cell>
          <cell r="F4" t="str">
            <v>2006/07</v>
          </cell>
          <cell r="H4" t="str">
            <v>2007/08</v>
          </cell>
          <cell r="J4" t="str">
            <v>2008/09</v>
          </cell>
        </row>
      </sheetData>
      <sheetData sheetId="11">
        <row r="5">
          <cell r="E5" t="str">
            <v>2004/05</v>
          </cell>
          <cell r="H5" t="str">
            <v>2005/06</v>
          </cell>
          <cell r="K5" t="str">
            <v>2006/07</v>
          </cell>
          <cell r="N5" t="str">
            <v>2007/08</v>
          </cell>
          <cell r="Q5" t="str">
            <v>2008/09</v>
          </cell>
          <cell r="T5" t="str">
            <v>2009/10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CPI Y-O-Y"/>
      <sheetName val="Core CPI"/>
      <sheetName val="WPI"/>
      <sheetName val="WPI Y-O-Y"/>
      <sheetName val="SWRI"/>
    </sheetNames>
    <sheetDataSet>
      <sheetData sheetId="0">
        <row r="7">
          <cell r="C7" t="str">
            <v>April/May</v>
          </cell>
          <cell r="D7" t="str">
            <v>Mar/April</v>
          </cell>
          <cell r="E7" t="str">
            <v>April/May</v>
          </cell>
          <cell r="F7" t="str">
            <v>Feb/Mar</v>
          </cell>
          <cell r="G7" t="str">
            <v>Mar/April</v>
          </cell>
          <cell r="H7" t="str">
            <v>April/May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-for link only"/>
      <sheetName val="MS"/>
      <sheetName val="M AC"/>
      <sheetName val="RM"/>
      <sheetName val="A&amp;L of Com"/>
      <sheetName val="Deposit"/>
      <sheetName val="Sec.loan"/>
      <sheetName val="Sec loan"/>
      <sheetName val="Claims of Govt Ent"/>
      <sheetName val="Purchase -sale"/>
      <sheetName val="Repo-Reverse Repo"/>
      <sheetName val="Intervention"/>
      <sheetName val="Intervention $"/>
      <sheetName val="IC Purchase"/>
      <sheetName val="SLF-Interbank"/>
      <sheetName val="INT QUARTERLY"/>
      <sheetName val="tb_91"/>
      <sheetName val="tb_364"/>
      <sheetName val="interbank_rate"/>
      <sheetName val="Fresh TB"/>
      <sheetName val="Import Payment"/>
    </sheetNames>
    <sheetDataSet>
      <sheetData sheetId="1">
        <row r="5">
          <cell r="B5">
            <v>2008</v>
          </cell>
          <cell r="C5">
            <v>2009</v>
          </cell>
          <cell r="D5">
            <v>2009</v>
          </cell>
          <cell r="E5">
            <v>2010</v>
          </cell>
          <cell r="F5" t="str">
            <v>2008/09</v>
          </cell>
          <cell r="I5" t="str">
            <v>2009/10</v>
          </cell>
        </row>
        <row r="6">
          <cell r="C6" t="str">
            <v>May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workbookViewId="0" topLeftCell="A1">
      <selection activeCell="B8" sqref="B8"/>
    </sheetView>
  </sheetViews>
  <sheetFormatPr defaultColWidth="9.140625" defaultRowHeight="12.75"/>
  <cols>
    <col min="1" max="1" width="10.421875" style="23" bestFit="1" customWidth="1"/>
    <col min="2" max="16384" width="9.140625" style="23" customWidth="1"/>
  </cols>
  <sheetData>
    <row r="1" spans="1:7" ht="15.75" customHeight="1">
      <c r="A1" s="1632" t="s">
        <v>1425</v>
      </c>
      <c r="B1" s="1632"/>
      <c r="C1" s="1632"/>
      <c r="D1" s="1632"/>
      <c r="E1" s="1632"/>
      <c r="F1" s="1632"/>
      <c r="G1" s="1632"/>
    </row>
    <row r="2" spans="1:7" s="50" customFormat="1" ht="15.75">
      <c r="A2" s="1633" t="s">
        <v>1622</v>
      </c>
      <c r="B2" s="1633"/>
      <c r="C2" s="1633"/>
      <c r="D2" s="1633"/>
      <c r="E2" s="1633"/>
      <c r="F2" s="1633"/>
      <c r="G2" s="1633"/>
    </row>
    <row r="3" spans="3:4" ht="15.75">
      <c r="C3" s="24"/>
      <c r="D3" s="31"/>
    </row>
    <row r="4" spans="1:5" ht="15.75">
      <c r="A4" s="26" t="s">
        <v>458</v>
      </c>
      <c r="B4" s="994" t="s">
        <v>459</v>
      </c>
      <c r="C4" s="726"/>
      <c r="D4" s="726"/>
      <c r="E4" s="726"/>
    </row>
    <row r="5" spans="1:5" ht="15.75">
      <c r="A5" s="31">
        <v>1</v>
      </c>
      <c r="B5" s="1631" t="s">
        <v>1426</v>
      </c>
      <c r="C5" s="24"/>
      <c r="D5" s="24"/>
      <c r="E5" s="24"/>
    </row>
    <row r="6" spans="1:5" ht="15.75">
      <c r="A6" s="31">
        <v>2</v>
      </c>
      <c r="B6" s="1631" t="s">
        <v>1427</v>
      </c>
      <c r="C6" s="24"/>
      <c r="D6" s="24"/>
      <c r="E6" s="24"/>
    </row>
    <row r="7" spans="1:5" ht="15.75">
      <c r="A7" s="31">
        <v>3</v>
      </c>
      <c r="B7" s="23" t="s">
        <v>460</v>
      </c>
      <c r="C7" s="24"/>
      <c r="D7" s="24"/>
      <c r="E7" s="24"/>
    </row>
    <row r="8" spans="1:5" ht="15.75">
      <c r="A8" s="31">
        <v>4</v>
      </c>
      <c r="B8" s="23" t="s">
        <v>1429</v>
      </c>
      <c r="C8" s="24"/>
      <c r="D8" s="24"/>
      <c r="E8" s="24"/>
    </row>
    <row r="9" spans="1:5" ht="15.75">
      <c r="A9" s="31">
        <v>5</v>
      </c>
      <c r="B9" s="23" t="s">
        <v>461</v>
      </c>
      <c r="C9" s="24"/>
      <c r="D9" s="24"/>
      <c r="E9" s="24"/>
    </row>
    <row r="10" spans="1:5" ht="15.75">
      <c r="A10" s="31">
        <v>6</v>
      </c>
      <c r="B10" s="23" t="s">
        <v>462</v>
      </c>
      <c r="C10" s="24"/>
      <c r="D10" s="24"/>
      <c r="E10" s="24"/>
    </row>
    <row r="11" spans="1:5" ht="15.75">
      <c r="A11" s="31">
        <v>7</v>
      </c>
      <c r="B11" s="23" t="s">
        <v>463</v>
      </c>
      <c r="C11" s="24"/>
      <c r="D11" s="24"/>
      <c r="E11" s="24"/>
    </row>
    <row r="12" spans="1:5" ht="15.75">
      <c r="A12" s="31">
        <v>8</v>
      </c>
      <c r="B12" s="23" t="s">
        <v>464</v>
      </c>
      <c r="C12" s="24"/>
      <c r="D12" s="24"/>
      <c r="E12" s="24"/>
    </row>
    <row r="13" spans="1:5" ht="15.75">
      <c r="A13" s="31" t="s">
        <v>1134</v>
      </c>
      <c r="B13" s="26" t="s">
        <v>465</v>
      </c>
      <c r="C13" s="24"/>
      <c r="D13" s="24"/>
      <c r="E13" s="24"/>
    </row>
    <row r="14" spans="1:5" ht="15.75">
      <c r="A14" s="31">
        <v>9</v>
      </c>
      <c r="B14" s="23" t="s">
        <v>466</v>
      </c>
      <c r="C14" s="24"/>
      <c r="D14" s="24"/>
      <c r="E14" s="24"/>
    </row>
    <row r="15" spans="1:5" ht="15.75">
      <c r="A15" s="31">
        <v>10</v>
      </c>
      <c r="B15" s="23" t="s">
        <v>467</v>
      </c>
      <c r="C15" s="24"/>
      <c r="D15" s="24"/>
      <c r="E15" s="24"/>
    </row>
    <row r="16" spans="1:5" ht="15.75">
      <c r="A16" s="31">
        <v>11</v>
      </c>
      <c r="B16" s="23" t="s">
        <v>468</v>
      </c>
      <c r="C16" s="24"/>
      <c r="D16" s="24"/>
      <c r="E16" s="24"/>
    </row>
    <row r="17" spans="1:5" ht="15.75">
      <c r="A17" s="31">
        <v>12</v>
      </c>
      <c r="B17" s="23" t="s">
        <v>469</v>
      </c>
      <c r="C17" s="24"/>
      <c r="D17" s="24"/>
      <c r="E17" s="24"/>
    </row>
    <row r="18" spans="1:5" ht="15.75">
      <c r="A18" s="31">
        <v>13</v>
      </c>
      <c r="B18" s="23" t="s">
        <v>470</v>
      </c>
      <c r="C18" s="24"/>
      <c r="D18" s="24"/>
      <c r="E18" s="24"/>
    </row>
    <row r="19" spans="1:5" ht="15.75">
      <c r="A19" s="31">
        <v>14</v>
      </c>
      <c r="B19" s="23" t="s">
        <v>471</v>
      </c>
      <c r="C19" s="24"/>
      <c r="D19" s="24"/>
      <c r="E19" s="24"/>
    </row>
    <row r="20" spans="1:5" ht="15.75">
      <c r="A20" s="31">
        <v>15</v>
      </c>
      <c r="B20" s="23" t="s">
        <v>472</v>
      </c>
      <c r="C20" s="24"/>
      <c r="D20" s="24"/>
      <c r="E20" s="24"/>
    </row>
    <row r="21" spans="1:5" s="26" customFormat="1" ht="15.75">
      <c r="A21" s="31">
        <v>16</v>
      </c>
      <c r="B21" s="23" t="s">
        <v>473</v>
      </c>
      <c r="C21" s="995"/>
      <c r="D21" s="995"/>
      <c r="E21" s="995"/>
    </row>
    <row r="22" spans="1:5" ht="15.75">
      <c r="A22" s="31" t="s">
        <v>1134</v>
      </c>
      <c r="B22" s="26" t="s">
        <v>474</v>
      </c>
      <c r="C22" s="24"/>
      <c r="D22" s="24"/>
      <c r="E22" s="24"/>
    </row>
    <row r="23" spans="1:5" ht="15.75">
      <c r="A23" s="31">
        <v>17</v>
      </c>
      <c r="B23" s="23" t="s">
        <v>475</v>
      </c>
      <c r="C23" s="24"/>
      <c r="D23" s="24"/>
      <c r="E23" s="24"/>
    </row>
    <row r="24" spans="1:5" ht="15.75">
      <c r="A24" s="31">
        <v>18</v>
      </c>
      <c r="B24" s="23" t="s">
        <v>1577</v>
      </c>
      <c r="C24" s="24"/>
      <c r="D24" s="24"/>
      <c r="E24" s="24"/>
    </row>
    <row r="25" spans="1:5" ht="15.75">
      <c r="A25" s="31">
        <v>19</v>
      </c>
      <c r="B25" s="23" t="s">
        <v>476</v>
      </c>
      <c r="C25" s="24"/>
      <c r="D25" s="24"/>
      <c r="E25" s="24"/>
    </row>
    <row r="26" spans="1:5" ht="15.75">
      <c r="A26" s="31">
        <v>20</v>
      </c>
      <c r="B26" s="23" t="s">
        <v>477</v>
      </c>
      <c r="C26" s="24"/>
      <c r="D26" s="24"/>
      <c r="E26" s="24"/>
    </row>
    <row r="27" spans="1:5" ht="15.75">
      <c r="A27" s="31">
        <v>21</v>
      </c>
      <c r="B27" s="23" t="s">
        <v>478</v>
      </c>
      <c r="C27" s="24"/>
      <c r="D27" s="24"/>
      <c r="E27" s="24"/>
    </row>
    <row r="28" spans="1:7" ht="15.75">
      <c r="A28" s="31" t="s">
        <v>1134</v>
      </c>
      <c r="B28" s="26" t="s">
        <v>479</v>
      </c>
      <c r="C28" s="24"/>
      <c r="D28" s="24"/>
      <c r="E28" s="24"/>
      <c r="G28" s="24"/>
    </row>
    <row r="29" spans="1:5" ht="15.75">
      <c r="A29" s="31">
        <v>22</v>
      </c>
      <c r="B29" s="23" t="s">
        <v>1491</v>
      </c>
      <c r="C29" s="24"/>
      <c r="D29" s="24"/>
      <c r="E29" s="24"/>
    </row>
    <row r="30" spans="1:5" ht="15.75">
      <c r="A30" s="31">
        <v>23</v>
      </c>
      <c r="B30" s="23" t="s">
        <v>407</v>
      </c>
      <c r="C30" s="24"/>
      <c r="D30" s="24"/>
      <c r="E30" s="24"/>
    </row>
    <row r="31" spans="1:5" ht="15.75">
      <c r="A31" s="31">
        <v>24</v>
      </c>
      <c r="B31" s="23" t="s">
        <v>480</v>
      </c>
      <c r="C31" s="24"/>
      <c r="D31" s="24"/>
      <c r="E31" s="24"/>
    </row>
    <row r="32" spans="1:5" ht="15.75">
      <c r="A32" s="31">
        <v>25</v>
      </c>
      <c r="B32" s="23" t="s">
        <v>481</v>
      </c>
      <c r="C32" s="24"/>
      <c r="D32" s="24"/>
      <c r="E32" s="24"/>
    </row>
    <row r="33" spans="1:5" ht="15.75">
      <c r="A33" s="31" t="s">
        <v>1134</v>
      </c>
      <c r="B33" s="26" t="s">
        <v>482</v>
      </c>
      <c r="C33" s="24"/>
      <c r="D33" s="24"/>
      <c r="E33" s="24"/>
    </row>
    <row r="34" spans="1:5" ht="15.75">
      <c r="A34" s="31">
        <v>26</v>
      </c>
      <c r="B34" s="23" t="s">
        <v>1430</v>
      </c>
      <c r="C34" s="24"/>
      <c r="D34" s="24"/>
      <c r="E34" s="24"/>
    </row>
    <row r="35" spans="1:5" ht="15.75">
      <c r="A35" s="31">
        <v>27</v>
      </c>
      <c r="B35" s="23" t="s">
        <v>483</v>
      </c>
      <c r="C35" s="24"/>
      <c r="D35" s="24"/>
      <c r="E35" s="24"/>
    </row>
    <row r="36" spans="1:5" ht="15.75">
      <c r="A36" s="31">
        <v>28</v>
      </c>
      <c r="B36" s="23" t="s">
        <v>484</v>
      </c>
      <c r="C36" s="24"/>
      <c r="D36" s="24"/>
      <c r="E36" s="24"/>
    </row>
    <row r="37" spans="1:5" ht="15.75">
      <c r="A37" s="31">
        <v>29</v>
      </c>
      <c r="B37" s="24" t="s">
        <v>1313</v>
      </c>
      <c r="C37" s="24"/>
      <c r="D37" s="24"/>
      <c r="E37" s="24"/>
    </row>
    <row r="38" spans="1:5" ht="15.75">
      <c r="A38" s="31">
        <v>30</v>
      </c>
      <c r="B38" s="24" t="s">
        <v>485</v>
      </c>
      <c r="C38" s="24"/>
      <c r="D38" s="24"/>
      <c r="E38" s="24"/>
    </row>
    <row r="39" spans="1:5" ht="15.75">
      <c r="A39" s="31">
        <v>31</v>
      </c>
      <c r="B39" s="24" t="s">
        <v>1340</v>
      </c>
      <c r="C39" s="24"/>
      <c r="D39" s="24"/>
      <c r="E39" s="24"/>
    </row>
    <row r="40" spans="1:5" ht="15.75">
      <c r="A40" s="31" t="s">
        <v>1134</v>
      </c>
      <c r="B40" s="995" t="s">
        <v>486</v>
      </c>
      <c r="C40" s="24"/>
      <c r="D40" s="24"/>
      <c r="E40" s="24"/>
    </row>
    <row r="41" spans="1:5" ht="15.75">
      <c r="A41" s="31">
        <v>32</v>
      </c>
      <c r="B41" s="24" t="s">
        <v>1431</v>
      </c>
      <c r="C41" s="24"/>
      <c r="D41" s="24"/>
      <c r="E41" s="24"/>
    </row>
    <row r="42" spans="1:10" ht="15.75">
      <c r="A42" s="31">
        <v>33</v>
      </c>
      <c r="B42" s="24" t="s">
        <v>854</v>
      </c>
      <c r="C42" s="24"/>
      <c r="D42" s="24"/>
      <c r="E42" s="24"/>
      <c r="F42" s="24"/>
      <c r="G42" s="24"/>
      <c r="H42" s="24"/>
      <c r="I42" s="24"/>
      <c r="J42" s="24"/>
    </row>
    <row r="43" spans="1:6" ht="15.75">
      <c r="A43" s="31">
        <v>34</v>
      </c>
      <c r="B43" s="23" t="s">
        <v>487</v>
      </c>
      <c r="C43" s="24"/>
      <c r="D43" s="24"/>
      <c r="E43" s="24"/>
      <c r="F43" s="23" t="s">
        <v>1134</v>
      </c>
    </row>
    <row r="44" spans="1:5" ht="15.75">
      <c r="A44" s="31">
        <v>35</v>
      </c>
      <c r="B44" s="24" t="s">
        <v>1493</v>
      </c>
      <c r="C44" s="24"/>
      <c r="D44" s="24"/>
      <c r="E44" s="24"/>
    </row>
    <row r="45" spans="1:5" ht="15.75">
      <c r="A45" s="31" t="s">
        <v>1134</v>
      </c>
      <c r="B45" s="995" t="s">
        <v>488</v>
      </c>
      <c r="C45" s="24"/>
      <c r="D45" s="24"/>
      <c r="E45" s="24"/>
    </row>
    <row r="46" spans="1:5" ht="15.75">
      <c r="A46" s="31">
        <v>36</v>
      </c>
      <c r="B46" s="24" t="s">
        <v>1432</v>
      </c>
      <c r="C46" s="24"/>
      <c r="D46" s="24"/>
      <c r="E46" s="24"/>
    </row>
    <row r="47" spans="1:5" ht="15.75">
      <c r="A47" s="31">
        <v>37</v>
      </c>
      <c r="B47" s="24" t="s">
        <v>1053</v>
      </c>
      <c r="C47" s="24"/>
      <c r="D47" s="24"/>
      <c r="E47" s="24"/>
    </row>
    <row r="48" spans="1:5" ht="15.75">
      <c r="A48" s="31">
        <v>38</v>
      </c>
      <c r="B48" s="24" t="s">
        <v>1054</v>
      </c>
      <c r="C48" s="24"/>
      <c r="D48" s="24"/>
      <c r="E48" s="24"/>
    </row>
    <row r="49" spans="1:5" ht="15.75">
      <c r="A49" s="31">
        <v>39</v>
      </c>
      <c r="B49" s="24" t="s">
        <v>671</v>
      </c>
      <c r="C49" s="24"/>
      <c r="D49" s="24"/>
      <c r="E49" s="24"/>
    </row>
    <row r="50" spans="1:5" ht="15.75">
      <c r="A50" s="31">
        <v>40</v>
      </c>
      <c r="B50" s="24" t="s">
        <v>1600</v>
      </c>
      <c r="C50" s="24"/>
      <c r="D50" s="24"/>
      <c r="E50" s="24"/>
    </row>
    <row r="51" spans="1:5" ht="15.75">
      <c r="A51" s="31">
        <v>41</v>
      </c>
      <c r="B51" s="24" t="s">
        <v>1133</v>
      </c>
      <c r="C51" s="24"/>
      <c r="D51" s="24"/>
      <c r="E51" s="24"/>
    </row>
    <row r="52" spans="1:5" ht="15.75">
      <c r="A52" s="31">
        <v>42</v>
      </c>
      <c r="B52" s="24" t="s">
        <v>489</v>
      </c>
      <c r="C52" s="24"/>
      <c r="D52" s="24"/>
      <c r="E52" s="24"/>
    </row>
    <row r="53" spans="1:5" ht="15.75">
      <c r="A53" s="31">
        <v>43</v>
      </c>
      <c r="B53" s="24" t="s">
        <v>490</v>
      </c>
      <c r="C53" s="24"/>
      <c r="D53" s="24"/>
      <c r="E53" s="24"/>
    </row>
    <row r="54" spans="1:5" ht="15.75">
      <c r="A54" s="31">
        <v>44</v>
      </c>
      <c r="B54" s="24" t="s">
        <v>491</v>
      </c>
      <c r="C54" s="24"/>
      <c r="D54" s="24"/>
      <c r="E54" s="24"/>
    </row>
    <row r="55" spans="1:5" ht="15.75">
      <c r="A55" s="31">
        <v>45</v>
      </c>
      <c r="B55" s="996" t="s">
        <v>36</v>
      </c>
      <c r="C55" s="24"/>
      <c r="D55" s="24"/>
      <c r="E55" s="24"/>
    </row>
    <row r="56" spans="1:2" ht="15.75">
      <c r="A56" s="31">
        <v>46</v>
      </c>
      <c r="B56" s="996" t="s">
        <v>27</v>
      </c>
    </row>
    <row r="60" spans="1:5" ht="15.75">
      <c r="A60" s="24"/>
      <c r="B60" s="24"/>
      <c r="C60" s="24"/>
      <c r="D60" s="24"/>
      <c r="E60" s="24"/>
    </row>
    <row r="61" spans="1:5" ht="15.75">
      <c r="A61" s="24"/>
      <c r="B61" s="24"/>
      <c r="C61" s="24"/>
      <c r="D61" s="24"/>
      <c r="E61" s="24"/>
    </row>
    <row r="62" spans="1:5" ht="15.75">
      <c r="A62" s="24"/>
      <c r="B62" s="24"/>
      <c r="C62" s="24"/>
      <c r="D62" s="24"/>
      <c r="E62" s="24"/>
    </row>
    <row r="63" spans="1:5" ht="15.75">
      <c r="A63" s="24"/>
      <c r="B63" s="24"/>
      <c r="C63" s="24"/>
      <c r="D63" s="24"/>
      <c r="E63" s="24"/>
    </row>
    <row r="64" spans="1:5" ht="15.75">
      <c r="A64" s="24"/>
      <c r="B64" s="24"/>
      <c r="C64" s="24"/>
      <c r="D64" s="24"/>
      <c r="E64" s="24"/>
    </row>
    <row r="65" spans="1:5" ht="15.75">
      <c r="A65" s="24"/>
      <c r="B65" s="24"/>
      <c r="C65" s="24"/>
      <c r="D65" s="24"/>
      <c r="E65" s="24"/>
    </row>
    <row r="66" spans="1:5" ht="15.75">
      <c r="A66" s="24"/>
      <c r="B66" s="24"/>
      <c r="C66" s="24"/>
      <c r="D66" s="24"/>
      <c r="E66" s="24"/>
    </row>
    <row r="67" spans="1:5" ht="15.75">
      <c r="A67" s="24"/>
      <c r="B67" s="24"/>
      <c r="C67" s="24"/>
      <c r="D67" s="24"/>
      <c r="E67" s="24"/>
    </row>
    <row r="68" spans="1:5" ht="15.75">
      <c r="A68" s="24"/>
      <c r="B68" s="24"/>
      <c r="C68" s="24"/>
      <c r="D68" s="24"/>
      <c r="E68" s="24"/>
    </row>
    <row r="69" spans="1:5" ht="15.75">
      <c r="A69" s="24"/>
      <c r="B69" s="24"/>
      <c r="C69" s="24"/>
      <c r="D69" s="24"/>
      <c r="E69" s="24"/>
    </row>
    <row r="70" spans="1:5" ht="15.75">
      <c r="A70" s="24"/>
      <c r="B70" s="24"/>
      <c r="C70" s="24"/>
      <c r="D70" s="24"/>
      <c r="E70" s="24"/>
    </row>
    <row r="71" spans="1:5" ht="15.75">
      <c r="A71" s="24"/>
      <c r="B71" s="24"/>
      <c r="C71" s="24"/>
      <c r="D71" s="24"/>
      <c r="E71" s="24"/>
    </row>
    <row r="72" spans="1:5" ht="15.75">
      <c r="A72" s="24"/>
      <c r="B72" s="24"/>
      <c r="C72" s="24"/>
      <c r="D72" s="24"/>
      <c r="E72" s="24"/>
    </row>
    <row r="73" spans="1:5" ht="15.75">
      <c r="A73" s="24"/>
      <c r="B73" s="24"/>
      <c r="C73" s="24"/>
      <c r="D73" s="24"/>
      <c r="E73" s="24"/>
    </row>
    <row r="74" spans="1:5" ht="15.75">
      <c r="A74" s="24"/>
      <c r="B74" s="24"/>
      <c r="C74" s="24"/>
      <c r="D74" s="24"/>
      <c r="E74" s="24"/>
    </row>
    <row r="75" spans="1:5" ht="15.75">
      <c r="A75" s="24"/>
      <c r="B75" s="24"/>
      <c r="C75" s="24"/>
      <c r="D75" s="24"/>
      <c r="E75" s="24"/>
    </row>
    <row r="76" spans="1:5" ht="15.75">
      <c r="A76" s="24"/>
      <c r="B76" s="24"/>
      <c r="C76" s="24"/>
      <c r="D76" s="24"/>
      <c r="E76" s="24"/>
    </row>
    <row r="77" spans="1:5" ht="15.75">
      <c r="A77" s="24"/>
      <c r="B77" s="24"/>
      <c r="C77" s="24"/>
      <c r="D77" s="24"/>
      <c r="E77" s="24"/>
    </row>
    <row r="78" spans="1:5" ht="15.75">
      <c r="A78" s="24"/>
      <c r="B78" s="24"/>
      <c r="C78" s="24"/>
      <c r="D78" s="24"/>
      <c r="E78" s="24"/>
    </row>
    <row r="79" spans="1:5" ht="15.75">
      <c r="A79" s="24"/>
      <c r="B79" s="24"/>
      <c r="C79" s="24"/>
      <c r="D79" s="24"/>
      <c r="E79" s="24"/>
    </row>
    <row r="80" spans="1:5" ht="15.75">
      <c r="A80" s="24"/>
      <c r="B80" s="24"/>
      <c r="C80" s="24"/>
      <c r="D80" s="24"/>
      <c r="E80" s="24"/>
    </row>
    <row r="81" spans="1:5" ht="15.75">
      <c r="A81" s="24"/>
      <c r="B81" s="24"/>
      <c r="C81" s="24"/>
      <c r="D81" s="24"/>
      <c r="E81" s="24"/>
    </row>
    <row r="82" spans="1:5" ht="15.75">
      <c r="A82" s="24"/>
      <c r="B82" s="24"/>
      <c r="C82" s="24"/>
      <c r="D82" s="24"/>
      <c r="E82" s="24"/>
    </row>
    <row r="83" spans="1:5" ht="15.75">
      <c r="A83" s="24"/>
      <c r="B83" s="24"/>
      <c r="C83" s="24"/>
      <c r="D83" s="24"/>
      <c r="E83" s="24"/>
    </row>
    <row r="84" spans="1:5" ht="15.75">
      <c r="A84" s="24"/>
      <c r="B84" s="24"/>
      <c r="C84" s="24"/>
      <c r="D84" s="24"/>
      <c r="E84" s="24"/>
    </row>
    <row r="85" spans="1:5" ht="15.75">
      <c r="A85" s="24"/>
      <c r="B85" s="24"/>
      <c r="C85" s="24"/>
      <c r="D85" s="24"/>
      <c r="E85" s="24"/>
    </row>
    <row r="86" spans="1:5" ht="15.75">
      <c r="A86" s="24"/>
      <c r="B86" s="24"/>
      <c r="C86" s="24"/>
      <c r="D86" s="24"/>
      <c r="E86" s="24"/>
    </row>
    <row r="87" spans="1:5" ht="15.75">
      <c r="A87" s="24"/>
      <c r="B87" s="24"/>
      <c r="C87" s="24"/>
      <c r="D87" s="24"/>
      <c r="E87" s="24"/>
    </row>
    <row r="88" spans="1:5" ht="15.75">
      <c r="A88" s="24"/>
      <c r="B88" s="24"/>
      <c r="C88" s="24"/>
      <c r="D88" s="24"/>
      <c r="E88" s="24"/>
    </row>
    <row r="89" spans="1:5" ht="15.75">
      <c r="A89" s="24"/>
      <c r="B89" s="24"/>
      <c r="C89" s="24"/>
      <c r="D89" s="24"/>
      <c r="E89" s="24"/>
    </row>
    <row r="90" spans="1:5" ht="15.75">
      <c r="A90" s="24"/>
      <c r="B90" s="24"/>
      <c r="C90" s="24"/>
      <c r="D90" s="24"/>
      <c r="E90" s="24"/>
    </row>
    <row r="91" spans="1:5" ht="15.75">
      <c r="A91" s="24"/>
      <c r="B91" s="24"/>
      <c r="C91" s="24"/>
      <c r="D91" s="24"/>
      <c r="E91" s="24"/>
    </row>
    <row r="92" spans="1:5" ht="15.75">
      <c r="A92" s="24"/>
      <c r="B92" s="24"/>
      <c r="C92" s="24"/>
      <c r="D92" s="24"/>
      <c r="E92" s="24"/>
    </row>
    <row r="93" spans="1:5" ht="15.75">
      <c r="A93" s="24"/>
      <c r="B93" s="24"/>
      <c r="C93" s="24"/>
      <c r="D93" s="24"/>
      <c r="E93" s="24"/>
    </row>
    <row r="94" spans="1:5" ht="15.75">
      <c r="A94" s="24"/>
      <c r="B94" s="24"/>
      <c r="C94" s="24"/>
      <c r="D94" s="24"/>
      <c r="E94" s="24"/>
    </row>
    <row r="95" spans="1:5" ht="15.75">
      <c r="A95" s="24"/>
      <c r="B95" s="24"/>
      <c r="C95" s="24"/>
      <c r="D95" s="24"/>
      <c r="E95" s="24"/>
    </row>
    <row r="96" spans="1:5" ht="15.75">
      <c r="A96" s="24"/>
      <c r="B96" s="24"/>
      <c r="C96" s="24"/>
      <c r="D96" s="24"/>
      <c r="E96" s="24"/>
    </row>
    <row r="97" spans="1:5" ht="15.75">
      <c r="A97" s="24"/>
      <c r="B97" s="24"/>
      <c r="C97" s="24"/>
      <c r="D97" s="24"/>
      <c r="E97" s="24"/>
    </row>
    <row r="98" spans="1:5" ht="15.75">
      <c r="A98" s="24"/>
      <c r="B98" s="24"/>
      <c r="C98" s="24"/>
      <c r="D98" s="24"/>
      <c r="E98" s="24"/>
    </row>
    <row r="99" spans="1:5" ht="15.75">
      <c r="A99" s="24"/>
      <c r="B99" s="24"/>
      <c r="C99" s="24"/>
      <c r="D99" s="24"/>
      <c r="E99" s="24"/>
    </row>
    <row r="100" spans="1:5" ht="15.75">
      <c r="A100" s="24"/>
      <c r="B100" s="24"/>
      <c r="C100" s="24"/>
      <c r="D100" s="24"/>
      <c r="E100" s="24"/>
    </row>
    <row r="101" spans="1:5" ht="15.75">
      <c r="A101" s="24"/>
      <c r="B101" s="24"/>
      <c r="C101" s="24"/>
      <c r="D101" s="24"/>
      <c r="E101" s="24"/>
    </row>
    <row r="102" spans="1:5" ht="15.75">
      <c r="A102" s="24"/>
      <c r="B102" s="24"/>
      <c r="C102" s="24"/>
      <c r="D102" s="24"/>
      <c r="E102" s="24"/>
    </row>
    <row r="103" spans="1:5" ht="15.75">
      <c r="A103" s="24"/>
      <c r="B103" s="24"/>
      <c r="C103" s="24"/>
      <c r="D103" s="24"/>
      <c r="E103" s="24"/>
    </row>
    <row r="104" spans="1:5" ht="15.75">
      <c r="A104" s="24"/>
      <c r="B104" s="24"/>
      <c r="C104" s="24"/>
      <c r="D104" s="24"/>
      <c r="E104" s="24"/>
    </row>
    <row r="105" spans="1:5" ht="15.75">
      <c r="A105" s="24"/>
      <c r="B105" s="24"/>
      <c r="C105" s="24"/>
      <c r="D105" s="24"/>
      <c r="E105" s="24"/>
    </row>
    <row r="106" spans="1:5" ht="15.75">
      <c r="A106" s="24"/>
      <c r="B106" s="24"/>
      <c r="C106" s="24"/>
      <c r="D106" s="24"/>
      <c r="E106" s="24"/>
    </row>
    <row r="107" spans="1:5" ht="15.75">
      <c r="A107" s="24"/>
      <c r="B107" s="24"/>
      <c r="C107" s="24"/>
      <c r="D107" s="24"/>
      <c r="E107" s="24"/>
    </row>
    <row r="108" spans="1:5" ht="15.75">
      <c r="A108" s="24"/>
      <c r="B108" s="24"/>
      <c r="C108" s="24"/>
      <c r="D108" s="24"/>
      <c r="E108" s="24"/>
    </row>
    <row r="109" spans="1:5" ht="15.75">
      <c r="A109" s="24"/>
      <c r="B109" s="24"/>
      <c r="C109" s="24"/>
      <c r="D109" s="24"/>
      <c r="E109" s="24"/>
    </row>
    <row r="110" spans="1:5" ht="15.75">
      <c r="A110" s="24"/>
      <c r="B110" s="24"/>
      <c r="C110" s="24"/>
      <c r="D110" s="24"/>
      <c r="E110" s="24"/>
    </row>
    <row r="111" spans="1:5" ht="15.75">
      <c r="A111" s="24"/>
      <c r="B111" s="24"/>
      <c r="C111" s="24"/>
      <c r="D111" s="24"/>
      <c r="E111" s="24"/>
    </row>
    <row r="112" spans="1:5" ht="15.75">
      <c r="A112" s="24"/>
      <c r="B112" s="24"/>
      <c r="C112" s="24"/>
      <c r="D112" s="24"/>
      <c r="E112" s="24"/>
    </row>
    <row r="113" spans="1:5" ht="15.75">
      <c r="A113" s="24"/>
      <c r="B113" s="24"/>
      <c r="C113" s="24"/>
      <c r="D113" s="24"/>
      <c r="E113" s="24"/>
    </row>
    <row r="114" spans="1:5" ht="15.75">
      <c r="A114" s="24"/>
      <c r="B114" s="24"/>
      <c r="C114" s="24"/>
      <c r="D114" s="24"/>
      <c r="E114" s="24"/>
    </row>
    <row r="115" spans="1:5" ht="15.75">
      <c r="A115" s="24"/>
      <c r="B115" s="24"/>
      <c r="C115" s="24"/>
      <c r="D115" s="24"/>
      <c r="E115" s="24"/>
    </row>
    <row r="116" spans="1:5" ht="15.75">
      <c r="A116" s="24"/>
      <c r="B116" s="24"/>
      <c r="C116" s="24"/>
      <c r="D116" s="24"/>
      <c r="E116" s="24"/>
    </row>
    <row r="117" spans="1:5" ht="15.75">
      <c r="A117" s="24"/>
      <c r="B117" s="24"/>
      <c r="C117" s="24"/>
      <c r="D117" s="24"/>
      <c r="E117" s="24"/>
    </row>
    <row r="118" spans="1:5" ht="15.75">
      <c r="A118" s="24"/>
      <c r="B118" s="24"/>
      <c r="C118" s="24"/>
      <c r="D118" s="24"/>
      <c r="E118" s="24"/>
    </row>
    <row r="119" spans="1:5" ht="15.75">
      <c r="A119" s="24"/>
      <c r="B119" s="24"/>
      <c r="C119" s="24"/>
      <c r="D119" s="24"/>
      <c r="E119" s="24"/>
    </row>
    <row r="120" spans="1:5" ht="15.75">
      <c r="A120" s="24"/>
      <c r="B120" s="24"/>
      <c r="C120" s="24"/>
      <c r="D120" s="24"/>
      <c r="E120" s="24"/>
    </row>
    <row r="121" spans="1:5" ht="15.75">
      <c r="A121" s="24"/>
      <c r="B121" s="24"/>
      <c r="C121" s="24"/>
      <c r="D121" s="24"/>
      <c r="E121" s="24"/>
    </row>
    <row r="122" spans="1:5" ht="15.75">
      <c r="A122" s="24"/>
      <c r="B122" s="24"/>
      <c r="C122" s="24"/>
      <c r="D122" s="24"/>
      <c r="E122" s="24"/>
    </row>
    <row r="123" spans="1:5" ht="15.75">
      <c r="A123" s="24"/>
      <c r="B123" s="24"/>
      <c r="C123" s="24"/>
      <c r="D123" s="24"/>
      <c r="E123" s="24"/>
    </row>
    <row r="124" spans="1:5" ht="15.75">
      <c r="A124" s="24"/>
      <c r="B124" s="24"/>
      <c r="C124" s="24"/>
      <c r="D124" s="24"/>
      <c r="E124" s="24"/>
    </row>
    <row r="125" spans="1:5" ht="15.75">
      <c r="A125" s="24"/>
      <c r="B125" s="24"/>
      <c r="C125" s="24"/>
      <c r="D125" s="24"/>
      <c r="E125" s="24"/>
    </row>
    <row r="126" spans="1:5" ht="15.75">
      <c r="A126" s="24"/>
      <c r="B126" s="24"/>
      <c r="C126" s="24"/>
      <c r="D126" s="24"/>
      <c r="E126" s="24"/>
    </row>
    <row r="127" spans="1:5" ht="15.75">
      <c r="A127" s="24"/>
      <c r="B127" s="24"/>
      <c r="C127" s="24"/>
      <c r="D127" s="24"/>
      <c r="E127" s="24"/>
    </row>
    <row r="128" spans="1:5" ht="15.75">
      <c r="A128" s="24"/>
      <c r="B128" s="24"/>
      <c r="C128" s="24"/>
      <c r="D128" s="24"/>
      <c r="E128" s="24"/>
    </row>
    <row r="129" spans="1:5" ht="15.75">
      <c r="A129" s="24"/>
      <c r="B129" s="24"/>
      <c r="C129" s="24"/>
      <c r="D129" s="24"/>
      <c r="E129" s="24"/>
    </row>
    <row r="130" spans="1:5" ht="15.75">
      <c r="A130" s="24"/>
      <c r="B130" s="24"/>
      <c r="C130" s="24"/>
      <c r="D130" s="24"/>
      <c r="E130" s="24"/>
    </row>
    <row r="131" spans="1:5" ht="15.75">
      <c r="A131" s="24"/>
      <c r="B131" s="24"/>
      <c r="C131" s="24"/>
      <c r="D131" s="24"/>
      <c r="E131" s="24"/>
    </row>
    <row r="132" spans="1:5" ht="15.75">
      <c r="A132" s="24"/>
      <c r="B132" s="24"/>
      <c r="C132" s="24"/>
      <c r="D132" s="24"/>
      <c r="E132" s="24"/>
    </row>
    <row r="133" spans="1:5" ht="15.75">
      <c r="A133" s="24"/>
      <c r="B133" s="24"/>
      <c r="C133" s="24"/>
      <c r="D133" s="24"/>
      <c r="E133" s="24"/>
    </row>
    <row r="134" spans="1:5" ht="15.75">
      <c r="A134" s="24"/>
      <c r="B134" s="24"/>
      <c r="C134" s="24"/>
      <c r="D134" s="24"/>
      <c r="E134" s="24"/>
    </row>
    <row r="135" spans="1:5" ht="15.75">
      <c r="A135" s="24"/>
      <c r="B135" s="24"/>
      <c r="C135" s="24"/>
      <c r="D135" s="24"/>
      <c r="E135" s="24"/>
    </row>
    <row r="136" spans="1:5" ht="15.75">
      <c r="A136" s="24"/>
      <c r="B136" s="24"/>
      <c r="C136" s="24"/>
      <c r="D136" s="24"/>
      <c r="E136" s="24"/>
    </row>
    <row r="137" spans="1:5" ht="15.75">
      <c r="A137" s="24"/>
      <c r="B137" s="24"/>
      <c r="C137" s="24"/>
      <c r="D137" s="24"/>
      <c r="E137" s="24"/>
    </row>
    <row r="138" spans="1:5" ht="15.75">
      <c r="A138" s="24"/>
      <c r="B138" s="24"/>
      <c r="C138" s="24"/>
      <c r="D138" s="24"/>
      <c r="E138" s="24"/>
    </row>
    <row r="139" spans="1:5" ht="15.75">
      <c r="A139" s="24"/>
      <c r="B139" s="24"/>
      <c r="C139" s="24"/>
      <c r="D139" s="24"/>
      <c r="E139" s="24"/>
    </row>
    <row r="140" spans="1:5" ht="15.75">
      <c r="A140" s="24"/>
      <c r="B140" s="24"/>
      <c r="C140" s="24"/>
      <c r="D140" s="24"/>
      <c r="E140" s="24"/>
    </row>
    <row r="141" spans="1:5" ht="15.75">
      <c r="A141" s="24"/>
      <c r="B141" s="24"/>
      <c r="C141" s="24"/>
      <c r="D141" s="24"/>
      <c r="E141" s="24"/>
    </row>
    <row r="142" spans="1:5" ht="15.75">
      <c r="A142" s="24"/>
      <c r="B142" s="24"/>
      <c r="C142" s="24"/>
      <c r="D142" s="24"/>
      <c r="E142" s="24"/>
    </row>
    <row r="143" spans="1:5" ht="15.75">
      <c r="A143" s="24"/>
      <c r="B143" s="24"/>
      <c r="C143" s="24"/>
      <c r="D143" s="24"/>
      <c r="E143" s="24"/>
    </row>
    <row r="144" spans="1:5" ht="15.75">
      <c r="A144" s="24"/>
      <c r="B144" s="24"/>
      <c r="C144" s="24"/>
      <c r="D144" s="24"/>
      <c r="E144" s="24"/>
    </row>
    <row r="145" spans="1:5" ht="15.75">
      <c r="A145" s="24"/>
      <c r="B145" s="24"/>
      <c r="C145" s="24"/>
      <c r="D145" s="24"/>
      <c r="E145" s="24"/>
    </row>
    <row r="146" spans="1:5" ht="15.75">
      <c r="A146" s="24"/>
      <c r="B146" s="24"/>
      <c r="C146" s="24"/>
      <c r="D146" s="24"/>
      <c r="E146" s="24"/>
    </row>
    <row r="147" spans="1:5" ht="15.75">
      <c r="A147" s="24"/>
      <c r="B147" s="24"/>
      <c r="C147" s="24"/>
      <c r="D147" s="24"/>
      <c r="E147" s="24"/>
    </row>
    <row r="148" spans="1:5" ht="15.75">
      <c r="A148" s="24"/>
      <c r="B148" s="24"/>
      <c r="C148" s="24"/>
      <c r="D148" s="24"/>
      <c r="E148" s="24"/>
    </row>
    <row r="149" spans="1:5" ht="15.75">
      <c r="A149" s="24"/>
      <c r="B149" s="24"/>
      <c r="C149" s="24"/>
      <c r="D149" s="24"/>
      <c r="E149" s="24"/>
    </row>
    <row r="150" spans="1:5" ht="15.75">
      <c r="A150" s="24"/>
      <c r="B150" s="24"/>
      <c r="C150" s="24"/>
      <c r="D150" s="24"/>
      <c r="E150" s="24"/>
    </row>
    <row r="151" spans="1:5" ht="15.75">
      <c r="A151" s="24"/>
      <c r="B151" s="24"/>
      <c r="C151" s="24"/>
      <c r="D151" s="24"/>
      <c r="E151" s="24"/>
    </row>
    <row r="152" spans="1:5" ht="15.75">
      <c r="A152" s="24"/>
      <c r="B152" s="24"/>
      <c r="C152" s="24"/>
      <c r="D152" s="24"/>
      <c r="E152" s="24"/>
    </row>
    <row r="153" spans="1:5" ht="15.75">
      <c r="A153" s="24"/>
      <c r="B153" s="24"/>
      <c r="C153" s="24"/>
      <c r="D153" s="24"/>
      <c r="E153" s="24"/>
    </row>
    <row r="154" spans="1:5" ht="15.75">
      <c r="A154" s="24"/>
      <c r="B154" s="24"/>
      <c r="C154" s="24"/>
      <c r="D154" s="24"/>
      <c r="E154" s="24"/>
    </row>
    <row r="155" spans="1:5" ht="15.75">
      <c r="A155" s="24"/>
      <c r="B155" s="24"/>
      <c r="C155" s="24"/>
      <c r="D155" s="24"/>
      <c r="E155" s="24"/>
    </row>
    <row r="156" spans="1:5" ht="15.75">
      <c r="A156" s="24"/>
      <c r="B156" s="24"/>
      <c r="C156" s="24"/>
      <c r="D156" s="24"/>
      <c r="E156" s="24"/>
    </row>
    <row r="157" spans="1:5" ht="15.75">
      <c r="A157" s="24"/>
      <c r="B157" s="24"/>
      <c r="C157" s="24"/>
      <c r="D157" s="24"/>
      <c r="E157" s="24"/>
    </row>
    <row r="158" spans="1:5" ht="15.75">
      <c r="A158" s="24"/>
      <c r="B158" s="24"/>
      <c r="C158" s="24"/>
      <c r="D158" s="24"/>
      <c r="E158" s="24"/>
    </row>
    <row r="159" spans="1:5" ht="15.75">
      <c r="A159" s="24"/>
      <c r="B159" s="24"/>
      <c r="C159" s="24"/>
      <c r="D159" s="24"/>
      <c r="E159" s="24"/>
    </row>
    <row r="160" spans="1:5" ht="15.75">
      <c r="A160" s="24"/>
      <c r="B160" s="24"/>
      <c r="C160" s="24"/>
      <c r="D160" s="24"/>
      <c r="E160" s="24"/>
    </row>
    <row r="161" spans="1:5" ht="15.75">
      <c r="A161" s="24"/>
      <c r="B161" s="24"/>
      <c r="C161" s="24"/>
      <c r="D161" s="24"/>
      <c r="E161" s="24"/>
    </row>
    <row r="162" spans="1:5" ht="15.75">
      <c r="A162" s="24"/>
      <c r="B162" s="24"/>
      <c r="C162" s="24"/>
      <c r="D162" s="24"/>
      <c r="E162" s="24"/>
    </row>
    <row r="163" spans="1:5" ht="15.75">
      <c r="A163" s="24"/>
      <c r="B163" s="24"/>
      <c r="C163" s="24"/>
      <c r="D163" s="24"/>
      <c r="E163" s="24"/>
    </row>
    <row r="164" spans="1:5" ht="15.75">
      <c r="A164" s="24"/>
      <c r="B164" s="24"/>
      <c r="C164" s="24"/>
      <c r="D164" s="24"/>
      <c r="E164" s="24"/>
    </row>
    <row r="165" spans="1:5" ht="15.75">
      <c r="A165" s="24"/>
      <c r="B165" s="24"/>
      <c r="C165" s="24"/>
      <c r="D165" s="24"/>
      <c r="E165" s="24"/>
    </row>
    <row r="166" spans="1:5" ht="15.75">
      <c r="A166" s="24"/>
      <c r="B166" s="24"/>
      <c r="C166" s="24"/>
      <c r="D166" s="24"/>
      <c r="E166" s="24"/>
    </row>
    <row r="167" spans="1:5" ht="15.75">
      <c r="A167" s="24"/>
      <c r="B167" s="24"/>
      <c r="C167" s="24"/>
      <c r="D167" s="24"/>
      <c r="E167" s="24"/>
    </row>
    <row r="168" spans="1:5" ht="15.75">
      <c r="A168" s="24"/>
      <c r="B168" s="24"/>
      <c r="C168" s="24"/>
      <c r="D168" s="24"/>
      <c r="E168" s="24"/>
    </row>
    <row r="169" spans="1:5" ht="15.75">
      <c r="A169" s="24"/>
      <c r="B169" s="24"/>
      <c r="C169" s="24"/>
      <c r="D169" s="24"/>
      <c r="E169" s="24"/>
    </row>
    <row r="170" spans="1:5" ht="15.75">
      <c r="A170" s="24"/>
      <c r="B170" s="24"/>
      <c r="C170" s="24"/>
      <c r="D170" s="24"/>
      <c r="E170" s="24"/>
    </row>
    <row r="171" spans="1:5" ht="15.75">
      <c r="A171" s="24"/>
      <c r="B171" s="24"/>
      <c r="C171" s="24"/>
      <c r="D171" s="24"/>
      <c r="E171" s="24"/>
    </row>
    <row r="172" spans="1:5" ht="15.75">
      <c r="A172" s="24"/>
      <c r="B172" s="24"/>
      <c r="C172" s="24"/>
      <c r="D172" s="24"/>
      <c r="E172" s="24"/>
    </row>
    <row r="173" spans="1:5" ht="15.75">
      <c r="A173" s="24"/>
      <c r="B173" s="24"/>
      <c r="C173" s="24"/>
      <c r="D173" s="24"/>
      <c r="E173" s="24"/>
    </row>
    <row r="174" spans="1:5" ht="15.75">
      <c r="A174" s="24"/>
      <c r="B174" s="24"/>
      <c r="C174" s="24"/>
      <c r="D174" s="24"/>
      <c r="E174" s="24"/>
    </row>
    <row r="175" spans="1:5" ht="15.75">
      <c r="A175" s="24"/>
      <c r="B175" s="24"/>
      <c r="C175" s="24"/>
      <c r="D175" s="24"/>
      <c r="E175" s="24"/>
    </row>
    <row r="176" spans="1:5" ht="15.75">
      <c r="A176" s="24"/>
      <c r="B176" s="24"/>
      <c r="C176" s="24"/>
      <c r="D176" s="24"/>
      <c r="E176" s="24"/>
    </row>
    <row r="177" spans="1:5" ht="15.75">
      <c r="A177" s="24"/>
      <c r="B177" s="24"/>
      <c r="C177" s="24"/>
      <c r="D177" s="24"/>
      <c r="E177" s="24"/>
    </row>
    <row r="178" spans="1:5" ht="15.75">
      <c r="A178" s="24"/>
      <c r="B178" s="24"/>
      <c r="C178" s="24"/>
      <c r="D178" s="24"/>
      <c r="E178" s="24"/>
    </row>
    <row r="179" spans="1:5" ht="15.75">
      <c r="A179" s="24"/>
      <c r="B179" s="24"/>
      <c r="C179" s="24"/>
      <c r="D179" s="24"/>
      <c r="E179" s="24"/>
    </row>
    <row r="180" spans="1:5" ht="15.75">
      <c r="A180" s="24"/>
      <c r="B180" s="24"/>
      <c r="C180" s="24"/>
      <c r="D180" s="24"/>
      <c r="E180" s="24"/>
    </row>
    <row r="181" spans="1:5" ht="15.75">
      <c r="A181" s="24"/>
      <c r="B181" s="24"/>
      <c r="C181" s="24"/>
      <c r="D181" s="24"/>
      <c r="E181" s="24"/>
    </row>
    <row r="182" spans="1:5" ht="15.75">
      <c r="A182" s="24"/>
      <c r="B182" s="24"/>
      <c r="C182" s="24"/>
      <c r="D182" s="24"/>
      <c r="E182" s="24"/>
    </row>
    <row r="183" spans="1:5" ht="15.75">
      <c r="A183" s="24"/>
      <c r="B183" s="24"/>
      <c r="C183" s="24"/>
      <c r="D183" s="24"/>
      <c r="E183" s="24"/>
    </row>
    <row r="184" spans="1:5" ht="15.75">
      <c r="A184" s="24"/>
      <c r="B184" s="24"/>
      <c r="C184" s="24"/>
      <c r="D184" s="24"/>
      <c r="E184" s="24"/>
    </row>
    <row r="185" spans="1:5" ht="15.75">
      <c r="A185" s="24"/>
      <c r="B185" s="24"/>
      <c r="C185" s="24"/>
      <c r="D185" s="24"/>
      <c r="E185" s="24"/>
    </row>
    <row r="186" spans="1:5" ht="15.75">
      <c r="A186" s="24"/>
      <c r="B186" s="24"/>
      <c r="C186" s="24"/>
      <c r="D186" s="24"/>
      <c r="E186" s="24"/>
    </row>
    <row r="187" spans="1:5" ht="15.75">
      <c r="A187" s="24"/>
      <c r="B187" s="24"/>
      <c r="C187" s="24"/>
      <c r="D187" s="24"/>
      <c r="E187" s="24"/>
    </row>
    <row r="188" spans="1:5" ht="15.75">
      <c r="A188" s="24"/>
      <c r="B188" s="24"/>
      <c r="C188" s="24"/>
      <c r="D188" s="24"/>
      <c r="E188" s="24"/>
    </row>
    <row r="189" spans="1:5" ht="15.75">
      <c r="A189" s="24"/>
      <c r="B189" s="24"/>
      <c r="C189" s="24"/>
      <c r="D189" s="24"/>
      <c r="E189" s="24"/>
    </row>
    <row r="190" spans="1:5" ht="15.75">
      <c r="A190" s="24"/>
      <c r="B190" s="24"/>
      <c r="C190" s="24"/>
      <c r="D190" s="24"/>
      <c r="E190" s="24"/>
    </row>
    <row r="191" spans="1:5" ht="15.75">
      <c r="A191" s="24"/>
      <c r="B191" s="24"/>
      <c r="C191" s="24"/>
      <c r="D191" s="24"/>
      <c r="E191" s="24"/>
    </row>
    <row r="192" spans="1:5" ht="15.75">
      <c r="A192" s="24"/>
      <c r="B192" s="24"/>
      <c r="C192" s="24"/>
      <c r="D192" s="24"/>
      <c r="E192" s="24"/>
    </row>
  </sheetData>
  <mergeCells count="2">
    <mergeCell ref="A1:G1"/>
    <mergeCell ref="A2:G2"/>
  </mergeCells>
  <hyperlinks>
    <hyperlink ref="B5" location="MS!A1" display="Monetary Survey"/>
    <hyperlink ref="B6" location="MAC!A1" display="Monetary Authorities' Account"/>
  </hyperlinks>
  <printOptions horizontalCentered="1"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">
      <selection activeCell="A23" sqref="A23:M23"/>
    </sheetView>
  </sheetViews>
  <sheetFormatPr defaultColWidth="9.140625" defaultRowHeight="12.75"/>
  <cols>
    <col min="1" max="1" width="10.00390625" style="382" customWidth="1"/>
    <col min="2" max="2" width="9.00390625" style="382" bestFit="1" customWidth="1"/>
    <col min="3" max="3" width="9.7109375" style="382" customWidth="1"/>
    <col min="4" max="4" width="9.00390625" style="382" bestFit="1" customWidth="1"/>
    <col min="5" max="5" width="9.7109375" style="382" customWidth="1"/>
    <col min="6" max="6" width="9.00390625" style="382" bestFit="1" customWidth="1"/>
    <col min="7" max="7" width="9.7109375" style="382" customWidth="1"/>
    <col min="8" max="8" width="9.00390625" style="382" bestFit="1" customWidth="1"/>
    <col min="9" max="9" width="9.7109375" style="382" customWidth="1"/>
    <col min="10" max="16384" width="9.140625" style="382" customWidth="1"/>
  </cols>
  <sheetData>
    <row r="1" spans="1:13" ht="12.75">
      <c r="A1" s="1642" t="s">
        <v>778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</row>
    <row r="2" spans="1:13" ht="15.75">
      <c r="A2" s="1643" t="s">
        <v>779</v>
      </c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1643"/>
    </row>
    <row r="3" spans="1:13" ht="13.5" thickBot="1">
      <c r="A3" s="9"/>
      <c r="B3" s="9"/>
      <c r="C3" s="9"/>
      <c r="D3" s="1064"/>
      <c r="E3" s="1033"/>
      <c r="F3" s="1064"/>
      <c r="G3" s="1033"/>
      <c r="H3" s="1064"/>
      <c r="K3" s="1033"/>
      <c r="M3" s="668" t="s">
        <v>200</v>
      </c>
    </row>
    <row r="4" spans="1:13" ht="13.5" thickTop="1">
      <c r="A4" s="1644" t="s">
        <v>9</v>
      </c>
      <c r="B4" s="1640" t="s">
        <v>780</v>
      </c>
      <c r="C4" s="1641"/>
      <c r="D4" s="1646" t="s">
        <v>781</v>
      </c>
      <c r="E4" s="1641"/>
      <c r="F4" s="1640" t="s">
        <v>782</v>
      </c>
      <c r="G4" s="1641"/>
      <c r="H4" s="1640" t="s">
        <v>1460</v>
      </c>
      <c r="I4" s="1641"/>
      <c r="J4" s="1640" t="s">
        <v>1056</v>
      </c>
      <c r="K4" s="1641"/>
      <c r="L4" s="1646" t="s">
        <v>1500</v>
      </c>
      <c r="M4" s="1647"/>
    </row>
    <row r="5" spans="1:13" ht="25.5">
      <c r="A5" s="1645"/>
      <c r="B5" s="121" t="s">
        <v>1138</v>
      </c>
      <c r="C5" s="998" t="s">
        <v>783</v>
      </c>
      <c r="D5" s="121" t="s">
        <v>1138</v>
      </c>
      <c r="E5" s="998" t="s">
        <v>783</v>
      </c>
      <c r="F5" s="237" t="s">
        <v>1138</v>
      </c>
      <c r="G5" s="998" t="s">
        <v>783</v>
      </c>
      <c r="H5" s="237" t="s">
        <v>1138</v>
      </c>
      <c r="I5" s="1262" t="s">
        <v>783</v>
      </c>
      <c r="J5" s="237" t="s">
        <v>1138</v>
      </c>
      <c r="K5" s="1262" t="s">
        <v>783</v>
      </c>
      <c r="L5" s="121" t="s">
        <v>1138</v>
      </c>
      <c r="M5" s="1248" t="s">
        <v>783</v>
      </c>
    </row>
    <row r="6" spans="1:13" ht="15.75" customHeight="1">
      <c r="A6" s="460" t="s">
        <v>15</v>
      </c>
      <c r="B6" s="1065">
        <v>0</v>
      </c>
      <c r="C6" s="1066"/>
      <c r="D6" s="1065">
        <v>1440</v>
      </c>
      <c r="E6" s="1066">
        <v>3.4685</v>
      </c>
      <c r="F6" s="1067">
        <v>1000</v>
      </c>
      <c r="G6" s="1066">
        <v>2.506</v>
      </c>
      <c r="H6" s="1071">
        <v>0</v>
      </c>
      <c r="I6" s="1070">
        <v>0</v>
      </c>
      <c r="J6" s="1071">
        <v>3500</v>
      </c>
      <c r="K6" s="1070">
        <v>4.94</v>
      </c>
      <c r="L6" s="1068">
        <v>7440</v>
      </c>
      <c r="M6" s="1249">
        <v>2.17</v>
      </c>
    </row>
    <row r="7" spans="1:13" ht="15.75" customHeight="1">
      <c r="A7" s="460" t="s">
        <v>16</v>
      </c>
      <c r="B7" s="1065">
        <v>0</v>
      </c>
      <c r="C7" s="1066"/>
      <c r="D7" s="1065">
        <v>0</v>
      </c>
      <c r="E7" s="1066">
        <v>0</v>
      </c>
      <c r="F7" s="1067">
        <v>1250</v>
      </c>
      <c r="G7" s="1066">
        <v>3.0606</v>
      </c>
      <c r="H7" s="1071">
        <v>0</v>
      </c>
      <c r="I7" s="1070">
        <v>0</v>
      </c>
      <c r="J7" s="1078">
        <v>0</v>
      </c>
      <c r="K7" s="1070">
        <v>0</v>
      </c>
      <c r="L7" s="1068">
        <v>0</v>
      </c>
      <c r="M7" s="1250">
        <v>0</v>
      </c>
    </row>
    <row r="8" spans="1:13" ht="15.75" customHeight="1">
      <c r="A8" s="460" t="s">
        <v>17</v>
      </c>
      <c r="B8" s="1065">
        <v>9550</v>
      </c>
      <c r="C8" s="1066">
        <v>3.6448</v>
      </c>
      <c r="D8" s="1065">
        <v>2000</v>
      </c>
      <c r="E8" s="1066">
        <v>3.8467</v>
      </c>
      <c r="F8" s="1067">
        <v>1020</v>
      </c>
      <c r="G8" s="1066">
        <v>3.3775</v>
      </c>
      <c r="H8" s="1071">
        <v>0</v>
      </c>
      <c r="I8" s="1070">
        <v>0</v>
      </c>
      <c r="J8" s="1071">
        <v>0</v>
      </c>
      <c r="K8" s="1070">
        <v>0</v>
      </c>
      <c r="L8" s="1068">
        <v>0</v>
      </c>
      <c r="M8" s="1250">
        <v>0</v>
      </c>
    </row>
    <row r="9" spans="1:13" ht="15.75" customHeight="1">
      <c r="A9" s="460" t="s">
        <v>18</v>
      </c>
      <c r="B9" s="1065">
        <v>0</v>
      </c>
      <c r="C9" s="1066"/>
      <c r="D9" s="1065">
        <v>300</v>
      </c>
      <c r="E9" s="1066">
        <v>3.0207</v>
      </c>
      <c r="F9" s="1067">
        <v>0</v>
      </c>
      <c r="G9" s="1066">
        <v>0</v>
      </c>
      <c r="H9" s="1071">
        <v>500</v>
      </c>
      <c r="I9" s="1070">
        <v>3.4401</v>
      </c>
      <c r="J9" s="1071">
        <v>2000</v>
      </c>
      <c r="K9" s="1070">
        <v>5.2</v>
      </c>
      <c r="L9" s="1068">
        <v>0</v>
      </c>
      <c r="M9" s="1250">
        <v>0</v>
      </c>
    </row>
    <row r="10" spans="1:13" ht="15.75" customHeight="1">
      <c r="A10" s="460" t="s">
        <v>19</v>
      </c>
      <c r="B10" s="1065">
        <v>0</v>
      </c>
      <c r="C10" s="1066"/>
      <c r="D10" s="1065">
        <v>830</v>
      </c>
      <c r="E10" s="1066">
        <v>1.9046</v>
      </c>
      <c r="F10" s="1067">
        <v>2620</v>
      </c>
      <c r="G10" s="1066">
        <v>1.5936</v>
      </c>
      <c r="H10" s="1071">
        <v>740</v>
      </c>
      <c r="I10" s="1070">
        <v>4.3315</v>
      </c>
      <c r="J10" s="1071">
        <v>1960</v>
      </c>
      <c r="K10" s="1070">
        <v>4.95</v>
      </c>
      <c r="L10" s="1068">
        <v>0</v>
      </c>
      <c r="M10" s="1250">
        <v>0</v>
      </c>
    </row>
    <row r="11" spans="1:13" ht="15.75" customHeight="1">
      <c r="A11" s="460" t="s">
        <v>20</v>
      </c>
      <c r="B11" s="1065">
        <v>950</v>
      </c>
      <c r="C11" s="1066">
        <v>2.2333</v>
      </c>
      <c r="D11" s="1065">
        <v>0</v>
      </c>
      <c r="E11" s="1066">
        <v>0</v>
      </c>
      <c r="F11" s="1067">
        <v>0</v>
      </c>
      <c r="G11" s="1066">
        <v>0</v>
      </c>
      <c r="H11" s="1071">
        <v>0</v>
      </c>
      <c r="I11" s="1070">
        <v>0</v>
      </c>
      <c r="J11" s="1071">
        <v>0</v>
      </c>
      <c r="K11" s="1070">
        <v>0</v>
      </c>
      <c r="L11" s="1068">
        <v>0</v>
      </c>
      <c r="M11" s="1249">
        <v>0</v>
      </c>
    </row>
    <row r="12" spans="1:13" ht="15.75" customHeight="1">
      <c r="A12" s="460" t="s">
        <v>21</v>
      </c>
      <c r="B12" s="1065">
        <v>0</v>
      </c>
      <c r="C12" s="1066">
        <v>0</v>
      </c>
      <c r="D12" s="1065">
        <v>0</v>
      </c>
      <c r="E12" s="1066">
        <v>0</v>
      </c>
      <c r="F12" s="1067">
        <v>0</v>
      </c>
      <c r="G12" s="1066">
        <v>0</v>
      </c>
      <c r="H12" s="1071">
        <v>0</v>
      </c>
      <c r="I12" s="1070">
        <v>0</v>
      </c>
      <c r="J12" s="1071">
        <v>0</v>
      </c>
      <c r="K12" s="1070">
        <v>0</v>
      </c>
      <c r="L12" s="1068">
        <v>0</v>
      </c>
      <c r="M12" s="1249">
        <v>0</v>
      </c>
    </row>
    <row r="13" spans="1:13" ht="15.75" customHeight="1">
      <c r="A13" s="460" t="s">
        <v>22</v>
      </c>
      <c r="B13" s="1065">
        <v>0</v>
      </c>
      <c r="C13" s="1066">
        <v>0</v>
      </c>
      <c r="D13" s="1065">
        <v>470</v>
      </c>
      <c r="E13" s="1070">
        <v>3.7437</v>
      </c>
      <c r="F13" s="1067">
        <v>2000</v>
      </c>
      <c r="G13" s="1070">
        <v>2.9419</v>
      </c>
      <c r="H13" s="1071">
        <v>2460</v>
      </c>
      <c r="I13" s="1070">
        <v>4.871</v>
      </c>
      <c r="J13" s="1071">
        <v>0</v>
      </c>
      <c r="K13" s="1070">
        <v>0</v>
      </c>
      <c r="L13" s="1068">
        <v>0</v>
      </c>
      <c r="M13" s="1249">
        <v>0</v>
      </c>
    </row>
    <row r="14" spans="1:13" ht="15.75" customHeight="1">
      <c r="A14" s="460" t="s">
        <v>23</v>
      </c>
      <c r="B14" s="1065">
        <v>0</v>
      </c>
      <c r="C14" s="1066">
        <v>0</v>
      </c>
      <c r="D14" s="1065">
        <v>930</v>
      </c>
      <c r="E14" s="1070">
        <v>4.006</v>
      </c>
      <c r="F14" s="1067">
        <v>1010</v>
      </c>
      <c r="G14" s="1070">
        <v>2.5443</v>
      </c>
      <c r="H14" s="1071">
        <v>770</v>
      </c>
      <c r="I14" s="1070">
        <v>4.049</v>
      </c>
      <c r="J14" s="1071">
        <v>0</v>
      </c>
      <c r="K14" s="1070">
        <v>0</v>
      </c>
      <c r="L14" s="1068">
        <v>0</v>
      </c>
      <c r="M14" s="1249">
        <v>0</v>
      </c>
    </row>
    <row r="15" spans="1:13" ht="15.75" customHeight="1">
      <c r="A15" s="460" t="s">
        <v>24</v>
      </c>
      <c r="B15" s="1065">
        <v>0</v>
      </c>
      <c r="C15" s="1066">
        <v>0</v>
      </c>
      <c r="D15" s="1065">
        <v>0</v>
      </c>
      <c r="E15" s="1070">
        <v>0</v>
      </c>
      <c r="F15" s="1071">
        <v>1300</v>
      </c>
      <c r="G15" s="1070">
        <v>3.3656</v>
      </c>
      <c r="H15" s="1071">
        <v>2000</v>
      </c>
      <c r="I15" s="1070">
        <v>5.38</v>
      </c>
      <c r="J15" s="1071">
        <v>0</v>
      </c>
      <c r="K15" s="1070">
        <v>0</v>
      </c>
      <c r="L15" s="1068">
        <v>0</v>
      </c>
      <c r="M15" s="1249">
        <v>0</v>
      </c>
    </row>
    <row r="16" spans="1:13" ht="15.75" customHeight="1">
      <c r="A16" s="460" t="s">
        <v>25</v>
      </c>
      <c r="B16" s="1065">
        <v>0</v>
      </c>
      <c r="C16" s="1066">
        <v>0</v>
      </c>
      <c r="D16" s="1065">
        <v>3390</v>
      </c>
      <c r="E16" s="1070">
        <v>3.5012</v>
      </c>
      <c r="F16" s="1071">
        <v>6050</v>
      </c>
      <c r="G16" s="1070">
        <v>2.7965</v>
      </c>
      <c r="H16" s="1071">
        <v>3430</v>
      </c>
      <c r="I16" s="1070">
        <v>5.98</v>
      </c>
      <c r="J16" s="1071">
        <v>0</v>
      </c>
      <c r="K16" s="1070">
        <v>0</v>
      </c>
      <c r="L16" s="1068"/>
      <c r="M16" s="1249"/>
    </row>
    <row r="17" spans="1:13" ht="15.75" customHeight="1">
      <c r="A17" s="352" t="s">
        <v>1420</v>
      </c>
      <c r="B17" s="1072">
        <v>0</v>
      </c>
      <c r="C17" s="1073">
        <v>0</v>
      </c>
      <c r="D17" s="1074">
        <v>4150</v>
      </c>
      <c r="E17" s="1075">
        <v>3.6783</v>
      </c>
      <c r="F17" s="1076">
        <v>2150</v>
      </c>
      <c r="G17" s="1075">
        <v>4.513486046511628</v>
      </c>
      <c r="H17" s="1076">
        <v>4950</v>
      </c>
      <c r="I17" s="1075">
        <v>5.652</v>
      </c>
      <c r="J17" s="1076">
        <v>0</v>
      </c>
      <c r="K17" s="1075">
        <v>0</v>
      </c>
      <c r="L17" s="1074"/>
      <c r="M17" s="1251"/>
    </row>
    <row r="18" spans="1:13" ht="15.75" customHeight="1" thickBot="1">
      <c r="A18" s="1252" t="s">
        <v>267</v>
      </c>
      <c r="B18" s="1253">
        <v>10500</v>
      </c>
      <c r="C18" s="1254"/>
      <c r="D18" s="1253">
        <v>13510</v>
      </c>
      <c r="E18" s="1254"/>
      <c r="F18" s="1255">
        <v>18400</v>
      </c>
      <c r="G18" s="1256"/>
      <c r="H18" s="1257">
        <v>14850</v>
      </c>
      <c r="I18" s="1258">
        <v>4.814</v>
      </c>
      <c r="J18" s="1259">
        <v>7460</v>
      </c>
      <c r="K18" s="1260">
        <v>0</v>
      </c>
      <c r="L18" s="1257">
        <v>7440</v>
      </c>
      <c r="M18" s="1261">
        <v>0</v>
      </c>
    </row>
    <row r="19" spans="1:13" s="1499" customFormat="1" ht="13.5" thickTop="1">
      <c r="A19" s="29" t="s">
        <v>784</v>
      </c>
      <c r="B19" s="1483"/>
      <c r="C19" s="1483"/>
      <c r="D19" s="1483"/>
      <c r="E19" s="1483"/>
      <c r="F19" s="1483"/>
      <c r="G19" s="1483"/>
      <c r="H19" s="1483"/>
      <c r="I19" s="1483"/>
      <c r="J19" s="1483"/>
      <c r="K19" s="1483"/>
      <c r="L19" s="1483"/>
      <c r="M19" s="1483"/>
    </row>
    <row r="20" spans="1:13" ht="12.75">
      <c r="A20" s="29" t="s">
        <v>785</v>
      </c>
      <c r="B20" s="1484"/>
      <c r="C20" s="1484"/>
      <c r="D20" s="1484"/>
      <c r="E20" s="1484"/>
      <c r="F20" s="1484"/>
      <c r="G20" s="1484"/>
      <c r="H20" s="1484"/>
      <c r="I20" s="1484"/>
      <c r="J20" s="1484"/>
      <c r="K20" s="1484"/>
      <c r="L20" s="1484"/>
      <c r="M20" s="1484"/>
    </row>
    <row r="21" spans="1:13" ht="12.75">
      <c r="A21" s="29" t="s">
        <v>786</v>
      </c>
      <c r="B21" s="1484"/>
      <c r="C21" s="1484"/>
      <c r="D21" s="1484"/>
      <c r="E21" s="1484"/>
      <c r="F21" s="1484"/>
      <c r="G21" s="1484"/>
      <c r="H21" s="1484"/>
      <c r="I21" s="1484"/>
      <c r="J21" s="1484"/>
      <c r="K21" s="1484"/>
      <c r="L21" s="1484"/>
      <c r="M21" s="1484"/>
    </row>
    <row r="22" spans="1:13" ht="12.75">
      <c r="A22" s="29"/>
      <c r="B22" s="1484"/>
      <c r="C22" s="1484"/>
      <c r="D22" s="1484"/>
      <c r="E22" s="1484"/>
      <c r="F22" s="1484"/>
      <c r="G22" s="1484"/>
      <c r="H22" s="1484"/>
      <c r="I22" s="1484"/>
      <c r="J22" s="1484"/>
      <c r="K22" s="1484"/>
      <c r="L22" s="1484"/>
      <c r="M22" s="1484"/>
    </row>
    <row r="23" spans="1:13" ht="12.75">
      <c r="A23" s="1642" t="s">
        <v>787</v>
      </c>
      <c r="B23" s="1642"/>
      <c r="C23" s="1642"/>
      <c r="D23" s="1642"/>
      <c r="E23" s="1642"/>
      <c r="F23" s="1642"/>
      <c r="G23" s="1642"/>
      <c r="H23" s="1642"/>
      <c r="I23" s="1642"/>
      <c r="J23" s="1642"/>
      <c r="K23" s="1642"/>
      <c r="L23" s="1642"/>
      <c r="M23" s="1642"/>
    </row>
    <row r="24" spans="1:13" ht="15.75">
      <c r="A24" s="1643" t="s">
        <v>788</v>
      </c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</row>
    <row r="25" spans="1:13" ht="13.5" thickBot="1">
      <c r="A25" s="9"/>
      <c r="B25" s="9"/>
      <c r="C25" s="9"/>
      <c r="D25" s="1064"/>
      <c r="E25" s="1033"/>
      <c r="F25" s="1064"/>
      <c r="G25" s="1033"/>
      <c r="H25" s="1064"/>
      <c r="K25" s="1033"/>
      <c r="M25" s="668" t="s">
        <v>200</v>
      </c>
    </row>
    <row r="26" spans="1:13" ht="13.5" thickTop="1">
      <c r="A26" s="1644" t="s">
        <v>9</v>
      </c>
      <c r="B26" s="1640" t="s">
        <v>780</v>
      </c>
      <c r="C26" s="1641"/>
      <c r="D26" s="1646" t="s">
        <v>781</v>
      </c>
      <c r="E26" s="1641"/>
      <c r="F26" s="1640" t="s">
        <v>782</v>
      </c>
      <c r="G26" s="1641"/>
      <c r="H26" s="1640" t="s">
        <v>1460</v>
      </c>
      <c r="I26" s="1641"/>
      <c r="J26" s="1640" t="s">
        <v>1056</v>
      </c>
      <c r="K26" s="1641"/>
      <c r="L26" s="1646" t="s">
        <v>1500</v>
      </c>
      <c r="M26" s="1647"/>
    </row>
    <row r="27" spans="1:13" ht="25.5">
      <c r="A27" s="1645"/>
      <c r="B27" s="237" t="s">
        <v>1138</v>
      </c>
      <c r="C27" s="998" t="s">
        <v>783</v>
      </c>
      <c r="D27" s="121" t="s">
        <v>1138</v>
      </c>
      <c r="E27" s="998" t="s">
        <v>783</v>
      </c>
      <c r="F27" s="237" t="s">
        <v>1138</v>
      </c>
      <c r="G27" s="998" t="s">
        <v>783</v>
      </c>
      <c r="H27" s="237" t="s">
        <v>1138</v>
      </c>
      <c r="I27" s="1262" t="s">
        <v>783</v>
      </c>
      <c r="J27" s="237" t="s">
        <v>1138</v>
      </c>
      <c r="K27" s="1262" t="s">
        <v>783</v>
      </c>
      <c r="L27" s="121" t="s">
        <v>1138</v>
      </c>
      <c r="M27" s="1248" t="s">
        <v>783</v>
      </c>
    </row>
    <row r="28" spans="1:13" ht="15.75" customHeight="1">
      <c r="A28" s="460" t="s">
        <v>15</v>
      </c>
      <c r="B28" s="1067">
        <v>0</v>
      </c>
      <c r="C28" s="1066">
        <v>0</v>
      </c>
      <c r="D28" s="1065">
        <v>0</v>
      </c>
      <c r="E28" s="1066">
        <v>0</v>
      </c>
      <c r="F28" s="1077">
        <v>0</v>
      </c>
      <c r="G28" s="1066">
        <v>0</v>
      </c>
      <c r="H28" s="1078">
        <v>0</v>
      </c>
      <c r="I28" s="1264">
        <v>0</v>
      </c>
      <c r="J28" s="1078">
        <v>0</v>
      </c>
      <c r="K28" s="1264">
        <v>0</v>
      </c>
      <c r="L28" s="1069">
        <v>0</v>
      </c>
      <c r="M28" s="1266">
        <v>0</v>
      </c>
    </row>
    <row r="29" spans="1:13" ht="15.75" customHeight="1">
      <c r="A29" s="460" t="s">
        <v>16</v>
      </c>
      <c r="B29" s="1067">
        <v>0</v>
      </c>
      <c r="C29" s="1066">
        <v>0</v>
      </c>
      <c r="D29" s="1065">
        <v>0</v>
      </c>
      <c r="E29" s="1066">
        <v>0</v>
      </c>
      <c r="F29" s="1077">
        <v>0</v>
      </c>
      <c r="G29" s="1066">
        <v>0</v>
      </c>
      <c r="H29" s="1078">
        <v>0</v>
      </c>
      <c r="I29" s="1264">
        <v>0</v>
      </c>
      <c r="J29" s="1078">
        <v>0</v>
      </c>
      <c r="K29" s="1264">
        <v>0</v>
      </c>
      <c r="L29" s="1069">
        <v>0</v>
      </c>
      <c r="M29" s="1266">
        <v>0</v>
      </c>
    </row>
    <row r="30" spans="1:13" ht="15.75" customHeight="1">
      <c r="A30" s="460" t="s">
        <v>17</v>
      </c>
      <c r="B30" s="1067">
        <v>0</v>
      </c>
      <c r="C30" s="1066">
        <v>0</v>
      </c>
      <c r="D30" s="1065">
        <v>530</v>
      </c>
      <c r="E30" s="1066">
        <v>4.9897</v>
      </c>
      <c r="F30" s="1077">
        <v>0</v>
      </c>
      <c r="G30" s="1263">
        <v>0</v>
      </c>
      <c r="H30" s="1078">
        <v>0</v>
      </c>
      <c r="I30" s="1265">
        <v>0</v>
      </c>
      <c r="J30" s="1078">
        <v>0</v>
      </c>
      <c r="K30" s="1265">
        <v>0</v>
      </c>
      <c r="L30" s="1069">
        <v>0</v>
      </c>
      <c r="M30" s="1267">
        <v>0</v>
      </c>
    </row>
    <row r="31" spans="1:13" ht="15.75" customHeight="1">
      <c r="A31" s="460" t="s">
        <v>18</v>
      </c>
      <c r="B31" s="1067">
        <v>49.6</v>
      </c>
      <c r="C31" s="1066">
        <v>2.4316</v>
      </c>
      <c r="D31" s="1065">
        <v>300</v>
      </c>
      <c r="E31" s="1066">
        <v>3.516</v>
      </c>
      <c r="F31" s="1077">
        <v>0</v>
      </c>
      <c r="G31" s="1263">
        <v>0</v>
      </c>
      <c r="H31" s="1078">
        <v>0</v>
      </c>
      <c r="I31" s="1265">
        <v>0</v>
      </c>
      <c r="J31" s="1078">
        <v>0</v>
      </c>
      <c r="K31" s="1265">
        <v>0</v>
      </c>
      <c r="L31" s="1069">
        <v>0</v>
      </c>
      <c r="M31" s="1267">
        <v>0</v>
      </c>
    </row>
    <row r="32" spans="1:13" ht="15.75" customHeight="1">
      <c r="A32" s="460" t="s">
        <v>19</v>
      </c>
      <c r="B32" s="1067"/>
      <c r="C32" s="1066">
        <v>0</v>
      </c>
      <c r="D32" s="1065">
        <v>0</v>
      </c>
      <c r="E32" s="1066">
        <v>0</v>
      </c>
      <c r="F32" s="1077">
        <v>0</v>
      </c>
      <c r="G32" s="1066">
        <v>0</v>
      </c>
      <c r="H32" s="1078">
        <v>0</v>
      </c>
      <c r="I32" s="1264">
        <v>0</v>
      </c>
      <c r="J32" s="1078">
        <v>0</v>
      </c>
      <c r="K32" s="1264">
        <v>0</v>
      </c>
      <c r="L32" s="1069">
        <v>0</v>
      </c>
      <c r="M32" s="1266">
        <v>0</v>
      </c>
    </row>
    <row r="33" spans="1:13" ht="15.75" customHeight="1">
      <c r="A33" s="460" t="s">
        <v>20</v>
      </c>
      <c r="B33" s="1067">
        <v>0</v>
      </c>
      <c r="C33" s="1066">
        <v>0</v>
      </c>
      <c r="D33" s="1065">
        <v>0</v>
      </c>
      <c r="E33" s="1066">
        <v>0</v>
      </c>
      <c r="F33" s="1077">
        <v>0</v>
      </c>
      <c r="G33" s="1066">
        <v>0</v>
      </c>
      <c r="H33" s="1078">
        <v>0</v>
      </c>
      <c r="I33" s="1264">
        <v>0</v>
      </c>
      <c r="J33" s="1078">
        <v>0</v>
      </c>
      <c r="K33" s="1264">
        <v>0</v>
      </c>
      <c r="L33" s="1069">
        <v>3381.73</v>
      </c>
      <c r="M33" s="1266">
        <v>4.51</v>
      </c>
    </row>
    <row r="34" spans="1:13" ht="15.75" customHeight="1">
      <c r="A34" s="460" t="s">
        <v>21</v>
      </c>
      <c r="B34" s="1067">
        <v>1072.2</v>
      </c>
      <c r="C34" s="1066">
        <v>2.2887</v>
      </c>
      <c r="D34" s="1065">
        <v>0</v>
      </c>
      <c r="E34" s="1066">
        <v>0</v>
      </c>
      <c r="F34" s="1077">
        <v>0</v>
      </c>
      <c r="G34" s="1066">
        <v>0</v>
      </c>
      <c r="H34" s="1078">
        <v>0</v>
      </c>
      <c r="I34" s="1264">
        <v>0</v>
      </c>
      <c r="J34" s="1078">
        <v>0</v>
      </c>
      <c r="K34" s="1264">
        <v>0</v>
      </c>
      <c r="L34" s="1069">
        <v>0</v>
      </c>
      <c r="M34" s="1266">
        <v>0</v>
      </c>
    </row>
    <row r="35" spans="1:13" ht="15.75" customHeight="1">
      <c r="A35" s="460" t="s">
        <v>22</v>
      </c>
      <c r="B35" s="1067">
        <v>190</v>
      </c>
      <c r="C35" s="1066">
        <v>2.1122</v>
      </c>
      <c r="D35" s="1065">
        <v>0</v>
      </c>
      <c r="E35" s="1066">
        <v>0</v>
      </c>
      <c r="F35" s="1077">
        <v>0</v>
      </c>
      <c r="G35" s="1066">
        <v>0</v>
      </c>
      <c r="H35" s="1078">
        <v>0</v>
      </c>
      <c r="I35" s="1264">
        <v>0</v>
      </c>
      <c r="J35" s="1078">
        <v>0</v>
      </c>
      <c r="K35" s="1264">
        <v>0</v>
      </c>
      <c r="L35" s="1069">
        <v>0</v>
      </c>
      <c r="M35" s="1266">
        <v>0</v>
      </c>
    </row>
    <row r="36" spans="1:13" ht="15.75" customHeight="1">
      <c r="A36" s="460" t="s">
        <v>23</v>
      </c>
      <c r="B36" s="1067">
        <v>0</v>
      </c>
      <c r="C36" s="1066">
        <v>0</v>
      </c>
      <c r="D36" s="1065">
        <v>0</v>
      </c>
      <c r="E36" s="1066">
        <v>0</v>
      </c>
      <c r="F36" s="1077">
        <v>0</v>
      </c>
      <c r="G36" s="1066">
        <v>0</v>
      </c>
      <c r="H36" s="1078">
        <v>0</v>
      </c>
      <c r="I36" s="1264">
        <v>0</v>
      </c>
      <c r="J36" s="1078">
        <v>0</v>
      </c>
      <c r="K36" s="1264">
        <v>0</v>
      </c>
      <c r="L36" s="1069">
        <v>0</v>
      </c>
      <c r="M36" s="1266">
        <v>0</v>
      </c>
    </row>
    <row r="37" spans="1:13" ht="15.75" customHeight="1">
      <c r="A37" s="460" t="s">
        <v>24</v>
      </c>
      <c r="B37" s="1067">
        <v>0</v>
      </c>
      <c r="C37" s="1066">
        <v>0</v>
      </c>
      <c r="D37" s="1065">
        <v>0</v>
      </c>
      <c r="E37" s="1066">
        <v>0</v>
      </c>
      <c r="F37" s="1078">
        <v>0</v>
      </c>
      <c r="G37" s="1070">
        <v>0</v>
      </c>
      <c r="H37" s="1078">
        <v>0</v>
      </c>
      <c r="I37" s="1264">
        <v>0</v>
      </c>
      <c r="J37" s="1078">
        <v>0</v>
      </c>
      <c r="K37" s="1264">
        <v>0</v>
      </c>
      <c r="L37" s="1069">
        <v>0</v>
      </c>
      <c r="M37" s="1266">
        <v>0</v>
      </c>
    </row>
    <row r="38" spans="1:13" ht="15.75" customHeight="1">
      <c r="A38" s="460" t="s">
        <v>25</v>
      </c>
      <c r="B38" s="1067">
        <v>0</v>
      </c>
      <c r="C38" s="1066">
        <v>0</v>
      </c>
      <c r="D38" s="1065">
        <v>0</v>
      </c>
      <c r="E38" s="1066">
        <v>0</v>
      </c>
      <c r="F38" s="1078">
        <v>0</v>
      </c>
      <c r="G38" s="1070">
        <v>0</v>
      </c>
      <c r="H38" s="1078">
        <v>0</v>
      </c>
      <c r="I38" s="1264">
        <v>0</v>
      </c>
      <c r="J38" s="1078">
        <v>0</v>
      </c>
      <c r="K38" s="1264">
        <v>0</v>
      </c>
      <c r="L38" s="1069"/>
      <c r="M38" s="1266"/>
    </row>
    <row r="39" spans="1:13" ht="15.75" customHeight="1">
      <c r="A39" s="352" t="s">
        <v>1420</v>
      </c>
      <c r="B39" s="1079">
        <v>0</v>
      </c>
      <c r="C39" s="1073">
        <v>0</v>
      </c>
      <c r="D39" s="1074">
        <v>0</v>
      </c>
      <c r="E39" s="1075">
        <v>0</v>
      </c>
      <c r="F39" s="1080">
        <v>0</v>
      </c>
      <c r="G39" s="1075">
        <v>0</v>
      </c>
      <c r="H39" s="1078">
        <v>0</v>
      </c>
      <c r="I39" s="1264">
        <v>0</v>
      </c>
      <c r="J39" s="1078">
        <v>0</v>
      </c>
      <c r="K39" s="1264">
        <v>0</v>
      </c>
      <c r="L39" s="1081"/>
      <c r="M39" s="1251"/>
    </row>
    <row r="40" spans="1:13" ht="15.75" customHeight="1" thickBot="1">
      <c r="A40" s="1252" t="s">
        <v>267</v>
      </c>
      <c r="B40" s="1268">
        <v>1311.8</v>
      </c>
      <c r="C40" s="1254"/>
      <c r="D40" s="1253">
        <v>830</v>
      </c>
      <c r="E40" s="1254"/>
      <c r="F40" s="1269">
        <v>0</v>
      </c>
      <c r="G40" s="1256">
        <v>0</v>
      </c>
      <c r="H40" s="1270">
        <v>0</v>
      </c>
      <c r="I40" s="1260">
        <v>0</v>
      </c>
      <c r="J40" s="1270">
        <v>0</v>
      </c>
      <c r="K40" s="1260">
        <v>0</v>
      </c>
      <c r="L40" s="1271">
        <v>3381.73</v>
      </c>
      <c r="M40" s="1261">
        <v>0</v>
      </c>
    </row>
    <row r="41" spans="1:13" ht="13.5" thickTop="1">
      <c r="A41" s="29" t="s">
        <v>784</v>
      </c>
      <c r="B41" s="1483"/>
      <c r="C41" s="1483"/>
      <c r="D41" s="1483"/>
      <c r="E41" s="1483"/>
      <c r="F41" s="1483"/>
      <c r="G41" s="1483"/>
      <c r="H41" s="1483"/>
      <c r="I41" s="1483"/>
      <c r="J41" s="1484"/>
      <c r="K41" s="1484"/>
      <c r="L41" s="1484"/>
      <c r="M41" s="1484"/>
    </row>
    <row r="42" spans="1:13" ht="12.75">
      <c r="A42" s="29" t="s">
        <v>789</v>
      </c>
      <c r="B42" s="1484"/>
      <c r="C42" s="1484"/>
      <c r="D42" s="1484"/>
      <c r="E42" s="1484"/>
      <c r="F42" s="1484"/>
      <c r="G42" s="1484"/>
      <c r="H42" s="1484"/>
      <c r="I42" s="1484"/>
      <c r="J42" s="1484"/>
      <c r="K42" s="1484"/>
      <c r="L42" s="1484"/>
      <c r="M42" s="1484"/>
    </row>
    <row r="43" spans="1:13" ht="12.75">
      <c r="A43" s="29" t="s">
        <v>786</v>
      </c>
      <c r="B43" s="1484"/>
      <c r="C43" s="1484"/>
      <c r="D43" s="1484"/>
      <c r="E43" s="1484"/>
      <c r="F43" s="1484"/>
      <c r="G43" s="1484"/>
      <c r="H43" s="1484"/>
      <c r="I43" s="1484"/>
      <c r="J43" s="1484"/>
      <c r="K43" s="1484"/>
      <c r="L43" s="1484"/>
      <c r="M43" s="1484"/>
    </row>
  </sheetData>
  <mergeCells count="18">
    <mergeCell ref="A23:M23"/>
    <mergeCell ref="A24:M24"/>
    <mergeCell ref="L4:M4"/>
    <mergeCell ref="A26:A27"/>
    <mergeCell ref="B26:C26"/>
    <mergeCell ref="D26:E26"/>
    <mergeCell ref="F26:G26"/>
    <mergeCell ref="H26:I26"/>
    <mergeCell ref="J26:K26"/>
    <mergeCell ref="L26:M26"/>
    <mergeCell ref="H4:I4"/>
    <mergeCell ref="J4:K4"/>
    <mergeCell ref="A1:M1"/>
    <mergeCell ref="A2:M2"/>
    <mergeCell ref="A4:A5"/>
    <mergeCell ref="B4:C4"/>
    <mergeCell ref="D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14.140625" style="9" customWidth="1"/>
    <col min="3" max="6" width="11.8515625" style="9" customWidth="1"/>
    <col min="7" max="7" width="9.140625" style="9" customWidth="1"/>
    <col min="8" max="8" width="10.7109375" style="9" customWidth="1"/>
    <col min="9" max="16384" width="9.140625" style="9" customWidth="1"/>
  </cols>
  <sheetData>
    <row r="1" spans="2:8" ht="12.75">
      <c r="B1" s="1642" t="s">
        <v>790</v>
      </c>
      <c r="C1" s="1642"/>
      <c r="D1" s="1642"/>
      <c r="E1" s="1642"/>
      <c r="F1" s="1642"/>
      <c r="G1" s="1642"/>
      <c r="H1" s="1642"/>
    </row>
    <row r="2" spans="2:8" ht="15.75">
      <c r="B2" s="1643" t="s">
        <v>791</v>
      </c>
      <c r="C2" s="1643"/>
      <c r="D2" s="1643"/>
      <c r="E2" s="1643"/>
      <c r="F2" s="1643"/>
      <c r="G2" s="1643"/>
      <c r="H2" s="1643"/>
    </row>
    <row r="3" spans="4:8" ht="13.5" thickBot="1">
      <c r="D3" s="1033"/>
      <c r="E3" s="1033"/>
      <c r="G3" s="1033"/>
      <c r="H3" s="668" t="s">
        <v>200</v>
      </c>
    </row>
    <row r="4" spans="2:8" ht="13.5" thickTop="1">
      <c r="B4" s="1272" t="s">
        <v>9</v>
      </c>
      <c r="C4" s="1365" t="s">
        <v>780</v>
      </c>
      <c r="D4" s="997" t="s">
        <v>781</v>
      </c>
      <c r="E4" s="1365" t="s">
        <v>782</v>
      </c>
      <c r="F4" s="1365" t="s">
        <v>1460</v>
      </c>
      <c r="G4" s="1365" t="s">
        <v>1056</v>
      </c>
      <c r="H4" s="1000" t="s">
        <v>1500</v>
      </c>
    </row>
    <row r="5" spans="2:8" ht="15.75" customHeight="1">
      <c r="B5" s="460" t="s">
        <v>15</v>
      </c>
      <c r="C5" s="1087">
        <v>0</v>
      </c>
      <c r="D5" s="1088">
        <v>0</v>
      </c>
      <c r="E5" s="1087">
        <v>0</v>
      </c>
      <c r="F5" s="1089">
        <v>0</v>
      </c>
      <c r="G5" s="1089">
        <v>0</v>
      </c>
      <c r="H5" s="1250">
        <v>0</v>
      </c>
    </row>
    <row r="6" spans="2:8" ht="15.75" customHeight="1">
      <c r="B6" s="460" t="s">
        <v>16</v>
      </c>
      <c r="C6" s="1087">
        <v>0</v>
      </c>
      <c r="D6" s="1088">
        <v>0</v>
      </c>
      <c r="E6" s="1087">
        <v>0</v>
      </c>
      <c r="F6" s="1089">
        <v>0</v>
      </c>
      <c r="G6" s="1089">
        <v>0</v>
      </c>
      <c r="H6" s="1273">
        <v>0</v>
      </c>
    </row>
    <row r="7" spans="2:8" ht="15.75" customHeight="1">
      <c r="B7" s="460" t="s">
        <v>17</v>
      </c>
      <c r="C7" s="1087">
        <v>0</v>
      </c>
      <c r="D7" s="1088">
        <v>0</v>
      </c>
      <c r="E7" s="1087">
        <v>0</v>
      </c>
      <c r="F7" s="1089">
        <v>0</v>
      </c>
      <c r="G7" s="1089">
        <v>0</v>
      </c>
      <c r="H7" s="1250">
        <v>1000</v>
      </c>
    </row>
    <row r="8" spans="2:8" ht="15.75" customHeight="1">
      <c r="B8" s="460" t="s">
        <v>18</v>
      </c>
      <c r="C8" s="1087">
        <v>1050</v>
      </c>
      <c r="D8" s="1088">
        <v>0</v>
      </c>
      <c r="E8" s="1087">
        <v>0</v>
      </c>
      <c r="F8" s="1089">
        <v>0</v>
      </c>
      <c r="G8" s="1089">
        <v>0</v>
      </c>
      <c r="H8" s="1250">
        <v>2000</v>
      </c>
    </row>
    <row r="9" spans="2:8" ht="15.75" customHeight="1">
      <c r="B9" s="460" t="s">
        <v>19</v>
      </c>
      <c r="C9" s="1087">
        <v>1610</v>
      </c>
      <c r="D9" s="1088">
        <v>0</v>
      </c>
      <c r="E9" s="1087">
        <v>0</v>
      </c>
      <c r="F9" s="1089">
        <v>0</v>
      </c>
      <c r="G9" s="1089">
        <v>0</v>
      </c>
      <c r="H9" s="1250">
        <v>13000</v>
      </c>
    </row>
    <row r="10" spans="2:8" ht="15.75" customHeight="1">
      <c r="B10" s="460" t="s">
        <v>20</v>
      </c>
      <c r="C10" s="1087">
        <v>0</v>
      </c>
      <c r="D10" s="1088">
        <v>0</v>
      </c>
      <c r="E10" s="1087">
        <v>0</v>
      </c>
      <c r="F10" s="1089">
        <v>2000</v>
      </c>
      <c r="G10" s="1089">
        <v>0</v>
      </c>
      <c r="H10" s="1250">
        <v>23982</v>
      </c>
    </row>
    <row r="11" spans="2:8" ht="15.75" customHeight="1">
      <c r="B11" s="460" t="s">
        <v>21</v>
      </c>
      <c r="C11" s="1087">
        <v>2800</v>
      </c>
      <c r="D11" s="1088">
        <v>450</v>
      </c>
      <c r="E11" s="1087">
        <v>0</v>
      </c>
      <c r="F11" s="1089">
        <v>5000</v>
      </c>
      <c r="G11" s="1089">
        <v>4000</v>
      </c>
      <c r="H11" s="1250">
        <v>18953</v>
      </c>
    </row>
    <row r="12" spans="2:8" ht="15.75" customHeight="1">
      <c r="B12" s="460" t="s">
        <v>22</v>
      </c>
      <c r="C12" s="1087">
        <v>300</v>
      </c>
      <c r="D12" s="1088">
        <v>0</v>
      </c>
      <c r="E12" s="1087">
        <v>0</v>
      </c>
      <c r="F12" s="1089">
        <v>2000</v>
      </c>
      <c r="G12" s="1089">
        <v>5000</v>
      </c>
      <c r="H12" s="1250">
        <v>15250.3</v>
      </c>
    </row>
    <row r="13" spans="2:8" ht="15.75" customHeight="1">
      <c r="B13" s="460" t="s">
        <v>23</v>
      </c>
      <c r="C13" s="1087">
        <v>0</v>
      </c>
      <c r="D13" s="1088">
        <v>0</v>
      </c>
      <c r="E13" s="1089">
        <v>0</v>
      </c>
      <c r="F13" s="1275" t="s">
        <v>1498</v>
      </c>
      <c r="G13" s="1275">
        <v>0</v>
      </c>
      <c r="H13" s="1274">
        <v>20929</v>
      </c>
    </row>
    <row r="14" spans="2:8" ht="15.75" customHeight="1">
      <c r="B14" s="460" t="s">
        <v>24</v>
      </c>
      <c r="C14" s="1087">
        <v>600</v>
      </c>
      <c r="D14" s="1088">
        <v>0</v>
      </c>
      <c r="E14" s="1089">
        <v>2000</v>
      </c>
      <c r="F14" s="1275" t="s">
        <v>1498</v>
      </c>
      <c r="G14" s="1275">
        <v>0</v>
      </c>
      <c r="H14" s="1274">
        <v>12000</v>
      </c>
    </row>
    <row r="15" spans="2:8" ht="15.75" customHeight="1">
      <c r="B15" s="460" t="s">
        <v>25</v>
      </c>
      <c r="C15" s="1087">
        <v>0</v>
      </c>
      <c r="D15" s="1088">
        <v>0</v>
      </c>
      <c r="E15" s="1089">
        <v>0</v>
      </c>
      <c r="F15" s="1275" t="s">
        <v>1498</v>
      </c>
      <c r="G15" s="1275">
        <v>2000</v>
      </c>
      <c r="H15" s="1274"/>
    </row>
    <row r="16" spans="2:8" ht="15.75" customHeight="1">
      <c r="B16" s="352" t="s">
        <v>1420</v>
      </c>
      <c r="C16" s="1090">
        <v>320</v>
      </c>
      <c r="D16" s="1091">
        <v>0</v>
      </c>
      <c r="E16" s="1089">
        <v>0</v>
      </c>
      <c r="F16" s="1275" t="s">
        <v>1498</v>
      </c>
      <c r="G16" s="1276">
        <v>0</v>
      </c>
      <c r="H16" s="1250"/>
    </row>
    <row r="17" spans="2:8" ht="15.75" customHeight="1" thickBot="1">
      <c r="B17" s="1252" t="s">
        <v>267</v>
      </c>
      <c r="C17" s="1367">
        <f aca="true" t="shared" si="0" ref="C17:H17">SUM(C5:C16)</f>
        <v>6680</v>
      </c>
      <c r="D17" s="1367">
        <f t="shared" si="0"/>
        <v>450</v>
      </c>
      <c r="E17" s="1500">
        <f t="shared" si="0"/>
        <v>2000</v>
      </c>
      <c r="F17" s="1500">
        <f t="shared" si="0"/>
        <v>9000</v>
      </c>
      <c r="G17" s="1501">
        <f t="shared" si="0"/>
        <v>11000</v>
      </c>
      <c r="H17" s="1502">
        <f t="shared" si="0"/>
        <v>107114.3</v>
      </c>
    </row>
    <row r="18" ht="15.75" customHeight="1" thickTop="1">
      <c r="B18" s="29" t="s">
        <v>792</v>
      </c>
    </row>
    <row r="19" ht="15.75" customHeight="1">
      <c r="B19" s="29" t="s">
        <v>786</v>
      </c>
    </row>
    <row r="20" ht="15.75" customHeight="1">
      <c r="B20" s="29"/>
    </row>
    <row r="21" ht="17.25" customHeight="1">
      <c r="B21" s="29"/>
    </row>
    <row r="22" spans="2:8" ht="17.25" customHeight="1">
      <c r="B22" s="1642" t="s">
        <v>793</v>
      </c>
      <c r="C22" s="1642"/>
      <c r="D22" s="1642"/>
      <c r="E22" s="1642"/>
      <c r="F22" s="1642"/>
      <c r="G22" s="1642"/>
      <c r="H22" s="1642"/>
    </row>
    <row r="23" spans="2:8" ht="15.75">
      <c r="B23" s="1643" t="s">
        <v>794</v>
      </c>
      <c r="C23" s="1643"/>
      <c r="D23" s="1643"/>
      <c r="E23" s="1643"/>
      <c r="F23" s="1643"/>
      <c r="G23" s="1643"/>
      <c r="H23" s="1643"/>
    </row>
    <row r="24" spans="4:8" ht="13.5" thickBot="1">
      <c r="D24" s="1033"/>
      <c r="E24" s="1033"/>
      <c r="G24" s="1033"/>
      <c r="H24" s="668" t="s">
        <v>200</v>
      </c>
    </row>
    <row r="25" spans="2:8" ht="13.5" thickTop="1">
      <c r="B25" s="1272" t="s">
        <v>9</v>
      </c>
      <c r="C25" s="1365" t="str">
        <f aca="true" t="shared" si="1" ref="C25:H25">C4</f>
        <v>2004/05</v>
      </c>
      <c r="D25" s="997" t="str">
        <f t="shared" si="1"/>
        <v>2005/06</v>
      </c>
      <c r="E25" s="997" t="str">
        <f t="shared" si="1"/>
        <v>2006/07</v>
      </c>
      <c r="F25" s="999" t="str">
        <f t="shared" si="1"/>
        <v>2007/08</v>
      </c>
      <c r="G25" s="1365" t="str">
        <f t="shared" si="1"/>
        <v>2008/09</v>
      </c>
      <c r="H25" s="1000" t="str">
        <f t="shared" si="1"/>
        <v>2009/10</v>
      </c>
    </row>
    <row r="26" spans="2:8" ht="12.75">
      <c r="B26" s="460" t="s">
        <v>15</v>
      </c>
      <c r="C26" s="1087">
        <v>0</v>
      </c>
      <c r="D26" s="1088">
        <v>0</v>
      </c>
      <c r="E26" s="1088">
        <v>2590</v>
      </c>
      <c r="F26" s="1068">
        <v>0</v>
      </c>
      <c r="G26" s="1089">
        <v>2000</v>
      </c>
      <c r="H26" s="1250">
        <v>0</v>
      </c>
    </row>
    <row r="27" spans="2:8" ht="12.75">
      <c r="B27" s="460" t="s">
        <v>16</v>
      </c>
      <c r="C27" s="1087">
        <v>0</v>
      </c>
      <c r="D27" s="1088">
        <v>0</v>
      </c>
      <c r="E27" s="1088">
        <v>1500</v>
      </c>
      <c r="F27" s="1068">
        <v>1000</v>
      </c>
      <c r="G27" s="1089">
        <v>3520</v>
      </c>
      <c r="H27" s="1250">
        <v>1000</v>
      </c>
    </row>
    <row r="28" spans="2:8" ht="12.75">
      <c r="B28" s="460" t="s">
        <v>17</v>
      </c>
      <c r="C28" s="1087">
        <v>1500</v>
      </c>
      <c r="D28" s="1088">
        <v>0</v>
      </c>
      <c r="E28" s="1088">
        <v>1500</v>
      </c>
      <c r="F28" s="1068">
        <v>4570</v>
      </c>
      <c r="G28" s="1089">
        <v>0</v>
      </c>
      <c r="H28" s="1250">
        <v>0</v>
      </c>
    </row>
    <row r="29" spans="2:8" ht="12.75">
      <c r="B29" s="460" t="s">
        <v>18</v>
      </c>
      <c r="C29" s="1087">
        <v>0</v>
      </c>
      <c r="D29" s="1088">
        <v>500</v>
      </c>
      <c r="E29" s="1088">
        <v>6150</v>
      </c>
      <c r="F29" s="1068">
        <v>0</v>
      </c>
      <c r="G29" s="1089">
        <v>0</v>
      </c>
      <c r="H29" s="1250">
        <v>0</v>
      </c>
    </row>
    <row r="30" spans="2:8" ht="12.75">
      <c r="B30" s="460" t="s">
        <v>19</v>
      </c>
      <c r="C30" s="1087">
        <v>0</v>
      </c>
      <c r="D30" s="1088">
        <v>1500</v>
      </c>
      <c r="E30" s="1088">
        <v>750</v>
      </c>
      <c r="F30" s="1068">
        <v>0</v>
      </c>
      <c r="G30" s="1089">
        <v>3500</v>
      </c>
      <c r="H30" s="1250">
        <v>0</v>
      </c>
    </row>
    <row r="31" spans="2:8" ht="12.75">
      <c r="B31" s="460" t="s">
        <v>20</v>
      </c>
      <c r="C31" s="1087">
        <v>2570</v>
      </c>
      <c r="D31" s="1088">
        <v>2000</v>
      </c>
      <c r="E31" s="1088">
        <v>1070</v>
      </c>
      <c r="F31" s="1068">
        <v>0</v>
      </c>
      <c r="G31" s="1089">
        <v>4240</v>
      </c>
      <c r="H31" s="1250">
        <v>0</v>
      </c>
    </row>
    <row r="32" spans="2:8" ht="12.75">
      <c r="B32" s="460" t="s">
        <v>21</v>
      </c>
      <c r="C32" s="1087">
        <v>0</v>
      </c>
      <c r="D32" s="1088">
        <v>1000</v>
      </c>
      <c r="E32" s="1088">
        <v>0</v>
      </c>
      <c r="F32" s="1068">
        <v>0</v>
      </c>
      <c r="G32" s="1089">
        <v>0</v>
      </c>
      <c r="H32" s="1250">
        <v>0</v>
      </c>
    </row>
    <row r="33" spans="2:8" ht="12.75">
      <c r="B33" s="460" t="s">
        <v>22</v>
      </c>
      <c r="C33" s="1087">
        <v>0</v>
      </c>
      <c r="D33" s="1088">
        <v>0</v>
      </c>
      <c r="E33" s="1088">
        <v>500</v>
      </c>
      <c r="F33" s="1068">
        <v>0</v>
      </c>
      <c r="G33" s="1089">
        <v>0</v>
      </c>
      <c r="H33" s="1250">
        <v>0</v>
      </c>
    </row>
    <row r="34" spans="2:8" ht="12.75">
      <c r="B34" s="460" t="s">
        <v>23</v>
      </c>
      <c r="C34" s="1087">
        <v>1200</v>
      </c>
      <c r="D34" s="1088">
        <v>1500</v>
      </c>
      <c r="E34" s="1088">
        <v>0</v>
      </c>
      <c r="F34" s="1065">
        <v>1000</v>
      </c>
      <c r="G34" s="1087">
        <v>0</v>
      </c>
      <c r="H34" s="1277">
        <v>0</v>
      </c>
    </row>
    <row r="35" spans="2:8" ht="12.75">
      <c r="B35" s="460" t="s">
        <v>24</v>
      </c>
      <c r="C35" s="1087">
        <v>0</v>
      </c>
      <c r="D35" s="1088">
        <v>0</v>
      </c>
      <c r="E35" s="1085">
        <v>0</v>
      </c>
      <c r="F35" s="1278">
        <v>0</v>
      </c>
      <c r="G35" s="1279">
        <v>0</v>
      </c>
      <c r="H35" s="1273">
        <v>0</v>
      </c>
    </row>
    <row r="36" spans="2:8" ht="12.75">
      <c r="B36" s="460" t="s">
        <v>25</v>
      </c>
      <c r="C36" s="1087">
        <v>0</v>
      </c>
      <c r="D36" s="1088">
        <v>0</v>
      </c>
      <c r="E36" s="1085">
        <v>0</v>
      </c>
      <c r="F36" s="1278">
        <v>0</v>
      </c>
      <c r="G36" s="1279">
        <v>0</v>
      </c>
      <c r="H36" s="1273"/>
    </row>
    <row r="37" spans="2:8" ht="12.75">
      <c r="B37" s="352" t="s">
        <v>1420</v>
      </c>
      <c r="C37" s="1090">
        <v>0</v>
      </c>
      <c r="D37" s="1091">
        <v>0</v>
      </c>
      <c r="E37" s="1085">
        <v>280</v>
      </c>
      <c r="F37" s="1278">
        <v>0</v>
      </c>
      <c r="G37" s="1089">
        <v>0</v>
      </c>
      <c r="H37" s="1250"/>
    </row>
    <row r="38" spans="2:8" ht="13.5" thickBot="1">
      <c r="B38" s="1252" t="s">
        <v>267</v>
      </c>
      <c r="C38" s="1367">
        <f aca="true" t="shared" si="2" ref="C38:H38">SUM(C26:C37)</f>
        <v>5270</v>
      </c>
      <c r="D38" s="1367">
        <f t="shared" si="2"/>
        <v>6500</v>
      </c>
      <c r="E38" s="1500">
        <f t="shared" si="2"/>
        <v>14340</v>
      </c>
      <c r="F38" s="1503">
        <f t="shared" si="2"/>
        <v>6570</v>
      </c>
      <c r="G38" s="1500">
        <f t="shared" si="2"/>
        <v>13260</v>
      </c>
      <c r="H38" s="1502">
        <f t="shared" si="2"/>
        <v>1000</v>
      </c>
    </row>
    <row r="39" ht="13.5" thickTop="1">
      <c r="B39" s="29" t="s">
        <v>795</v>
      </c>
    </row>
    <row r="40" ht="12.75">
      <c r="B40" s="29" t="s">
        <v>786</v>
      </c>
    </row>
  </sheetData>
  <mergeCells count="4">
    <mergeCell ref="B1:H1"/>
    <mergeCell ref="B2:H2"/>
    <mergeCell ref="B22:H22"/>
    <mergeCell ref="B23:H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V1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0.00390625" style="9" bestFit="1" customWidth="1"/>
    <col min="6" max="6" width="9.00390625" style="9" bestFit="1" customWidth="1"/>
    <col min="7" max="8" width="10.00390625" style="9" bestFit="1" customWidth="1"/>
    <col min="9" max="9" width="7.57421875" style="9" bestFit="1" customWidth="1"/>
    <col min="10" max="11" width="10.00390625" style="9" bestFit="1" customWidth="1"/>
    <col min="12" max="12" width="7.57421875" style="9" bestFit="1" customWidth="1"/>
    <col min="13" max="13" width="10.00390625" style="9" bestFit="1" customWidth="1"/>
    <col min="14" max="14" width="11.00390625" style="9" bestFit="1" customWidth="1"/>
    <col min="15" max="15" width="9.00390625" style="9" bestFit="1" customWidth="1"/>
    <col min="16" max="17" width="11.00390625" style="9" bestFit="1" customWidth="1"/>
    <col min="18" max="18" width="9.00390625" style="9" bestFit="1" customWidth="1"/>
    <col min="19" max="19" width="11.00390625" style="9" bestFit="1" customWidth="1"/>
    <col min="20" max="20" width="10.00390625" style="9" bestFit="1" customWidth="1"/>
    <col min="21" max="21" width="7.57421875" style="9" bestFit="1" customWidth="1"/>
    <col min="22" max="22" width="11.8515625" style="9" bestFit="1" customWidth="1"/>
    <col min="23" max="16384" width="9.140625" style="9" customWidth="1"/>
  </cols>
  <sheetData>
    <row r="1" spans="1:22" ht="12.75">
      <c r="A1" s="1648" t="s">
        <v>796</v>
      </c>
      <c r="B1" s="1648"/>
      <c r="C1" s="1648"/>
      <c r="D1" s="1648"/>
      <c r="E1" s="1648"/>
      <c r="F1" s="1648"/>
      <c r="G1" s="1648"/>
      <c r="H1" s="1648"/>
      <c r="I1" s="1648"/>
      <c r="J1" s="1648"/>
      <c r="K1" s="1648"/>
      <c r="L1" s="1648"/>
      <c r="M1" s="1648"/>
      <c r="N1" s="1648"/>
      <c r="O1" s="1648"/>
      <c r="P1" s="1648"/>
      <c r="Q1" s="1648"/>
      <c r="R1" s="1648"/>
      <c r="S1" s="1648"/>
      <c r="T1" s="1648"/>
      <c r="U1" s="1648"/>
      <c r="V1" s="1648"/>
    </row>
    <row r="2" spans="1:22" ht="15.75">
      <c r="A2" s="1649" t="s">
        <v>797</v>
      </c>
      <c r="B2" s="1649"/>
      <c r="C2" s="1649"/>
      <c r="D2" s="1649"/>
      <c r="E2" s="1649"/>
      <c r="F2" s="1649"/>
      <c r="G2" s="1649"/>
      <c r="H2" s="1649"/>
      <c r="I2" s="1649"/>
      <c r="J2" s="1649"/>
      <c r="K2" s="1649"/>
      <c r="L2" s="1649"/>
      <c r="M2" s="1649"/>
      <c r="N2" s="1649"/>
      <c r="O2" s="1649"/>
      <c r="P2" s="1649"/>
      <c r="Q2" s="1649"/>
      <c r="R2" s="1649"/>
      <c r="S2" s="1649"/>
      <c r="T2" s="1649"/>
      <c r="U2" s="1649"/>
      <c r="V2" s="1649"/>
    </row>
    <row r="3" spans="1:10" ht="12.75" hidden="1">
      <c r="A3" s="1650" t="s">
        <v>798</v>
      </c>
      <c r="B3" s="1650"/>
      <c r="C3" s="1650"/>
      <c r="D3" s="1650"/>
      <c r="E3" s="1650"/>
      <c r="F3" s="1650"/>
      <c r="G3" s="1650"/>
      <c r="H3" s="1650"/>
      <c r="I3" s="1650"/>
      <c r="J3" s="1650"/>
    </row>
    <row r="4" spans="1:22" ht="13.5" thickBot="1">
      <c r="A4" s="1092"/>
      <c r="B4" s="1092"/>
      <c r="C4" s="1092"/>
      <c r="D4" s="1092"/>
      <c r="E4" s="1092"/>
      <c r="F4" s="1092"/>
      <c r="G4" s="1092"/>
      <c r="H4" s="1092"/>
      <c r="I4" s="28"/>
      <c r="J4" s="28"/>
      <c r="K4" s="1092"/>
      <c r="L4" s="28"/>
      <c r="M4" s="1033"/>
      <c r="N4" s="1092"/>
      <c r="O4" s="28"/>
      <c r="S4" s="1033"/>
      <c r="V4" s="668" t="s">
        <v>200</v>
      </c>
    </row>
    <row r="5" spans="1:22" ht="13.5" thickTop="1">
      <c r="A5" s="1286"/>
      <c r="B5" s="1651" t="s">
        <v>799</v>
      </c>
      <c r="C5" s="1652"/>
      <c r="D5" s="1653"/>
      <c r="E5" s="1651" t="s">
        <v>780</v>
      </c>
      <c r="F5" s="1652"/>
      <c r="G5" s="1653"/>
      <c r="H5" s="1652" t="s">
        <v>781</v>
      </c>
      <c r="I5" s="1652"/>
      <c r="J5" s="1653"/>
      <c r="K5" s="1652" t="s">
        <v>782</v>
      </c>
      <c r="L5" s="1652"/>
      <c r="M5" s="1653"/>
      <c r="N5" s="1652" t="s">
        <v>1460</v>
      </c>
      <c r="O5" s="1652"/>
      <c r="P5" s="1652"/>
      <c r="Q5" s="1651" t="s">
        <v>1056</v>
      </c>
      <c r="R5" s="1652"/>
      <c r="S5" s="1653"/>
      <c r="T5" s="1652" t="s">
        <v>1500</v>
      </c>
      <c r="U5" s="1652"/>
      <c r="V5" s="1654"/>
    </row>
    <row r="6" spans="1:22" s="1093" customFormat="1" ht="25.5">
      <c r="A6" s="1287" t="s">
        <v>9</v>
      </c>
      <c r="B6" s="1280" t="s">
        <v>800</v>
      </c>
      <c r="C6" s="1281" t="s">
        <v>801</v>
      </c>
      <c r="D6" s="1282" t="s">
        <v>802</v>
      </c>
      <c r="E6" s="1280" t="s">
        <v>800</v>
      </c>
      <c r="F6" s="1281" t="s">
        <v>801</v>
      </c>
      <c r="G6" s="1282" t="s">
        <v>802</v>
      </c>
      <c r="H6" s="1281" t="s">
        <v>800</v>
      </c>
      <c r="I6" s="1281" t="s">
        <v>801</v>
      </c>
      <c r="J6" s="1282" t="s">
        <v>802</v>
      </c>
      <c r="K6" s="1281" t="s">
        <v>800</v>
      </c>
      <c r="L6" s="1281" t="s">
        <v>801</v>
      </c>
      <c r="M6" s="1282" t="s">
        <v>802</v>
      </c>
      <c r="N6" s="1281" t="s">
        <v>800</v>
      </c>
      <c r="O6" s="1281" t="s">
        <v>801</v>
      </c>
      <c r="P6" s="1291" t="s">
        <v>802</v>
      </c>
      <c r="Q6" s="1280" t="s">
        <v>800</v>
      </c>
      <c r="R6" s="1281" t="s">
        <v>801</v>
      </c>
      <c r="S6" s="1282" t="s">
        <v>802</v>
      </c>
      <c r="T6" s="1281" t="s">
        <v>800</v>
      </c>
      <c r="U6" s="1281" t="s">
        <v>801</v>
      </c>
      <c r="V6" s="1288" t="s">
        <v>802</v>
      </c>
    </row>
    <row r="7" spans="1:22" ht="15" customHeight="1">
      <c r="A7" s="460" t="s">
        <v>15</v>
      </c>
      <c r="B7" s="1078">
        <v>735.39</v>
      </c>
      <c r="C7" s="1069">
        <v>0</v>
      </c>
      <c r="D7" s="1070">
        <v>735.39</v>
      </c>
      <c r="E7" s="1077">
        <v>1357.5</v>
      </c>
      <c r="F7" s="1283">
        <v>0</v>
      </c>
      <c r="G7" s="1066">
        <v>1357.5</v>
      </c>
      <c r="H7" s="1283">
        <v>1699.84</v>
      </c>
      <c r="I7" s="1283">
        <v>522.736</v>
      </c>
      <c r="J7" s="1066">
        <v>1177.1139999999998</v>
      </c>
      <c r="K7" s="1283">
        <v>6548.66</v>
      </c>
      <c r="L7" s="1283">
        <v>0</v>
      </c>
      <c r="M7" s="1066">
        <v>6548.66</v>
      </c>
      <c r="N7" s="1069">
        <v>2250.71</v>
      </c>
      <c r="O7" s="1069">
        <v>0</v>
      </c>
      <c r="P7" s="1069">
        <v>2250.71</v>
      </c>
      <c r="Q7" s="1078">
        <v>5574.13</v>
      </c>
      <c r="R7" s="1069">
        <v>183.84</v>
      </c>
      <c r="S7" s="1070">
        <v>5390.29</v>
      </c>
      <c r="T7" s="1069">
        <v>5766.1</v>
      </c>
      <c r="U7" s="1069">
        <v>0</v>
      </c>
      <c r="V7" s="1249">
        <v>5766.1</v>
      </c>
    </row>
    <row r="8" spans="1:22" ht="15" customHeight="1">
      <c r="A8" s="460" t="s">
        <v>16</v>
      </c>
      <c r="B8" s="1078">
        <v>1337.1</v>
      </c>
      <c r="C8" s="1069">
        <v>0</v>
      </c>
      <c r="D8" s="1070">
        <v>1337.1</v>
      </c>
      <c r="E8" s="1077">
        <v>2067.5</v>
      </c>
      <c r="F8" s="1283">
        <v>0</v>
      </c>
      <c r="G8" s="1066">
        <v>2067.5</v>
      </c>
      <c r="H8" s="1283">
        <v>2160.84</v>
      </c>
      <c r="I8" s="1283">
        <v>0</v>
      </c>
      <c r="J8" s="1066">
        <v>2160.84</v>
      </c>
      <c r="K8" s="1283">
        <v>4746.41</v>
      </c>
      <c r="L8" s="1283">
        <v>0</v>
      </c>
      <c r="M8" s="1066">
        <v>4746.41</v>
      </c>
      <c r="N8" s="1069">
        <v>4792.01</v>
      </c>
      <c r="O8" s="1069">
        <v>400.38</v>
      </c>
      <c r="P8" s="1069">
        <v>4391.63</v>
      </c>
      <c r="Q8" s="1078">
        <v>7770</v>
      </c>
      <c r="R8" s="1069">
        <v>974.74</v>
      </c>
      <c r="S8" s="1070">
        <v>6795.26</v>
      </c>
      <c r="T8" s="1069">
        <v>9851.09</v>
      </c>
      <c r="U8" s="1069">
        <v>0</v>
      </c>
      <c r="V8" s="1249">
        <v>9851.09</v>
      </c>
    </row>
    <row r="9" spans="1:22" ht="15" customHeight="1">
      <c r="A9" s="460" t="s">
        <v>17</v>
      </c>
      <c r="B9" s="1078">
        <v>3529.54</v>
      </c>
      <c r="C9" s="1069">
        <v>0</v>
      </c>
      <c r="D9" s="1070">
        <v>3529.54</v>
      </c>
      <c r="E9" s="1077">
        <v>3687.8</v>
      </c>
      <c r="F9" s="1283">
        <v>0</v>
      </c>
      <c r="G9" s="1066">
        <v>3687.8</v>
      </c>
      <c r="H9" s="1283">
        <v>3783.86</v>
      </c>
      <c r="I9" s="1283">
        <v>0</v>
      </c>
      <c r="J9" s="1066">
        <v>3783.86</v>
      </c>
      <c r="K9" s="1283">
        <v>5593.18</v>
      </c>
      <c r="L9" s="1283">
        <v>0</v>
      </c>
      <c r="M9" s="1066">
        <v>5593.18</v>
      </c>
      <c r="N9" s="1069">
        <v>7387.13</v>
      </c>
      <c r="O9" s="1069">
        <v>0</v>
      </c>
      <c r="P9" s="1069">
        <v>7387.13</v>
      </c>
      <c r="Q9" s="1078">
        <v>18467.03</v>
      </c>
      <c r="R9" s="1069">
        <v>0</v>
      </c>
      <c r="S9" s="1070">
        <v>18467.03</v>
      </c>
      <c r="T9" s="1069">
        <v>4561.76</v>
      </c>
      <c r="U9" s="1069">
        <v>0</v>
      </c>
      <c r="V9" s="1249">
        <v>4561.76</v>
      </c>
    </row>
    <row r="10" spans="1:22" ht="15" customHeight="1">
      <c r="A10" s="460" t="s">
        <v>18</v>
      </c>
      <c r="B10" s="1078">
        <v>2685.96</v>
      </c>
      <c r="C10" s="1069">
        <v>0</v>
      </c>
      <c r="D10" s="1070">
        <v>2685.96</v>
      </c>
      <c r="E10" s="1077">
        <v>2435.07</v>
      </c>
      <c r="F10" s="1283">
        <v>1088.43</v>
      </c>
      <c r="G10" s="1066">
        <v>1346.64</v>
      </c>
      <c r="H10" s="1283">
        <v>6195.489499999999</v>
      </c>
      <c r="I10" s="1283">
        <v>0</v>
      </c>
      <c r="J10" s="1066">
        <v>6195.489499999999</v>
      </c>
      <c r="K10" s="1283">
        <v>5134.5</v>
      </c>
      <c r="L10" s="1283">
        <v>0</v>
      </c>
      <c r="M10" s="1066">
        <v>5134.5</v>
      </c>
      <c r="N10" s="1069">
        <v>6602.39</v>
      </c>
      <c r="O10" s="1069">
        <v>0</v>
      </c>
      <c r="P10" s="1069">
        <v>6602.39</v>
      </c>
      <c r="Q10" s="1078">
        <v>11548.76</v>
      </c>
      <c r="R10" s="1069">
        <v>0</v>
      </c>
      <c r="S10" s="1070">
        <v>11548.76</v>
      </c>
      <c r="T10" s="1069">
        <v>6372.05</v>
      </c>
      <c r="U10" s="1069">
        <v>0</v>
      </c>
      <c r="V10" s="1249">
        <v>6372.05</v>
      </c>
    </row>
    <row r="11" spans="1:22" ht="15" customHeight="1">
      <c r="A11" s="460" t="s">
        <v>19</v>
      </c>
      <c r="B11" s="1078">
        <v>2257.5</v>
      </c>
      <c r="C11" s="1069">
        <v>496.34</v>
      </c>
      <c r="D11" s="1070">
        <v>1761.16</v>
      </c>
      <c r="E11" s="1077">
        <v>3233.32</v>
      </c>
      <c r="F11" s="1283">
        <v>0</v>
      </c>
      <c r="G11" s="1066">
        <v>3233.32</v>
      </c>
      <c r="H11" s="1283">
        <v>4826.32</v>
      </c>
      <c r="I11" s="1283">
        <v>0</v>
      </c>
      <c r="J11" s="1066">
        <v>4826.32</v>
      </c>
      <c r="K11" s="1283">
        <v>6876.1</v>
      </c>
      <c r="L11" s="1283">
        <v>0</v>
      </c>
      <c r="M11" s="1066">
        <v>6876.1</v>
      </c>
      <c r="N11" s="1069">
        <v>9124.41</v>
      </c>
      <c r="O11" s="1069">
        <v>0</v>
      </c>
      <c r="P11" s="1069">
        <v>9124.41</v>
      </c>
      <c r="Q11" s="1078">
        <v>17492.02</v>
      </c>
      <c r="R11" s="1069">
        <v>0</v>
      </c>
      <c r="S11" s="1070">
        <v>17492.02</v>
      </c>
      <c r="T11" s="1069">
        <v>7210.12</v>
      </c>
      <c r="U11" s="1069">
        <v>0</v>
      </c>
      <c r="V11" s="1249">
        <v>7210.12</v>
      </c>
    </row>
    <row r="12" spans="1:22" ht="15" customHeight="1">
      <c r="A12" s="460" t="s">
        <v>20</v>
      </c>
      <c r="B12" s="1078">
        <v>2901.58</v>
      </c>
      <c r="C12" s="1069">
        <v>0</v>
      </c>
      <c r="D12" s="1070">
        <v>2901.58</v>
      </c>
      <c r="E12" s="1077">
        <v>4718.09</v>
      </c>
      <c r="F12" s="1283">
        <v>0</v>
      </c>
      <c r="G12" s="1066">
        <v>4718.09</v>
      </c>
      <c r="H12" s="1283">
        <v>4487.173</v>
      </c>
      <c r="I12" s="1283">
        <v>131.742</v>
      </c>
      <c r="J12" s="1066">
        <v>4355.431</v>
      </c>
      <c r="K12" s="1283">
        <v>5420.58</v>
      </c>
      <c r="L12" s="1283">
        <v>0</v>
      </c>
      <c r="M12" s="1066">
        <v>5420.58</v>
      </c>
      <c r="N12" s="1069">
        <v>5915.13</v>
      </c>
      <c r="O12" s="1069">
        <v>0</v>
      </c>
      <c r="P12" s="1069">
        <v>5915.13</v>
      </c>
      <c r="Q12" s="1078">
        <v>13494.7</v>
      </c>
      <c r="R12" s="1069">
        <v>0</v>
      </c>
      <c r="S12" s="1070">
        <v>13494.7</v>
      </c>
      <c r="T12" s="1069">
        <v>4258.92</v>
      </c>
      <c r="U12" s="1069">
        <v>446.76</v>
      </c>
      <c r="V12" s="1249">
        <v>3812.16</v>
      </c>
    </row>
    <row r="13" spans="1:22" ht="15" customHeight="1">
      <c r="A13" s="460" t="s">
        <v>21</v>
      </c>
      <c r="B13" s="1078">
        <v>1893.9</v>
      </c>
      <c r="C13" s="1069">
        <v>0</v>
      </c>
      <c r="D13" s="1070">
        <v>1893.9</v>
      </c>
      <c r="E13" s="1077">
        <v>2090.36</v>
      </c>
      <c r="F13" s="1283">
        <v>1750.53</v>
      </c>
      <c r="G13" s="1066">
        <v>339.83</v>
      </c>
      <c r="H13" s="1283">
        <v>2934.97</v>
      </c>
      <c r="I13" s="1283">
        <v>0</v>
      </c>
      <c r="J13" s="1066">
        <v>2934.97</v>
      </c>
      <c r="K13" s="1283">
        <v>3363.4045</v>
      </c>
      <c r="L13" s="1283">
        <v>511.488</v>
      </c>
      <c r="M13" s="1066">
        <v>2851.9165000000003</v>
      </c>
      <c r="N13" s="1069">
        <v>7033.14</v>
      </c>
      <c r="O13" s="1069">
        <v>548.94</v>
      </c>
      <c r="P13" s="1069">
        <v>6484.18</v>
      </c>
      <c r="Q13" s="1078">
        <v>12134.07</v>
      </c>
      <c r="R13" s="1069">
        <v>0</v>
      </c>
      <c r="S13" s="1070">
        <v>12134.07</v>
      </c>
      <c r="T13" s="1069">
        <v>8642.3</v>
      </c>
      <c r="U13" s="1069">
        <v>0</v>
      </c>
      <c r="V13" s="1249">
        <v>8642.3</v>
      </c>
    </row>
    <row r="14" spans="1:22" ht="15" customHeight="1">
      <c r="A14" s="460" t="s">
        <v>22</v>
      </c>
      <c r="B14" s="1078">
        <v>1962.72</v>
      </c>
      <c r="C14" s="1069">
        <v>0</v>
      </c>
      <c r="D14" s="1070">
        <v>1962.72</v>
      </c>
      <c r="E14" s="1077">
        <v>2120.21</v>
      </c>
      <c r="F14" s="1283">
        <v>0</v>
      </c>
      <c r="G14" s="1066">
        <v>2120.21</v>
      </c>
      <c r="H14" s="1283">
        <v>5263.02</v>
      </c>
      <c r="I14" s="1283">
        <v>0</v>
      </c>
      <c r="J14" s="1066">
        <v>5263.02</v>
      </c>
      <c r="K14" s="1283">
        <v>7260.27</v>
      </c>
      <c r="L14" s="1283">
        <v>0</v>
      </c>
      <c r="M14" s="1066">
        <v>7260.27</v>
      </c>
      <c r="N14" s="1069">
        <v>12834.02</v>
      </c>
      <c r="O14" s="1069">
        <v>0</v>
      </c>
      <c r="P14" s="1069">
        <v>12834.02</v>
      </c>
      <c r="Q14" s="1078">
        <v>11919.78</v>
      </c>
      <c r="R14" s="1069">
        <v>0</v>
      </c>
      <c r="S14" s="1070">
        <v>11919.78</v>
      </c>
      <c r="T14" s="1069">
        <v>8950.9</v>
      </c>
      <c r="U14" s="1069">
        <v>0</v>
      </c>
      <c r="V14" s="1249">
        <v>8950.9</v>
      </c>
    </row>
    <row r="15" spans="1:22" ht="15" customHeight="1">
      <c r="A15" s="460" t="s">
        <v>23</v>
      </c>
      <c r="B15" s="1078">
        <v>2955.37</v>
      </c>
      <c r="C15" s="1069">
        <v>0</v>
      </c>
      <c r="D15" s="1070">
        <v>2955.37</v>
      </c>
      <c r="E15" s="1077">
        <v>6237.81</v>
      </c>
      <c r="F15" s="1283">
        <v>0</v>
      </c>
      <c r="G15" s="1066">
        <v>6237.81</v>
      </c>
      <c r="H15" s="1283">
        <v>3922.8</v>
      </c>
      <c r="I15" s="1283">
        <v>0</v>
      </c>
      <c r="J15" s="1066">
        <v>3922.8</v>
      </c>
      <c r="K15" s="1069">
        <v>3531.87</v>
      </c>
      <c r="L15" s="1069">
        <v>0</v>
      </c>
      <c r="M15" s="1070">
        <v>3531.87</v>
      </c>
      <c r="N15" s="1069">
        <v>10993.26</v>
      </c>
      <c r="O15" s="1069">
        <v>0</v>
      </c>
      <c r="P15" s="1069">
        <v>10993.26</v>
      </c>
      <c r="Q15" s="1078">
        <v>10794.48</v>
      </c>
      <c r="R15" s="1069">
        <v>0</v>
      </c>
      <c r="S15" s="1070">
        <v>10794.48</v>
      </c>
      <c r="T15" s="1069">
        <v>13701.3</v>
      </c>
      <c r="U15" s="1069">
        <v>0</v>
      </c>
      <c r="V15" s="1249">
        <v>13701.3</v>
      </c>
    </row>
    <row r="16" spans="1:22" ht="15" customHeight="1">
      <c r="A16" s="460" t="s">
        <v>24</v>
      </c>
      <c r="B16" s="1078">
        <v>1971.17</v>
      </c>
      <c r="C16" s="1069">
        <v>408.86</v>
      </c>
      <c r="D16" s="1070">
        <v>1562.31</v>
      </c>
      <c r="E16" s="1077">
        <v>3808.95</v>
      </c>
      <c r="F16" s="1283">
        <v>780.34</v>
      </c>
      <c r="G16" s="1066">
        <v>3028.61</v>
      </c>
      <c r="H16" s="1283">
        <v>5023.75</v>
      </c>
      <c r="I16" s="1283">
        <v>0</v>
      </c>
      <c r="J16" s="1066">
        <v>5023.75</v>
      </c>
      <c r="K16" s="1069">
        <v>4500.14</v>
      </c>
      <c r="L16" s="1069">
        <v>0</v>
      </c>
      <c r="M16" s="1070">
        <v>4500.14</v>
      </c>
      <c r="N16" s="1069">
        <v>10622.39</v>
      </c>
      <c r="O16" s="1069">
        <v>0</v>
      </c>
      <c r="P16" s="1069">
        <v>10622.39</v>
      </c>
      <c r="Q16" s="1078">
        <v>13464.8</v>
      </c>
      <c r="R16" s="1069"/>
      <c r="S16" s="1070">
        <v>13464.8</v>
      </c>
      <c r="T16" s="1069">
        <v>15581.1</v>
      </c>
      <c r="U16" s="1069">
        <v>0</v>
      </c>
      <c r="V16" s="1249">
        <v>15581.1</v>
      </c>
    </row>
    <row r="17" spans="1:22" ht="15" customHeight="1">
      <c r="A17" s="460" t="s">
        <v>25</v>
      </c>
      <c r="B17" s="1078">
        <v>4584.48</v>
      </c>
      <c r="C17" s="1069">
        <v>0</v>
      </c>
      <c r="D17" s="1070">
        <v>4584.48</v>
      </c>
      <c r="E17" s="1077">
        <v>2288.94</v>
      </c>
      <c r="F17" s="1283">
        <v>0</v>
      </c>
      <c r="G17" s="1066">
        <v>2288.94</v>
      </c>
      <c r="H17" s="1283">
        <v>9752.21</v>
      </c>
      <c r="I17" s="1283">
        <v>0</v>
      </c>
      <c r="J17" s="1066">
        <v>9752.21</v>
      </c>
      <c r="K17" s="1069">
        <v>5395.53</v>
      </c>
      <c r="L17" s="1069">
        <v>0</v>
      </c>
      <c r="M17" s="1070">
        <v>5395.53</v>
      </c>
      <c r="N17" s="1069">
        <v>12503.12</v>
      </c>
      <c r="O17" s="1069">
        <v>0</v>
      </c>
      <c r="P17" s="1069">
        <v>12503.12</v>
      </c>
      <c r="Q17" s="1078">
        <v>9098.5</v>
      </c>
      <c r="R17" s="1069">
        <v>377.7</v>
      </c>
      <c r="S17" s="1070">
        <v>8720.8</v>
      </c>
      <c r="T17" s="1069"/>
      <c r="U17" s="1069"/>
      <c r="V17" s="1249"/>
    </row>
    <row r="18" spans="1:22" ht="15" customHeight="1">
      <c r="A18" s="352" t="s">
        <v>1420</v>
      </c>
      <c r="B18" s="1080">
        <v>3337.29</v>
      </c>
      <c r="C18" s="1081">
        <v>1132.25</v>
      </c>
      <c r="D18" s="1070">
        <v>2205.04</v>
      </c>
      <c r="E18" s="1284">
        <v>3849.1</v>
      </c>
      <c r="F18" s="1285">
        <v>0</v>
      </c>
      <c r="G18" s="1070">
        <v>3849.1</v>
      </c>
      <c r="H18" s="1069">
        <v>5827.24</v>
      </c>
      <c r="I18" s="1069">
        <v>0</v>
      </c>
      <c r="J18" s="1070">
        <v>5827.24</v>
      </c>
      <c r="K18" s="1069">
        <v>6596.009</v>
      </c>
      <c r="L18" s="1069">
        <v>0</v>
      </c>
      <c r="M18" s="1070">
        <v>6596.009</v>
      </c>
      <c r="N18" s="1069">
        <v>13516.69</v>
      </c>
      <c r="O18" s="1069">
        <v>215.42</v>
      </c>
      <c r="P18" s="1069">
        <v>13301.27</v>
      </c>
      <c r="Q18" s="1078">
        <v>12276.9</v>
      </c>
      <c r="R18" s="1069">
        <v>0</v>
      </c>
      <c r="S18" s="1070">
        <v>12276.9</v>
      </c>
      <c r="T18" s="1069"/>
      <c r="U18" s="1069"/>
      <c r="V18" s="1249"/>
    </row>
    <row r="19" spans="1:22" s="1094" customFormat="1" ht="15" customHeight="1" thickBot="1">
      <c r="A19" s="1289" t="s">
        <v>267</v>
      </c>
      <c r="B19" s="1270">
        <v>30152</v>
      </c>
      <c r="C19" s="1271">
        <v>2037.45</v>
      </c>
      <c r="D19" s="1260">
        <v>28114.55</v>
      </c>
      <c r="E19" s="1270">
        <v>37894.65</v>
      </c>
      <c r="F19" s="1271">
        <v>3619.3</v>
      </c>
      <c r="G19" s="1260">
        <v>34275.35</v>
      </c>
      <c r="H19" s="1270">
        <v>55877.5125</v>
      </c>
      <c r="I19" s="1271">
        <v>654.478</v>
      </c>
      <c r="J19" s="1260">
        <v>55223.034499999994</v>
      </c>
      <c r="K19" s="1270">
        <v>64966.6535</v>
      </c>
      <c r="L19" s="1271">
        <v>511.488</v>
      </c>
      <c r="M19" s="1260">
        <v>64455.1555</v>
      </c>
      <c r="N19" s="1270">
        <v>103574.4</v>
      </c>
      <c r="O19" s="1271">
        <v>1164.74</v>
      </c>
      <c r="P19" s="1271">
        <v>102409.66</v>
      </c>
      <c r="Q19" s="1270">
        <v>144035.17</v>
      </c>
      <c r="R19" s="1271">
        <v>1536.28</v>
      </c>
      <c r="S19" s="1260">
        <v>142498.89</v>
      </c>
      <c r="T19" s="1271">
        <v>84895.64</v>
      </c>
      <c r="U19" s="1271">
        <v>446.76</v>
      </c>
      <c r="V19" s="1292">
        <v>84448.88</v>
      </c>
    </row>
    <row r="20" spans="1:16" s="1094" customFormat="1" ht="15" customHeight="1" thickTop="1">
      <c r="A20" s="892"/>
      <c r="B20" s="1504"/>
      <c r="C20" s="1504"/>
      <c r="D20" s="1504"/>
      <c r="E20" s="1504"/>
      <c r="F20" s="1504"/>
      <c r="G20" s="1504"/>
      <c r="H20" s="1504"/>
      <c r="I20" s="1504"/>
      <c r="J20" s="1504"/>
      <c r="K20" s="1504"/>
      <c r="L20" s="1504"/>
      <c r="M20" s="1504"/>
      <c r="N20" s="1504"/>
      <c r="O20" s="1504"/>
      <c r="P20" s="1504"/>
    </row>
    <row r="21" s="35" customFormat="1" ht="16.5" customHeight="1">
      <c r="A21" s="35" t="s">
        <v>803</v>
      </c>
    </row>
    <row r="22" ht="12.75">
      <c r="A22" s="35"/>
    </row>
  </sheetData>
  <mergeCells count="10">
    <mergeCell ref="A1:V1"/>
    <mergeCell ref="A2:V2"/>
    <mergeCell ref="A3:J3"/>
    <mergeCell ref="B5:D5"/>
    <mergeCell ref="E5:G5"/>
    <mergeCell ref="H5:J5"/>
    <mergeCell ref="K5:M5"/>
    <mergeCell ref="N5:P5"/>
    <mergeCell ref="Q5:S5"/>
    <mergeCell ref="T5:V5"/>
  </mergeCells>
  <printOptions horizontalCentered="1"/>
  <pageMargins left="0.75" right="0.75" top="1" bottom="1" header="0.5" footer="0.5"/>
  <pageSetup fitToHeight="1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1" width="11.57421875" style="9" bestFit="1" customWidth="1"/>
    <col min="2" max="2" width="7.8515625" style="9" hidden="1" customWidth="1"/>
    <col min="3" max="3" width="6.00390625" style="9" hidden="1" customWidth="1"/>
    <col min="4" max="4" width="7.7109375" style="9" hidden="1" customWidth="1"/>
    <col min="5" max="5" width="8.421875" style="9" bestFit="1" customWidth="1"/>
    <col min="6" max="6" width="6.57421875" style="9" bestFit="1" customWidth="1"/>
    <col min="7" max="7" width="7.57421875" style="9" bestFit="1" customWidth="1"/>
    <col min="8" max="8" width="8.421875" style="9" bestFit="1" customWidth="1"/>
    <col min="9" max="9" width="5.57421875" style="9" bestFit="1" customWidth="1"/>
    <col min="10" max="10" width="7.57421875" style="9" bestFit="1" customWidth="1"/>
    <col min="11" max="11" width="8.421875" style="9" bestFit="1" customWidth="1"/>
    <col min="12" max="12" width="5.57421875" style="9" bestFit="1" customWidth="1"/>
    <col min="13" max="13" width="7.8515625" style="9" bestFit="1" customWidth="1"/>
    <col min="14" max="14" width="9.00390625" style="9" bestFit="1" customWidth="1"/>
    <col min="15" max="15" width="6.57421875" style="9" bestFit="1" customWidth="1"/>
    <col min="16" max="17" width="9.00390625" style="9" bestFit="1" customWidth="1"/>
    <col min="18" max="18" width="6.57421875" style="9" bestFit="1" customWidth="1"/>
    <col min="19" max="20" width="9.00390625" style="9" bestFit="1" customWidth="1"/>
    <col min="21" max="21" width="5.57421875" style="9" bestFit="1" customWidth="1"/>
    <col min="22" max="22" width="12.8515625" style="9" bestFit="1" customWidth="1"/>
    <col min="23" max="16384" width="9.140625" style="9" customWidth="1"/>
  </cols>
  <sheetData>
    <row r="1" spans="1:22" s="35" customFormat="1" ht="12.75">
      <c r="A1" s="1655" t="s">
        <v>804</v>
      </c>
      <c r="B1" s="1655"/>
      <c r="C1" s="1655"/>
      <c r="D1" s="1655"/>
      <c r="E1" s="1655"/>
      <c r="F1" s="1655"/>
      <c r="G1" s="1655"/>
      <c r="H1" s="1655"/>
      <c r="I1" s="1655"/>
      <c r="J1" s="1655"/>
      <c r="K1" s="1655"/>
      <c r="L1" s="1655"/>
      <c r="M1" s="1655"/>
      <c r="N1" s="1655"/>
      <c r="O1" s="1655"/>
      <c r="P1" s="1655"/>
      <c r="Q1" s="1655"/>
      <c r="R1" s="1655"/>
      <c r="S1" s="1655"/>
      <c r="T1" s="1655"/>
      <c r="U1" s="1655"/>
      <c r="V1" s="1655"/>
    </row>
    <row r="2" spans="1:22" s="35" customFormat="1" ht="15.75">
      <c r="A2" s="1656" t="s">
        <v>797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  <c r="N2" s="1656"/>
      <c r="O2" s="1656"/>
      <c r="P2" s="1656"/>
      <c r="Q2" s="1656"/>
      <c r="R2" s="1656"/>
      <c r="S2" s="1656"/>
      <c r="T2" s="1656"/>
      <c r="U2" s="1656"/>
      <c r="V2" s="1656"/>
    </row>
    <row r="3" spans="1:10" ht="12.75" hidden="1">
      <c r="A3" s="1650" t="s">
        <v>798</v>
      </c>
      <c r="B3" s="1650"/>
      <c r="C3" s="1650"/>
      <c r="D3" s="1650"/>
      <c r="E3" s="1650"/>
      <c r="F3" s="1650"/>
      <c r="G3" s="1650"/>
      <c r="H3" s="1650"/>
      <c r="I3" s="1650"/>
      <c r="J3" s="1650"/>
    </row>
    <row r="4" spans="1:22" ht="13.5" thickBot="1">
      <c r="A4" s="1092"/>
      <c r="B4" s="1092"/>
      <c r="C4" s="1092"/>
      <c r="D4" s="1092"/>
      <c r="E4" s="1092"/>
      <c r="F4" s="1092"/>
      <c r="G4" s="1092"/>
      <c r="H4" s="1092"/>
      <c r="I4" s="28"/>
      <c r="J4" s="28"/>
      <c r="K4" s="1092"/>
      <c r="L4" s="28"/>
      <c r="M4" s="1033"/>
      <c r="N4" s="1092"/>
      <c r="O4" s="28"/>
      <c r="S4" s="1033"/>
      <c r="V4" s="668" t="s">
        <v>121</v>
      </c>
    </row>
    <row r="5" spans="1:22" ht="13.5" thickTop="1">
      <c r="A5" s="1286"/>
      <c r="B5" s="1651" t="s">
        <v>799</v>
      </c>
      <c r="C5" s="1652"/>
      <c r="D5" s="1653"/>
      <c r="E5" s="1657" t="str">
        <f>'[1]forex_nrs'!E5</f>
        <v>2004/05</v>
      </c>
      <c r="F5" s="1657"/>
      <c r="G5" s="1657"/>
      <c r="H5" s="1657" t="str">
        <f>'[1]forex_nrs'!H5</f>
        <v>2005/06</v>
      </c>
      <c r="I5" s="1657"/>
      <c r="J5" s="1657"/>
      <c r="K5" s="1652" t="str">
        <f>'[1]forex_nrs'!K5</f>
        <v>2006/07</v>
      </c>
      <c r="L5" s="1652"/>
      <c r="M5" s="1653"/>
      <c r="N5" s="1652" t="str">
        <f>'[1]forex_nrs'!N5</f>
        <v>2007/08</v>
      </c>
      <c r="O5" s="1652"/>
      <c r="P5" s="1652"/>
      <c r="Q5" s="1651" t="str">
        <f>'[1]forex_nrs'!Q5</f>
        <v>2008/09</v>
      </c>
      <c r="R5" s="1652"/>
      <c r="S5" s="1653"/>
      <c r="T5" s="1652" t="str">
        <f>'[1]forex_nrs'!T5</f>
        <v>2009/10</v>
      </c>
      <c r="U5" s="1652"/>
      <c r="V5" s="1654"/>
    </row>
    <row r="6" spans="1:22" s="1093" customFormat="1" ht="38.25">
      <c r="A6" s="1287" t="s">
        <v>9</v>
      </c>
      <c r="B6" s="1280" t="s">
        <v>800</v>
      </c>
      <c r="C6" s="1281" t="s">
        <v>801</v>
      </c>
      <c r="D6" s="1282" t="s">
        <v>802</v>
      </c>
      <c r="E6" s="1505" t="s">
        <v>800</v>
      </c>
      <c r="F6" s="1505" t="s">
        <v>801</v>
      </c>
      <c r="G6" s="1506" t="s">
        <v>802</v>
      </c>
      <c r="H6" s="1507" t="s">
        <v>800</v>
      </c>
      <c r="I6" s="1507" t="s">
        <v>801</v>
      </c>
      <c r="J6" s="1508" t="s">
        <v>802</v>
      </c>
      <c r="K6" s="1507" t="s">
        <v>800</v>
      </c>
      <c r="L6" s="1507" t="s">
        <v>801</v>
      </c>
      <c r="M6" s="1508" t="s">
        <v>802</v>
      </c>
      <c r="N6" s="1507" t="s">
        <v>800</v>
      </c>
      <c r="O6" s="1507" t="s">
        <v>801</v>
      </c>
      <c r="P6" s="1508" t="s">
        <v>802</v>
      </c>
      <c r="Q6" s="1507" t="s">
        <v>800</v>
      </c>
      <c r="R6" s="1507" t="s">
        <v>801</v>
      </c>
      <c r="S6" s="1508" t="s">
        <v>802</v>
      </c>
      <c r="T6" s="1507" t="s">
        <v>800</v>
      </c>
      <c r="U6" s="1507" t="s">
        <v>801</v>
      </c>
      <c r="V6" s="1508" t="s">
        <v>802</v>
      </c>
    </row>
    <row r="7" spans="1:22" ht="15" customHeight="1">
      <c r="A7" s="460" t="s">
        <v>15</v>
      </c>
      <c r="B7" s="1077">
        <v>9.8</v>
      </c>
      <c r="C7" s="1283">
        <v>0</v>
      </c>
      <c r="D7" s="1066">
        <f>SUM(B7-C7)</f>
        <v>9.8</v>
      </c>
      <c r="E7" s="1077">
        <v>18.2</v>
      </c>
      <c r="F7" s="1283">
        <v>0</v>
      </c>
      <c r="G7" s="1066">
        <f>SUM(E7-F7)</f>
        <v>18.2</v>
      </c>
      <c r="H7" s="1283">
        <v>24.1</v>
      </c>
      <c r="I7" s="1283">
        <v>7.4</v>
      </c>
      <c r="J7" s="1066">
        <f>SUM(H7-I7)</f>
        <v>16.700000000000003</v>
      </c>
      <c r="K7" s="1283">
        <v>87.5</v>
      </c>
      <c r="L7" s="1283">
        <v>0</v>
      </c>
      <c r="M7" s="1066">
        <f aca="true" t="shared" si="0" ref="M7:M18">SUM(K7-L7)</f>
        <v>87.5</v>
      </c>
      <c r="N7" s="1069">
        <v>34.55</v>
      </c>
      <c r="O7" s="1069">
        <v>0</v>
      </c>
      <c r="P7" s="1069">
        <f aca="true" t="shared" si="1" ref="P7:P12">SUM(N7-O7)</f>
        <v>34.55</v>
      </c>
      <c r="Q7" s="1078">
        <v>81.75</v>
      </c>
      <c r="R7" s="1069">
        <v>2.7</v>
      </c>
      <c r="S7" s="1070">
        <f aca="true" t="shared" si="2" ref="S7:S18">SUM(Q7-R7)</f>
        <v>79.05</v>
      </c>
      <c r="T7" s="1069">
        <v>74.8</v>
      </c>
      <c r="U7" s="1069">
        <v>0</v>
      </c>
      <c r="V7" s="1249">
        <f aca="true" t="shared" si="3" ref="V7:V16">SUM(T7-U7)</f>
        <v>74.8</v>
      </c>
    </row>
    <row r="8" spans="1:22" ht="15" customHeight="1">
      <c r="A8" s="460" t="s">
        <v>16</v>
      </c>
      <c r="B8" s="1077">
        <v>17.9</v>
      </c>
      <c r="C8" s="1283">
        <v>0</v>
      </c>
      <c r="D8" s="1066">
        <f aca="true" t="shared" si="4" ref="D8:D18">SUM(B8-C8)</f>
        <v>17.9</v>
      </c>
      <c r="E8" s="1077">
        <v>27.6</v>
      </c>
      <c r="F8" s="1283">
        <v>0</v>
      </c>
      <c r="G8" s="1066">
        <f aca="true" t="shared" si="5" ref="G8:G18">SUM(E8-F8)</f>
        <v>27.6</v>
      </c>
      <c r="H8" s="1283">
        <v>30.5</v>
      </c>
      <c r="I8" s="1283">
        <v>0</v>
      </c>
      <c r="J8" s="1066">
        <f aca="true" t="shared" si="6" ref="J8:J19">SUM(H8-I8)</f>
        <v>30.5</v>
      </c>
      <c r="K8" s="1283">
        <v>63.85</v>
      </c>
      <c r="L8" s="1283">
        <v>0</v>
      </c>
      <c r="M8" s="1066">
        <f t="shared" si="0"/>
        <v>63.85</v>
      </c>
      <c r="N8" s="1069">
        <v>72.9</v>
      </c>
      <c r="O8" s="1069">
        <v>6</v>
      </c>
      <c r="P8" s="1069">
        <f t="shared" si="1"/>
        <v>66.9</v>
      </c>
      <c r="Q8" s="1078">
        <v>109.6</v>
      </c>
      <c r="R8" s="1069">
        <v>13.75</v>
      </c>
      <c r="S8" s="1070">
        <v>95.85</v>
      </c>
      <c r="T8" s="1069">
        <v>126.55</v>
      </c>
      <c r="U8" s="1069">
        <v>0</v>
      </c>
      <c r="V8" s="1249">
        <f t="shared" si="3"/>
        <v>126.55</v>
      </c>
    </row>
    <row r="9" spans="1:22" ht="15" customHeight="1">
      <c r="A9" s="460" t="s">
        <v>17</v>
      </c>
      <c r="B9" s="1077">
        <v>47.6</v>
      </c>
      <c r="C9" s="1283">
        <v>0</v>
      </c>
      <c r="D9" s="1066">
        <f t="shared" si="4"/>
        <v>47.6</v>
      </c>
      <c r="E9" s="1077">
        <v>49.4</v>
      </c>
      <c r="F9" s="1283">
        <v>0</v>
      </c>
      <c r="G9" s="1066">
        <f t="shared" si="5"/>
        <v>49.4</v>
      </c>
      <c r="H9" s="1283">
        <v>53</v>
      </c>
      <c r="I9" s="1283">
        <v>0</v>
      </c>
      <c r="J9" s="1066">
        <f t="shared" si="6"/>
        <v>53</v>
      </c>
      <c r="K9" s="1283">
        <v>76.25</v>
      </c>
      <c r="L9" s="1283">
        <v>0</v>
      </c>
      <c r="M9" s="1066">
        <f t="shared" si="0"/>
        <v>76.25</v>
      </c>
      <c r="N9" s="1069">
        <v>115.9</v>
      </c>
      <c r="O9" s="1069">
        <v>0</v>
      </c>
      <c r="P9" s="1069">
        <f t="shared" si="1"/>
        <v>115.9</v>
      </c>
      <c r="Q9" s="1078">
        <v>245.2</v>
      </c>
      <c r="R9" s="1069">
        <v>0</v>
      </c>
      <c r="S9" s="1070">
        <f t="shared" si="2"/>
        <v>245.2</v>
      </c>
      <c r="T9" s="1069">
        <v>59.8</v>
      </c>
      <c r="U9" s="1069">
        <v>0</v>
      </c>
      <c r="V9" s="1249">
        <f t="shared" si="3"/>
        <v>59.8</v>
      </c>
    </row>
    <row r="10" spans="1:22" ht="15" customHeight="1">
      <c r="A10" s="460" t="s">
        <v>18</v>
      </c>
      <c r="B10" s="1077">
        <v>36.4</v>
      </c>
      <c r="C10" s="1283">
        <v>0</v>
      </c>
      <c r="D10" s="1066">
        <f t="shared" si="4"/>
        <v>36.4</v>
      </c>
      <c r="E10" s="1077">
        <v>32.9</v>
      </c>
      <c r="F10" s="1283">
        <v>14.6</v>
      </c>
      <c r="G10" s="1066">
        <f t="shared" si="5"/>
        <v>18.299999999999997</v>
      </c>
      <c r="H10" s="1283">
        <v>84.35</v>
      </c>
      <c r="I10" s="1283">
        <v>0</v>
      </c>
      <c r="J10" s="1066">
        <f t="shared" si="6"/>
        <v>84.35</v>
      </c>
      <c r="K10" s="1283">
        <v>71.05</v>
      </c>
      <c r="L10" s="1283">
        <v>0</v>
      </c>
      <c r="M10" s="1066">
        <f t="shared" si="0"/>
        <v>71.05</v>
      </c>
      <c r="N10" s="1069">
        <v>104.1</v>
      </c>
      <c r="O10" s="1069">
        <v>0</v>
      </c>
      <c r="P10" s="1069">
        <f t="shared" si="1"/>
        <v>104.1</v>
      </c>
      <c r="Q10" s="1078">
        <v>149.53</v>
      </c>
      <c r="R10" s="1069">
        <v>0</v>
      </c>
      <c r="S10" s="1070">
        <f t="shared" si="2"/>
        <v>149.53</v>
      </c>
      <c r="T10" s="1069">
        <v>85.3</v>
      </c>
      <c r="U10" s="1069">
        <v>0</v>
      </c>
      <c r="V10" s="1249">
        <f t="shared" si="3"/>
        <v>85.3</v>
      </c>
    </row>
    <row r="11" spans="1:22" ht="15" customHeight="1">
      <c r="A11" s="460" t="s">
        <v>19</v>
      </c>
      <c r="B11" s="1077">
        <v>30.4</v>
      </c>
      <c r="C11" s="1283">
        <v>6.7</v>
      </c>
      <c r="D11" s="1066">
        <f t="shared" si="4"/>
        <v>23.7</v>
      </c>
      <c r="E11" s="1077">
        <v>44.5</v>
      </c>
      <c r="F11" s="1283">
        <v>0</v>
      </c>
      <c r="G11" s="1066">
        <f t="shared" si="5"/>
        <v>44.5</v>
      </c>
      <c r="H11" s="1283">
        <v>65</v>
      </c>
      <c r="I11" s="1283">
        <v>0</v>
      </c>
      <c r="J11" s="1066">
        <f t="shared" si="6"/>
        <v>65</v>
      </c>
      <c r="K11" s="1283">
        <v>95.85</v>
      </c>
      <c r="L11" s="1283">
        <v>0</v>
      </c>
      <c r="M11" s="1066">
        <f t="shared" si="0"/>
        <v>95.85</v>
      </c>
      <c r="N11" s="1069">
        <v>143.4</v>
      </c>
      <c r="O11" s="1069">
        <v>0</v>
      </c>
      <c r="P11" s="1069">
        <f t="shared" si="1"/>
        <v>143.4</v>
      </c>
      <c r="Q11" s="1078">
        <v>219.45</v>
      </c>
      <c r="R11" s="1069">
        <v>0</v>
      </c>
      <c r="S11" s="1070">
        <f t="shared" si="2"/>
        <v>219.45</v>
      </c>
      <c r="T11" s="1069">
        <v>96.95</v>
      </c>
      <c r="U11" s="1069">
        <v>0</v>
      </c>
      <c r="V11" s="1249">
        <f t="shared" si="3"/>
        <v>96.95</v>
      </c>
    </row>
    <row r="12" spans="1:22" ht="15" customHeight="1">
      <c r="A12" s="460" t="s">
        <v>20</v>
      </c>
      <c r="B12" s="1077">
        <v>39.2</v>
      </c>
      <c r="C12" s="1283">
        <v>0</v>
      </c>
      <c r="D12" s="1066">
        <f t="shared" si="4"/>
        <v>39.2</v>
      </c>
      <c r="E12" s="1077">
        <v>66.2</v>
      </c>
      <c r="F12" s="1283">
        <v>0</v>
      </c>
      <c r="G12" s="1066">
        <f t="shared" si="5"/>
        <v>66.2</v>
      </c>
      <c r="H12" s="1283">
        <v>62.3</v>
      </c>
      <c r="I12" s="1283">
        <v>1.8</v>
      </c>
      <c r="J12" s="1066">
        <f t="shared" si="6"/>
        <v>60.5</v>
      </c>
      <c r="K12" s="1283">
        <v>75.95</v>
      </c>
      <c r="L12" s="1283">
        <v>0</v>
      </c>
      <c r="M12" s="1066">
        <f t="shared" si="0"/>
        <v>75.95</v>
      </c>
      <c r="N12" s="1069">
        <v>93.3</v>
      </c>
      <c r="O12" s="1069">
        <v>0</v>
      </c>
      <c r="P12" s="1069">
        <f t="shared" si="1"/>
        <v>93.3</v>
      </c>
      <c r="Q12" s="1078">
        <v>174.5</v>
      </c>
      <c r="R12" s="1069">
        <v>0</v>
      </c>
      <c r="S12" s="1070">
        <f t="shared" si="2"/>
        <v>174.5</v>
      </c>
      <c r="T12" s="1069">
        <v>57.35</v>
      </c>
      <c r="U12" s="1069">
        <v>6</v>
      </c>
      <c r="V12" s="1249">
        <f t="shared" si="3"/>
        <v>51.35</v>
      </c>
    </row>
    <row r="13" spans="1:22" ht="15" customHeight="1">
      <c r="A13" s="460" t="s">
        <v>21</v>
      </c>
      <c r="B13" s="1077">
        <v>25.7</v>
      </c>
      <c r="C13" s="1283">
        <v>0</v>
      </c>
      <c r="D13" s="1066">
        <f t="shared" si="4"/>
        <v>25.7</v>
      </c>
      <c r="E13" s="1077">
        <v>29.5</v>
      </c>
      <c r="F13" s="1283">
        <v>24.5</v>
      </c>
      <c r="G13" s="1066">
        <f t="shared" si="5"/>
        <v>5</v>
      </c>
      <c r="H13" s="1283">
        <v>41.2</v>
      </c>
      <c r="I13" s="1283">
        <v>0</v>
      </c>
      <c r="J13" s="1066">
        <f t="shared" si="6"/>
        <v>41.2</v>
      </c>
      <c r="K13" s="1283">
        <v>47.55</v>
      </c>
      <c r="L13" s="1283">
        <v>7.2</v>
      </c>
      <c r="M13" s="1066">
        <f t="shared" si="0"/>
        <v>40.349999999999994</v>
      </c>
      <c r="N13" s="1283">
        <v>111.05</v>
      </c>
      <c r="O13" s="1283">
        <v>8.6</v>
      </c>
      <c r="P13" s="1283">
        <v>102.45</v>
      </c>
      <c r="Q13" s="1077">
        <v>155.15</v>
      </c>
      <c r="R13" s="1069">
        <v>0</v>
      </c>
      <c r="S13" s="1066">
        <f t="shared" si="2"/>
        <v>155.15</v>
      </c>
      <c r="T13" s="1283">
        <v>116.7</v>
      </c>
      <c r="U13" s="1069">
        <v>0</v>
      </c>
      <c r="V13" s="1249">
        <f t="shared" si="3"/>
        <v>116.7</v>
      </c>
    </row>
    <row r="14" spans="1:22" ht="15" customHeight="1">
      <c r="A14" s="460" t="s">
        <v>22</v>
      </c>
      <c r="B14" s="1077">
        <v>26.7</v>
      </c>
      <c r="C14" s="1283">
        <v>0</v>
      </c>
      <c r="D14" s="1066">
        <f t="shared" si="4"/>
        <v>26.7</v>
      </c>
      <c r="E14" s="1077">
        <v>29.9</v>
      </c>
      <c r="F14" s="1283">
        <v>0</v>
      </c>
      <c r="G14" s="1066">
        <f t="shared" si="5"/>
        <v>29.9</v>
      </c>
      <c r="H14" s="1283">
        <v>73.6</v>
      </c>
      <c r="I14" s="1283">
        <v>0</v>
      </c>
      <c r="J14" s="1066">
        <f t="shared" si="6"/>
        <v>73.6</v>
      </c>
      <c r="K14" s="1283">
        <v>102.5</v>
      </c>
      <c r="L14" s="1283">
        <v>0</v>
      </c>
      <c r="M14" s="1066">
        <f t="shared" si="0"/>
        <v>102.5</v>
      </c>
      <c r="N14" s="1283">
        <v>199.6</v>
      </c>
      <c r="O14" s="1283">
        <v>0</v>
      </c>
      <c r="P14" s="1283">
        <v>199.6</v>
      </c>
      <c r="Q14" s="1077">
        <v>147.65</v>
      </c>
      <c r="R14" s="1069">
        <v>0</v>
      </c>
      <c r="S14" s="1066">
        <f t="shared" si="2"/>
        <v>147.65</v>
      </c>
      <c r="T14" s="1283">
        <v>121.7</v>
      </c>
      <c r="U14" s="1069">
        <v>0</v>
      </c>
      <c r="V14" s="1249">
        <f t="shared" si="3"/>
        <v>121.7</v>
      </c>
    </row>
    <row r="15" spans="1:22" ht="15" customHeight="1">
      <c r="A15" s="460" t="s">
        <v>23</v>
      </c>
      <c r="B15" s="1077">
        <v>40.6</v>
      </c>
      <c r="C15" s="1283">
        <v>0</v>
      </c>
      <c r="D15" s="1066">
        <f t="shared" si="4"/>
        <v>40.6</v>
      </c>
      <c r="E15" s="1077">
        <v>88</v>
      </c>
      <c r="F15" s="1283">
        <v>0</v>
      </c>
      <c r="G15" s="1066">
        <f t="shared" si="5"/>
        <v>88</v>
      </c>
      <c r="H15" s="1283">
        <v>54.7</v>
      </c>
      <c r="I15" s="1283">
        <v>0</v>
      </c>
      <c r="J15" s="1066">
        <f t="shared" si="6"/>
        <v>54.7</v>
      </c>
      <c r="K15" s="1069">
        <v>50.9</v>
      </c>
      <c r="L15" s="1069">
        <v>0</v>
      </c>
      <c r="M15" s="1070">
        <f t="shared" si="0"/>
        <v>50.9</v>
      </c>
      <c r="N15" s="1069">
        <v>170.25</v>
      </c>
      <c r="O15" s="1069">
        <v>0</v>
      </c>
      <c r="P15" s="1069">
        <v>170.25</v>
      </c>
      <c r="Q15" s="1078">
        <v>132.6</v>
      </c>
      <c r="R15" s="1069">
        <v>0</v>
      </c>
      <c r="S15" s="1070">
        <f t="shared" si="2"/>
        <v>132.6</v>
      </c>
      <c r="T15" s="1069">
        <v>190.2</v>
      </c>
      <c r="U15" s="1069">
        <v>0</v>
      </c>
      <c r="V15" s="1249">
        <f t="shared" si="3"/>
        <v>190.2</v>
      </c>
    </row>
    <row r="16" spans="1:22" ht="15" customHeight="1">
      <c r="A16" s="460" t="s">
        <v>24</v>
      </c>
      <c r="B16" s="1077">
        <v>17.3</v>
      </c>
      <c r="C16" s="1283">
        <v>5.7</v>
      </c>
      <c r="D16" s="1066">
        <f t="shared" si="4"/>
        <v>11.600000000000001</v>
      </c>
      <c r="E16" s="1077">
        <v>53.9</v>
      </c>
      <c r="F16" s="1283">
        <v>11</v>
      </c>
      <c r="G16" s="1066">
        <f t="shared" si="5"/>
        <v>42.9</v>
      </c>
      <c r="H16" s="1283">
        <v>69.25</v>
      </c>
      <c r="I16" s="1283">
        <v>0</v>
      </c>
      <c r="J16" s="1066">
        <f t="shared" si="6"/>
        <v>69.25</v>
      </c>
      <c r="K16" s="1069">
        <v>67.5</v>
      </c>
      <c r="L16" s="1069">
        <v>0</v>
      </c>
      <c r="M16" s="1070">
        <f t="shared" si="0"/>
        <v>67.5</v>
      </c>
      <c r="N16" s="1069">
        <v>164.3</v>
      </c>
      <c r="O16" s="1069">
        <v>0</v>
      </c>
      <c r="P16" s="1069">
        <v>164.3</v>
      </c>
      <c r="Q16" s="1078">
        <v>168.9</v>
      </c>
      <c r="R16" s="1069"/>
      <c r="S16" s="1070">
        <f t="shared" si="2"/>
        <v>168.9</v>
      </c>
      <c r="T16" s="1069">
        <v>218</v>
      </c>
      <c r="U16" s="1069">
        <v>0</v>
      </c>
      <c r="V16" s="1249">
        <f t="shared" si="3"/>
        <v>218</v>
      </c>
    </row>
    <row r="17" spans="1:22" ht="15" customHeight="1">
      <c r="A17" s="460" t="s">
        <v>25</v>
      </c>
      <c r="B17" s="1077">
        <v>62.35</v>
      </c>
      <c r="C17" s="1283">
        <v>0</v>
      </c>
      <c r="D17" s="1066">
        <f t="shared" si="4"/>
        <v>62.35</v>
      </c>
      <c r="E17" s="1077">
        <v>32.4</v>
      </c>
      <c r="F17" s="1283">
        <v>0</v>
      </c>
      <c r="G17" s="1066">
        <f t="shared" si="5"/>
        <v>32.4</v>
      </c>
      <c r="H17" s="1283">
        <v>133</v>
      </c>
      <c r="I17" s="1283">
        <v>0</v>
      </c>
      <c r="J17" s="1066">
        <f t="shared" si="6"/>
        <v>133</v>
      </c>
      <c r="K17" s="1069">
        <v>82.75</v>
      </c>
      <c r="L17" s="1069">
        <v>0</v>
      </c>
      <c r="M17" s="1070">
        <f t="shared" si="0"/>
        <v>82.75</v>
      </c>
      <c r="N17" s="1069">
        <v>183.45</v>
      </c>
      <c r="O17" s="1069">
        <v>0</v>
      </c>
      <c r="P17" s="1069">
        <v>183.45</v>
      </c>
      <c r="Q17" s="1078">
        <v>119.5</v>
      </c>
      <c r="R17" s="1069">
        <v>5</v>
      </c>
      <c r="S17" s="1070">
        <f t="shared" si="2"/>
        <v>114.5</v>
      </c>
      <c r="T17" s="1069"/>
      <c r="U17" s="1069"/>
      <c r="V17" s="1249"/>
    </row>
    <row r="18" spans="1:22" ht="15" customHeight="1">
      <c r="A18" s="352" t="s">
        <v>1420</v>
      </c>
      <c r="B18" s="1284">
        <v>44.85</v>
      </c>
      <c r="C18" s="1285">
        <v>15.2</v>
      </c>
      <c r="D18" s="1070">
        <f t="shared" si="4"/>
        <v>29.650000000000002</v>
      </c>
      <c r="E18" s="1284">
        <v>54.5</v>
      </c>
      <c r="F18" s="1285">
        <v>0</v>
      </c>
      <c r="G18" s="1070">
        <f t="shared" si="5"/>
        <v>54.5</v>
      </c>
      <c r="H18" s="1069">
        <v>78.8</v>
      </c>
      <c r="I18" s="1069">
        <v>0</v>
      </c>
      <c r="J18" s="1070">
        <f t="shared" si="6"/>
        <v>78.8</v>
      </c>
      <c r="K18" s="1069">
        <v>101.3</v>
      </c>
      <c r="L18" s="1069">
        <v>0</v>
      </c>
      <c r="M18" s="1070">
        <f t="shared" si="0"/>
        <v>101.3</v>
      </c>
      <c r="N18" s="1069">
        <v>196.35</v>
      </c>
      <c r="O18" s="1069">
        <v>3.1</v>
      </c>
      <c r="P18" s="1069">
        <f>SUM(N18-O18)</f>
        <v>193.25</v>
      </c>
      <c r="Q18" s="1080">
        <v>159.1</v>
      </c>
      <c r="R18" s="1081">
        <v>0</v>
      </c>
      <c r="S18" s="1075">
        <f t="shared" si="2"/>
        <v>159.1</v>
      </c>
      <c r="T18" s="1069"/>
      <c r="U18" s="1069"/>
      <c r="V18" s="1249"/>
    </row>
    <row r="19" spans="1:22" s="1094" customFormat="1" ht="15" customHeight="1" thickBot="1">
      <c r="A19" s="1289" t="s">
        <v>267</v>
      </c>
      <c r="B19" s="1270">
        <f>SUM(B7:B18)</f>
        <v>398.80000000000007</v>
      </c>
      <c r="C19" s="1271">
        <f>SUM(C7:C18)</f>
        <v>27.6</v>
      </c>
      <c r="D19" s="1260">
        <f>SUM(B19-C19)</f>
        <v>371.20000000000005</v>
      </c>
      <c r="E19" s="1270">
        <f>SUM(E7:E18)</f>
        <v>527</v>
      </c>
      <c r="F19" s="1271">
        <f>SUM(F7:F18)</f>
        <v>50.1</v>
      </c>
      <c r="G19" s="1260">
        <f>SUM(E19-F19)</f>
        <v>476.9</v>
      </c>
      <c r="H19" s="1270">
        <f>SUM(H7:H18)</f>
        <v>769.8</v>
      </c>
      <c r="I19" s="1271">
        <f>SUM(I7:I18)</f>
        <v>9.200000000000001</v>
      </c>
      <c r="J19" s="1260">
        <f t="shared" si="6"/>
        <v>760.5999999999999</v>
      </c>
      <c r="K19" s="1270">
        <f>SUM(K7:K18)</f>
        <v>922.9499999999999</v>
      </c>
      <c r="L19" s="1271">
        <f>SUM(L7:L18)</f>
        <v>7.2</v>
      </c>
      <c r="M19" s="1260">
        <f>SUM(K19-L19)</f>
        <v>915.7499999999999</v>
      </c>
      <c r="N19" s="1270">
        <f>SUM(N7:N18)</f>
        <v>1589.1499999999999</v>
      </c>
      <c r="O19" s="1271">
        <f>SUM(O7:O18)</f>
        <v>17.7</v>
      </c>
      <c r="P19" s="1271">
        <f>SUM(N19-O19)</f>
        <v>1571.4499999999998</v>
      </c>
      <c r="Q19" s="1270">
        <f>SUM(Q7:Q18)</f>
        <v>1862.93</v>
      </c>
      <c r="R19" s="1271">
        <f>SUM(R7:R18)</f>
        <v>21.45</v>
      </c>
      <c r="S19" s="1271">
        <f>SUM(Q19-R19)</f>
        <v>1841.48</v>
      </c>
      <c r="T19" s="1270">
        <f>SUM(T7:T18)</f>
        <v>1147.3500000000001</v>
      </c>
      <c r="U19" s="1271">
        <f>SUM(U7:U18)</f>
        <v>6</v>
      </c>
      <c r="V19" s="1290">
        <f>SUM(T19-U19)</f>
        <v>1141.3500000000001</v>
      </c>
    </row>
    <row r="20" s="35" customFormat="1" ht="16.5" customHeight="1" thickTop="1">
      <c r="A20" s="35" t="s">
        <v>803</v>
      </c>
    </row>
  </sheetData>
  <mergeCells count="10">
    <mergeCell ref="T5:V5"/>
    <mergeCell ref="A1:V1"/>
    <mergeCell ref="A2:V2"/>
    <mergeCell ref="A3:J3"/>
    <mergeCell ref="B5:D5"/>
    <mergeCell ref="E5:G5"/>
    <mergeCell ref="H5:J5"/>
    <mergeCell ref="K5:M5"/>
    <mergeCell ref="N5:P5"/>
    <mergeCell ref="Q5:S5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A1" sqref="A1:O1"/>
    </sheetView>
  </sheetViews>
  <sheetFormatPr defaultColWidth="9.140625" defaultRowHeight="12.75"/>
  <cols>
    <col min="1" max="1" width="10.00390625" style="382" customWidth="1"/>
    <col min="2" max="2" width="10.7109375" style="382" hidden="1" customWidth="1"/>
    <col min="3" max="3" width="8.140625" style="382" hidden="1" customWidth="1"/>
    <col min="4" max="4" width="10.7109375" style="382" bestFit="1" customWidth="1"/>
    <col min="5" max="5" width="8.140625" style="382" bestFit="1" customWidth="1"/>
    <col min="6" max="6" width="10.7109375" style="382" bestFit="1" customWidth="1"/>
    <col min="7" max="7" width="8.140625" style="382" bestFit="1" customWidth="1"/>
    <col min="8" max="8" width="10.7109375" style="382" bestFit="1" customWidth="1"/>
    <col min="9" max="9" width="8.140625" style="382" customWidth="1"/>
    <col min="10" max="10" width="10.7109375" style="382" bestFit="1" customWidth="1"/>
    <col min="11" max="11" width="8.140625" style="382" customWidth="1"/>
    <col min="12" max="12" width="10.7109375" style="382" bestFit="1" customWidth="1"/>
    <col min="13" max="13" width="8.140625" style="382" bestFit="1" customWidth="1"/>
    <col min="14" max="14" width="10.7109375" style="382" bestFit="1" customWidth="1"/>
    <col min="15" max="16384" width="9.140625" style="382" customWidth="1"/>
  </cols>
  <sheetData>
    <row r="1" spans="1:19" ht="12.75">
      <c r="A1" s="1610" t="s">
        <v>805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75"/>
      <c r="Q1" s="75"/>
      <c r="R1" s="75"/>
      <c r="S1" s="75"/>
    </row>
    <row r="2" spans="1:19" ht="15.75">
      <c r="A2" s="1585" t="s">
        <v>472</v>
      </c>
      <c r="B2" s="1585"/>
      <c r="C2" s="1585"/>
      <c r="D2" s="1585"/>
      <c r="E2" s="1585"/>
      <c r="F2" s="1585"/>
      <c r="G2" s="1585"/>
      <c r="H2" s="1585"/>
      <c r="I2" s="1585"/>
      <c r="J2" s="1585"/>
      <c r="K2" s="1585"/>
      <c r="L2" s="1585"/>
      <c r="M2" s="1585"/>
      <c r="N2" s="1585"/>
      <c r="O2" s="1585"/>
      <c r="P2" s="75"/>
      <c r="Q2" s="75"/>
      <c r="R2" s="75"/>
      <c r="S2" s="75"/>
    </row>
    <row r="3" spans="1:15" ht="17.25" customHeight="1" thickBot="1">
      <c r="A3" s="965"/>
      <c r="B3" s="965"/>
      <c r="C3" s="965"/>
      <c r="D3" s="1095"/>
      <c r="E3" s="1095"/>
      <c r="F3" s="1095"/>
      <c r="G3" s="1095"/>
      <c r="H3" s="1095"/>
      <c r="I3" s="1033"/>
      <c r="J3" s="1095"/>
      <c r="M3" s="1033"/>
      <c r="O3" s="668" t="s">
        <v>137</v>
      </c>
    </row>
    <row r="4" spans="1:15" s="41" customFormat="1" ht="13.5" customHeight="1" thickTop="1">
      <c r="A4" s="1296"/>
      <c r="B4" s="1640" t="s">
        <v>799</v>
      </c>
      <c r="C4" s="1641"/>
      <c r="D4" s="1658" t="str">
        <f>'[1]forex_nrs'!E5</f>
        <v>2004/05</v>
      </c>
      <c r="E4" s="1641"/>
      <c r="F4" s="1659" t="str">
        <f>'[1]forex_nrs'!H5</f>
        <v>2005/06</v>
      </c>
      <c r="G4" s="1641"/>
      <c r="H4" s="1659" t="str">
        <f>'[1]forex_nrs'!K5</f>
        <v>2006/07</v>
      </c>
      <c r="I4" s="1641"/>
      <c r="J4" s="1659" t="str">
        <f>'[1]forex_nrs'!N5</f>
        <v>2007/08</v>
      </c>
      <c r="K4" s="1641"/>
      <c r="L4" s="1659" t="str">
        <f>'[1]forex_nrs'!Q5</f>
        <v>2008/09</v>
      </c>
      <c r="M4" s="1641"/>
      <c r="N4" s="1659" t="s">
        <v>1500</v>
      </c>
      <c r="O4" s="1647"/>
    </row>
    <row r="5" spans="1:15" s="41" customFormat="1" ht="13.5" customHeight="1">
      <c r="A5" s="569" t="s">
        <v>9</v>
      </c>
      <c r="B5" s="1293" t="s">
        <v>806</v>
      </c>
      <c r="C5" s="1294" t="s">
        <v>807</v>
      </c>
      <c r="D5" s="1293" t="s">
        <v>806</v>
      </c>
      <c r="E5" s="1294" t="s">
        <v>807</v>
      </c>
      <c r="F5" s="1295" t="s">
        <v>806</v>
      </c>
      <c r="G5" s="1294" t="s">
        <v>807</v>
      </c>
      <c r="H5" s="1295" t="s">
        <v>806</v>
      </c>
      <c r="I5" s="1294" t="s">
        <v>807</v>
      </c>
      <c r="J5" s="1295" t="s">
        <v>806</v>
      </c>
      <c r="K5" s="1294" t="s">
        <v>807</v>
      </c>
      <c r="L5" s="1295" t="s">
        <v>806</v>
      </c>
      <c r="M5" s="1294" t="s">
        <v>807</v>
      </c>
      <c r="N5" s="1295" t="s">
        <v>806</v>
      </c>
      <c r="O5" s="1297" t="s">
        <v>807</v>
      </c>
    </row>
    <row r="6" spans="1:15" ht="15.75" customHeight="1">
      <c r="A6" s="460" t="s">
        <v>15</v>
      </c>
      <c r="B6" s="1096">
        <v>461.85</v>
      </c>
      <c r="C6" s="1097">
        <v>10</v>
      </c>
      <c r="D6" s="1098">
        <v>1847.355</v>
      </c>
      <c r="E6" s="1099">
        <v>40</v>
      </c>
      <c r="F6" s="1100">
        <v>2611.31</v>
      </c>
      <c r="G6" s="1099">
        <v>60</v>
      </c>
      <c r="H6" s="1100">
        <f>466.4+467.55+469.45+465.275+465.9</f>
        <v>2334.5750000000003</v>
      </c>
      <c r="I6" s="1099">
        <v>50</v>
      </c>
      <c r="J6" s="1101">
        <f>403.55+403.525+402.35+403.3+405.1+404.35+406.45+405.675+407.325</f>
        <v>3641.625</v>
      </c>
      <c r="K6" s="1099">
        <f>90</f>
        <v>90</v>
      </c>
      <c r="L6" s="1101">
        <v>5969.58</v>
      </c>
      <c r="M6" s="1099">
        <v>140</v>
      </c>
      <c r="N6" s="1101">
        <v>15930.4</v>
      </c>
      <c r="O6" s="1298">
        <v>330</v>
      </c>
    </row>
    <row r="7" spans="1:15" ht="15.75" customHeight="1">
      <c r="A7" s="460" t="s">
        <v>16</v>
      </c>
      <c r="B7" s="1096">
        <v>0</v>
      </c>
      <c r="C7" s="1097">
        <v>0</v>
      </c>
      <c r="D7" s="1098">
        <v>0</v>
      </c>
      <c r="E7" s="1102">
        <v>0</v>
      </c>
      <c r="F7" s="1100">
        <v>2191.9</v>
      </c>
      <c r="G7" s="1099">
        <v>50</v>
      </c>
      <c r="H7" s="1100">
        <f>465.275+465.225+465.9+465.175+462.3+462.6</f>
        <v>2786.475</v>
      </c>
      <c r="I7" s="1099">
        <v>60</v>
      </c>
      <c r="J7" s="1101">
        <f>411.9+411.675+409.9+408.925+409.3+407.25+406.05+406.2+404.225</f>
        <v>3675.4249999999997</v>
      </c>
      <c r="K7" s="1099">
        <v>90</v>
      </c>
      <c r="L7" s="1101">
        <v>2644.05</v>
      </c>
      <c r="M7" s="1099">
        <v>60</v>
      </c>
      <c r="N7" s="1101">
        <v>8748.6</v>
      </c>
      <c r="O7" s="1298">
        <v>180</v>
      </c>
    </row>
    <row r="8" spans="1:15" ht="15.75" customHeight="1">
      <c r="A8" s="460" t="s">
        <v>17</v>
      </c>
      <c r="B8" s="1096">
        <v>453.35</v>
      </c>
      <c r="C8" s="1097">
        <v>10</v>
      </c>
      <c r="D8" s="1098">
        <v>0</v>
      </c>
      <c r="E8" s="1102">
        <v>0</v>
      </c>
      <c r="F8" s="1100">
        <v>2652.09</v>
      </c>
      <c r="G8" s="1099">
        <v>50</v>
      </c>
      <c r="H8" s="1100">
        <f>461.125+459.275+459.5+457.65+456.925+455.925+454.9</f>
        <v>3205.3000000000006</v>
      </c>
      <c r="I8" s="1099">
        <v>70</v>
      </c>
      <c r="J8" s="1103">
        <f>405.65+398.925+397+397.1+397.6+397.725+394.825+394.35+393.1+393.075+393.025+393.05+787.3</f>
        <v>5542.724999999999</v>
      </c>
      <c r="K8" s="1104">
        <f>140</f>
        <v>140</v>
      </c>
      <c r="L8" s="1103">
        <v>3257.1</v>
      </c>
      <c r="M8" s="1104">
        <v>70</v>
      </c>
      <c r="N8" s="1103">
        <v>5629.95</v>
      </c>
      <c r="O8" s="1299">
        <v>120</v>
      </c>
    </row>
    <row r="9" spans="1:15" ht="15.75" customHeight="1">
      <c r="A9" s="460" t="s">
        <v>18</v>
      </c>
      <c r="B9" s="1096">
        <v>906.175</v>
      </c>
      <c r="C9" s="1097">
        <v>20</v>
      </c>
      <c r="D9" s="1098">
        <v>0</v>
      </c>
      <c r="E9" s="1102">
        <v>0</v>
      </c>
      <c r="F9" s="1100">
        <v>1810.725</v>
      </c>
      <c r="G9" s="1099">
        <v>40</v>
      </c>
      <c r="H9" s="1105">
        <f>452.9+450.575+450.15+449.475+449.35+448.875+449.025+451.8</f>
        <v>3602.15</v>
      </c>
      <c r="I9" s="1104">
        <v>80</v>
      </c>
      <c r="J9" s="1103">
        <f>393.85+393.2+393.6+393.35+785.4+392.45+393.4+393.6+393.5</f>
        <v>3932.35</v>
      </c>
      <c r="K9" s="1104">
        <v>100</v>
      </c>
      <c r="L9" s="1103">
        <v>10657.1</v>
      </c>
      <c r="M9" s="1104">
        <v>220</v>
      </c>
      <c r="N9" s="1103">
        <v>3739.15</v>
      </c>
      <c r="O9" s="1299">
        <v>80</v>
      </c>
    </row>
    <row r="10" spans="1:15" ht="15.75" customHeight="1">
      <c r="A10" s="460" t="s">
        <v>19</v>
      </c>
      <c r="B10" s="1096">
        <v>228.075</v>
      </c>
      <c r="C10" s="1097">
        <v>5</v>
      </c>
      <c r="D10" s="1098">
        <v>1340.73</v>
      </c>
      <c r="E10" s="1099">
        <v>30</v>
      </c>
      <c r="F10" s="1100">
        <v>2290.13</v>
      </c>
      <c r="G10" s="1099">
        <v>50</v>
      </c>
      <c r="H10" s="1105">
        <f>453.325+448.675+447.125+445.6+445.85+448.75</f>
        <v>2689.325</v>
      </c>
      <c r="I10" s="1104">
        <v>60</v>
      </c>
      <c r="J10" s="1103">
        <f>393.025+393.425+394.4+393.025+396.75+398.375+396.9+397.575+396.3+394.3+394.65+394.65+394.225+394</f>
        <v>5531.6</v>
      </c>
      <c r="K10" s="1104">
        <v>140</v>
      </c>
      <c r="L10" s="1103">
        <v>6950.8</v>
      </c>
      <c r="M10" s="1104">
        <v>140</v>
      </c>
      <c r="N10" s="1103">
        <v>7453.55</v>
      </c>
      <c r="O10" s="1299">
        <v>160</v>
      </c>
    </row>
    <row r="11" spans="1:15" ht="15.75" customHeight="1">
      <c r="A11" s="460" t="s">
        <v>20</v>
      </c>
      <c r="B11" s="1096">
        <v>228.1625</v>
      </c>
      <c r="C11" s="1097">
        <v>5</v>
      </c>
      <c r="D11" s="1098">
        <v>437.3</v>
      </c>
      <c r="E11" s="1099">
        <v>10</v>
      </c>
      <c r="F11" s="1100">
        <v>1348.15</v>
      </c>
      <c r="G11" s="1099">
        <v>40</v>
      </c>
      <c r="H11" s="1105">
        <f>447.03+446.45+444.875+443.7+443.275+443.32+443.355</f>
        <v>3112.005</v>
      </c>
      <c r="I11" s="1104">
        <v>70</v>
      </c>
      <c r="J11" s="1103">
        <f>394.9+395.7+396.1+395.75+394.45+394.125+394.1+392.65+392.825+392.85</f>
        <v>3943.4499999999994</v>
      </c>
      <c r="K11" s="1104">
        <v>100</v>
      </c>
      <c r="L11" s="1103">
        <v>4381.8</v>
      </c>
      <c r="M11" s="1104">
        <v>90</v>
      </c>
      <c r="N11" s="1103">
        <v>8316.9</v>
      </c>
      <c r="O11" s="1299">
        <v>180</v>
      </c>
    </row>
    <row r="12" spans="1:15" ht="15.75" customHeight="1">
      <c r="A12" s="460" t="s">
        <v>21</v>
      </c>
      <c r="B12" s="1096">
        <v>2265.55</v>
      </c>
      <c r="C12" s="1097">
        <v>50</v>
      </c>
      <c r="D12" s="1098">
        <v>2183.225</v>
      </c>
      <c r="E12" s="1099">
        <v>50</v>
      </c>
      <c r="F12" s="1100">
        <v>2213.55</v>
      </c>
      <c r="G12" s="1099">
        <v>50</v>
      </c>
      <c r="H12" s="1100">
        <f>443.255+442.35+441.13</f>
        <v>1326.7350000000001</v>
      </c>
      <c r="I12" s="1099">
        <v>30</v>
      </c>
      <c r="J12" s="1103">
        <v>5125.83</v>
      </c>
      <c r="K12" s="1104">
        <v>130</v>
      </c>
      <c r="L12" s="1103">
        <v>6352.28</v>
      </c>
      <c r="M12" s="1104">
        <v>130</v>
      </c>
      <c r="N12" s="1103">
        <v>8302.05</v>
      </c>
      <c r="O12" s="1299">
        <v>180</v>
      </c>
    </row>
    <row r="13" spans="1:15" ht="15.75" customHeight="1">
      <c r="A13" s="460" t="s">
        <v>22</v>
      </c>
      <c r="B13" s="1096">
        <v>2263.11</v>
      </c>
      <c r="C13" s="1097">
        <v>50</v>
      </c>
      <c r="D13" s="1098">
        <v>2624.225</v>
      </c>
      <c r="E13" s="1099">
        <v>60</v>
      </c>
      <c r="F13" s="1100">
        <v>3106.1</v>
      </c>
      <c r="G13" s="1099">
        <v>70</v>
      </c>
      <c r="H13" s="1100">
        <f>441.625+440.875+441.925+442.525+441.95+442.75+442.125</f>
        <v>3093.7749999999996</v>
      </c>
      <c r="I13" s="1099">
        <v>70</v>
      </c>
      <c r="J13" s="1103">
        <v>4799.95</v>
      </c>
      <c r="K13" s="1104">
        <v>120</v>
      </c>
      <c r="L13" s="1103">
        <v>7561.65</v>
      </c>
      <c r="M13" s="1104">
        <v>150</v>
      </c>
      <c r="N13" s="1103">
        <v>5503.2</v>
      </c>
      <c r="O13" s="1299">
        <v>120</v>
      </c>
    </row>
    <row r="14" spans="1:15" ht="15.75" customHeight="1">
      <c r="A14" s="460" t="s">
        <v>23</v>
      </c>
      <c r="B14" s="1096">
        <v>904.81</v>
      </c>
      <c r="C14" s="1097">
        <v>20</v>
      </c>
      <c r="D14" s="1098">
        <v>436.25</v>
      </c>
      <c r="E14" s="1099">
        <v>10</v>
      </c>
      <c r="F14" s="1100">
        <v>3124.5</v>
      </c>
      <c r="G14" s="1099">
        <v>70</v>
      </c>
      <c r="H14" s="1105">
        <f>436.3+436.95+435.55+430.675+430.85+429+430.1+428.15</f>
        <v>3457.575</v>
      </c>
      <c r="I14" s="1104">
        <v>80</v>
      </c>
      <c r="J14" s="1105">
        <v>5624.83</v>
      </c>
      <c r="K14" s="1104">
        <v>140</v>
      </c>
      <c r="L14" s="1105">
        <v>5621.88</v>
      </c>
      <c r="M14" s="1104">
        <v>110</v>
      </c>
      <c r="N14" s="1105">
        <v>7247</v>
      </c>
      <c r="O14" s="1299">
        <v>160</v>
      </c>
    </row>
    <row r="15" spans="1:15" ht="15.75" customHeight="1">
      <c r="A15" s="460" t="s">
        <v>24</v>
      </c>
      <c r="B15" s="1096">
        <v>1325.615</v>
      </c>
      <c r="C15" s="1097">
        <v>30</v>
      </c>
      <c r="D15" s="1098">
        <v>3052.16</v>
      </c>
      <c r="E15" s="1099">
        <v>70</v>
      </c>
      <c r="F15" s="1100">
        <v>452.95</v>
      </c>
      <c r="G15" s="1099">
        <v>10</v>
      </c>
      <c r="H15" s="1105">
        <f>427.475+417.35+417.1+410.4+408.35+414.4+411.925+409.15+406.15+408.115+409.05+411.175</f>
        <v>4950.640000000001</v>
      </c>
      <c r="I15" s="1104">
        <v>120</v>
      </c>
      <c r="J15" s="1105">
        <v>6474.78</v>
      </c>
      <c r="K15" s="1104">
        <v>160</v>
      </c>
      <c r="L15" s="1105">
        <v>6495.8</v>
      </c>
      <c r="M15" s="1104">
        <v>130</v>
      </c>
      <c r="N15" s="1105">
        <v>11627.85</v>
      </c>
      <c r="O15" s="1299">
        <v>260</v>
      </c>
    </row>
    <row r="16" spans="1:15" ht="15.75" customHeight="1">
      <c r="A16" s="460" t="s">
        <v>25</v>
      </c>
      <c r="B16" s="1096">
        <v>0</v>
      </c>
      <c r="C16" s="1097">
        <v>0</v>
      </c>
      <c r="D16" s="1098">
        <v>2177.63</v>
      </c>
      <c r="E16" s="1099">
        <v>50</v>
      </c>
      <c r="F16" s="1105">
        <f>450.675+454.7+455.1+457.05+460.8+463.9</f>
        <v>2742.225</v>
      </c>
      <c r="G16" s="1104">
        <v>60</v>
      </c>
      <c r="H16" s="1105">
        <f>412.75+409.55+408.25+408.925+405.25+405.675+405.2+405.115+406.475+405.025+405.1+406.75+409.2</f>
        <v>5293.265</v>
      </c>
      <c r="I16" s="1104">
        <v>130</v>
      </c>
      <c r="J16" s="1105">
        <v>7678.38</v>
      </c>
      <c r="K16" s="1104">
        <v>180</v>
      </c>
      <c r="L16" s="1105">
        <v>5298.2</v>
      </c>
      <c r="M16" s="1104">
        <v>110</v>
      </c>
      <c r="N16" s="1105"/>
      <c r="O16" s="1299"/>
    </row>
    <row r="17" spans="1:15" ht="15.75" customHeight="1">
      <c r="A17" s="352" t="s">
        <v>1420</v>
      </c>
      <c r="B17" s="1106">
        <v>452.58</v>
      </c>
      <c r="C17" s="1107">
        <v>10</v>
      </c>
      <c r="D17" s="1108">
        <v>1306.875</v>
      </c>
      <c r="E17" s="1109">
        <v>30</v>
      </c>
      <c r="F17" s="1110">
        <f>459.25+458.9+462.15+463.65+461.025</f>
        <v>2304.975</v>
      </c>
      <c r="G17" s="1111">
        <v>50</v>
      </c>
      <c r="H17" s="1110">
        <f>408.7+409.9+407.875+407.4+408.35+410.2+405.5+404.315+404.1+403.71+405.8</f>
        <v>4475.849999999999</v>
      </c>
      <c r="I17" s="1111">
        <v>110</v>
      </c>
      <c r="J17" s="1110">
        <v>14631.58</v>
      </c>
      <c r="K17" s="1111">
        <v>340</v>
      </c>
      <c r="L17" s="1110">
        <v>8210.38</v>
      </c>
      <c r="M17" s="1111">
        <v>170</v>
      </c>
      <c r="N17" s="1110"/>
      <c r="O17" s="1300"/>
    </row>
    <row r="18" spans="1:15" s="1112" customFormat="1" ht="15.75" customHeight="1" thickBot="1">
      <c r="A18" s="572" t="s">
        <v>267</v>
      </c>
      <c r="B18" s="1301">
        <v>9489.2775</v>
      </c>
      <c r="C18" s="1302">
        <v>210</v>
      </c>
      <c r="D18" s="1303">
        <f aca="true" t="shared" si="0" ref="D18:O18">SUM(D6:D17)</f>
        <v>15405.75</v>
      </c>
      <c r="E18" s="1304">
        <f t="shared" si="0"/>
        <v>350</v>
      </c>
      <c r="F18" s="1305">
        <f t="shared" si="0"/>
        <v>26848.604999999996</v>
      </c>
      <c r="G18" s="1306">
        <f t="shared" si="0"/>
        <v>600</v>
      </c>
      <c r="H18" s="1305">
        <f t="shared" si="0"/>
        <v>40327.670000000006</v>
      </c>
      <c r="I18" s="1306">
        <f t="shared" si="0"/>
        <v>930</v>
      </c>
      <c r="J18" s="1307">
        <f t="shared" si="0"/>
        <v>70602.525</v>
      </c>
      <c r="K18" s="1306">
        <f t="shared" si="0"/>
        <v>1730</v>
      </c>
      <c r="L18" s="1307">
        <f t="shared" si="0"/>
        <v>73400.62</v>
      </c>
      <c r="M18" s="1306">
        <f t="shared" si="0"/>
        <v>1520</v>
      </c>
      <c r="N18" s="1307">
        <f t="shared" si="0"/>
        <v>82498.65000000001</v>
      </c>
      <c r="O18" s="1308">
        <f t="shared" si="0"/>
        <v>1770</v>
      </c>
    </row>
    <row r="19" spans="1:8" s="1084" customFormat="1" ht="13.5" thickTop="1">
      <c r="A19" s="1113"/>
      <c r="H19" s="1114"/>
    </row>
    <row r="20" spans="1:10" ht="12.75">
      <c r="A20" s="1084"/>
      <c r="B20" s="1084"/>
      <c r="H20" s="1115"/>
      <c r="J20" s="1116"/>
    </row>
    <row r="21" ht="12.75">
      <c r="J21" s="1115"/>
    </row>
    <row r="26" ht="12.75">
      <c r="H26" s="382" t="s">
        <v>808</v>
      </c>
    </row>
  </sheetData>
  <mergeCells count="9">
    <mergeCell ref="A1:O1"/>
    <mergeCell ref="A2:O2"/>
    <mergeCell ref="B4:C4"/>
    <mergeCell ref="D4:E4"/>
    <mergeCell ref="F4:G4"/>
    <mergeCell ref="H4:I4"/>
    <mergeCell ref="J4:K4"/>
    <mergeCell ref="L4:M4"/>
    <mergeCell ref="N4:O4"/>
  </mergeCells>
  <printOptions horizontalCentered="1"/>
  <pageMargins left="0.75" right="0.75" top="1" bottom="1" header="0.5" footer="0.5"/>
  <pageSetup fitToHeight="1" fitToWidth="1" horizontalDpi="600" verticalDpi="600" orientation="portrait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1">
      <selection activeCell="B25" sqref="B25:H25"/>
    </sheetView>
  </sheetViews>
  <sheetFormatPr defaultColWidth="9.140625" defaultRowHeight="12.75"/>
  <cols>
    <col min="1" max="1" width="9.140625" style="382" customWidth="1"/>
    <col min="2" max="2" width="10.421875" style="382" customWidth="1"/>
    <col min="3" max="6" width="12.140625" style="382" customWidth="1"/>
    <col min="7" max="7" width="11.421875" style="382" customWidth="1"/>
    <col min="8" max="8" width="12.00390625" style="382" customWidth="1"/>
    <col min="9" max="16384" width="9.140625" style="382" customWidth="1"/>
  </cols>
  <sheetData>
    <row r="1" spans="2:8" ht="12.75">
      <c r="B1" s="1642" t="s">
        <v>809</v>
      </c>
      <c r="C1" s="1642"/>
      <c r="D1" s="1642"/>
      <c r="E1" s="1642"/>
      <c r="F1" s="1642"/>
      <c r="G1" s="1642"/>
      <c r="H1" s="1642"/>
    </row>
    <row r="2" spans="2:8" ht="15.75">
      <c r="B2" s="1643" t="s">
        <v>810</v>
      </c>
      <c r="C2" s="1643"/>
      <c r="D2" s="1643"/>
      <c r="E2" s="1643"/>
      <c r="F2" s="1643"/>
      <c r="G2" s="1643"/>
      <c r="H2" s="1643"/>
    </row>
    <row r="3" spans="2:4" ht="12.75" hidden="1">
      <c r="B3" s="1610" t="s">
        <v>798</v>
      </c>
      <c r="C3" s="1610"/>
      <c r="D3" s="1610"/>
    </row>
    <row r="4" spans="2:6" ht="12.75">
      <c r="B4" s="9"/>
      <c r="C4" s="9"/>
      <c r="D4" s="9"/>
      <c r="E4" s="9"/>
      <c r="F4" s="9"/>
    </row>
    <row r="5" spans="2:8" ht="13.5" thickBot="1">
      <c r="B5" s="9"/>
      <c r="C5" s="9"/>
      <c r="D5" s="1033"/>
      <c r="E5" s="1033"/>
      <c r="H5" s="668" t="s">
        <v>200</v>
      </c>
    </row>
    <row r="6" spans="2:8" ht="19.5" customHeight="1" thickTop="1">
      <c r="B6" s="1361" t="s">
        <v>9</v>
      </c>
      <c r="C6" s="1362" t="str">
        <f>'[1]outright sale-Purchase'!B4</f>
        <v>2004/05</v>
      </c>
      <c r="D6" s="1363" t="str">
        <f>'[1]outright sale-Purchase'!D4</f>
        <v>2005/06</v>
      </c>
      <c r="E6" s="1363" t="str">
        <f>'[1]outright sale-Purchase'!F4</f>
        <v>2006/07</v>
      </c>
      <c r="F6" s="1370" t="str">
        <f>'[1]outright sale-Purchase'!H4</f>
        <v>2007/08</v>
      </c>
      <c r="G6" s="1362" t="str">
        <f>'[1]outright sale-Purchase'!J4</f>
        <v>2008/09</v>
      </c>
      <c r="H6" s="1364" t="s">
        <v>1500</v>
      </c>
    </row>
    <row r="7" spans="2:8" ht="15" customHeight="1">
      <c r="B7" s="460" t="s">
        <v>15</v>
      </c>
      <c r="C7" s="1117">
        <v>585</v>
      </c>
      <c r="D7" s="1066">
        <v>400</v>
      </c>
      <c r="E7" s="1066">
        <v>0</v>
      </c>
      <c r="F7" s="1069">
        <v>0</v>
      </c>
      <c r="G7" s="1371">
        <v>18150</v>
      </c>
      <c r="H7" s="1249">
        <v>0</v>
      </c>
    </row>
    <row r="8" spans="2:8" ht="15" customHeight="1">
      <c r="B8" s="460" t="s">
        <v>16</v>
      </c>
      <c r="C8" s="1117">
        <v>189</v>
      </c>
      <c r="D8" s="1066">
        <v>550</v>
      </c>
      <c r="E8" s="1066">
        <v>370</v>
      </c>
      <c r="F8" s="1069">
        <v>4080</v>
      </c>
      <c r="G8" s="1371">
        <v>3720</v>
      </c>
      <c r="H8" s="1249">
        <v>350</v>
      </c>
    </row>
    <row r="9" spans="2:8" ht="15" customHeight="1">
      <c r="B9" s="460" t="s">
        <v>17</v>
      </c>
      <c r="C9" s="1117">
        <v>3367.28</v>
      </c>
      <c r="D9" s="1066">
        <v>220</v>
      </c>
      <c r="E9" s="1066">
        <v>1575</v>
      </c>
      <c r="F9" s="1069">
        <v>9665</v>
      </c>
      <c r="G9" s="1371">
        <v>11155</v>
      </c>
      <c r="H9" s="1249">
        <v>3700</v>
      </c>
    </row>
    <row r="10" spans="2:8" ht="15" customHeight="1">
      <c r="B10" s="460" t="s">
        <v>18</v>
      </c>
      <c r="C10" s="1117">
        <v>15836.81</v>
      </c>
      <c r="D10" s="1066">
        <v>0</v>
      </c>
      <c r="E10" s="1066">
        <v>2101.5</v>
      </c>
      <c r="F10" s="1069">
        <v>13135</v>
      </c>
      <c r="G10" s="1371">
        <v>2500</v>
      </c>
      <c r="H10" s="1249">
        <v>13234</v>
      </c>
    </row>
    <row r="11" spans="2:8" ht="15" customHeight="1">
      <c r="B11" s="460" t="s">
        <v>19</v>
      </c>
      <c r="C11" s="1117">
        <v>2362.5</v>
      </c>
      <c r="D11" s="1066">
        <v>0</v>
      </c>
      <c r="E11" s="1066">
        <v>1074.7</v>
      </c>
      <c r="F11" s="1069">
        <v>9310</v>
      </c>
      <c r="G11" s="1371">
        <v>0</v>
      </c>
      <c r="H11" s="1249">
        <v>28178.9</v>
      </c>
    </row>
    <row r="12" spans="2:8" ht="15" customHeight="1">
      <c r="B12" s="460" t="s">
        <v>20</v>
      </c>
      <c r="C12" s="1117">
        <v>200</v>
      </c>
      <c r="D12" s="1066">
        <v>753.5</v>
      </c>
      <c r="E12" s="1070">
        <v>3070</v>
      </c>
      <c r="F12" s="1069">
        <v>10780</v>
      </c>
      <c r="G12" s="1371">
        <v>6010</v>
      </c>
      <c r="H12" s="1249">
        <v>19784.4</v>
      </c>
    </row>
    <row r="13" spans="2:8" ht="15" customHeight="1">
      <c r="B13" s="460" t="s">
        <v>21</v>
      </c>
      <c r="C13" s="1117">
        <v>6224.804</v>
      </c>
      <c r="D13" s="1066">
        <v>200</v>
      </c>
      <c r="E13" s="1066">
        <v>0</v>
      </c>
      <c r="F13" s="1069">
        <v>25532</v>
      </c>
      <c r="G13" s="1371">
        <v>12260</v>
      </c>
      <c r="H13" s="1249">
        <v>18527.2</v>
      </c>
    </row>
    <row r="14" spans="2:8" ht="15" customHeight="1">
      <c r="B14" s="460" t="s">
        <v>22</v>
      </c>
      <c r="C14" s="1117">
        <v>11402</v>
      </c>
      <c r="D14" s="1070">
        <v>160</v>
      </c>
      <c r="E14" s="1070">
        <v>300</v>
      </c>
      <c r="F14" s="1069">
        <v>0</v>
      </c>
      <c r="G14" s="1371">
        <v>29437.5</v>
      </c>
      <c r="H14" s="1249">
        <v>1394</v>
      </c>
    </row>
    <row r="15" spans="2:8" ht="15" customHeight="1">
      <c r="B15" s="460" t="s">
        <v>23</v>
      </c>
      <c r="C15" s="1117">
        <v>4027.9</v>
      </c>
      <c r="D15" s="1070">
        <f>200+750</f>
        <v>950</v>
      </c>
      <c r="E15" s="1070">
        <v>8630</v>
      </c>
      <c r="F15" s="1069">
        <v>3850</v>
      </c>
      <c r="G15" s="1371">
        <v>2150</v>
      </c>
      <c r="H15" s="1249">
        <v>6617.5</v>
      </c>
    </row>
    <row r="16" spans="2:8" ht="15" customHeight="1">
      <c r="B16" s="460" t="s">
        <v>24</v>
      </c>
      <c r="C16" s="1117">
        <v>1040</v>
      </c>
      <c r="D16" s="1070">
        <v>4800</v>
      </c>
      <c r="E16" s="1070">
        <v>13821</v>
      </c>
      <c r="F16" s="1069">
        <v>21250</v>
      </c>
      <c r="G16" s="1371">
        <v>11220</v>
      </c>
      <c r="H16" s="1249">
        <v>67.05</v>
      </c>
    </row>
    <row r="17" spans="2:8" ht="15" customHeight="1">
      <c r="B17" s="460" t="s">
        <v>25</v>
      </c>
      <c r="C17" s="1117">
        <v>600</v>
      </c>
      <c r="D17" s="1066">
        <v>0</v>
      </c>
      <c r="E17" s="1070">
        <v>350</v>
      </c>
      <c r="F17" s="1069">
        <v>4500</v>
      </c>
      <c r="G17" s="1371">
        <v>11180</v>
      </c>
      <c r="H17" s="1249"/>
    </row>
    <row r="18" spans="2:8" ht="15" customHeight="1">
      <c r="B18" s="352" t="s">
        <v>1420</v>
      </c>
      <c r="C18" s="1118">
        <v>3472.05</v>
      </c>
      <c r="D18" s="1075">
        <v>1850</v>
      </c>
      <c r="E18" s="1075">
        <v>15687</v>
      </c>
      <c r="F18" s="1081">
        <v>1730</v>
      </c>
      <c r="G18" s="1372">
        <v>0</v>
      </c>
      <c r="H18" s="1251"/>
    </row>
    <row r="19" spans="2:8" s="1509" customFormat="1" ht="15.75" customHeight="1" thickBot="1">
      <c r="B19" s="1252" t="s">
        <v>267</v>
      </c>
      <c r="C19" s="1254">
        <f aca="true" t="shared" si="0" ref="C19:H19">SUM(C7:C18)</f>
        <v>49307.344000000005</v>
      </c>
      <c r="D19" s="1254">
        <f t="shared" si="0"/>
        <v>9883.5</v>
      </c>
      <c r="E19" s="1256">
        <f t="shared" si="0"/>
        <v>46979.2</v>
      </c>
      <c r="F19" s="1258">
        <f t="shared" si="0"/>
        <v>103832</v>
      </c>
      <c r="G19" s="1373">
        <f t="shared" si="0"/>
        <v>107782.5</v>
      </c>
      <c r="H19" s="1261">
        <f t="shared" si="0"/>
        <v>91853.05</v>
      </c>
    </row>
    <row r="20" spans="2:8" s="1499" customFormat="1" ht="15" customHeight="1" thickTop="1">
      <c r="B20" s="29" t="s">
        <v>811</v>
      </c>
      <c r="C20" s="1483"/>
      <c r="D20" s="1483"/>
      <c r="E20" s="1483"/>
      <c r="F20" s="1483"/>
      <c r="G20" s="1483"/>
      <c r="H20" s="1483"/>
    </row>
    <row r="21" spans="2:8" s="1499" customFormat="1" ht="15" customHeight="1">
      <c r="B21" s="29" t="s">
        <v>812</v>
      </c>
      <c r="C21" s="1483"/>
      <c r="D21" s="1483"/>
      <c r="E21" s="1483"/>
      <c r="F21" s="1483"/>
      <c r="G21" s="1483"/>
      <c r="H21" s="1483"/>
    </row>
    <row r="22" spans="2:8" s="1499" customFormat="1" ht="15" customHeight="1">
      <c r="B22" s="29" t="s">
        <v>813</v>
      </c>
      <c r="C22" s="1483"/>
      <c r="D22" s="1483"/>
      <c r="E22" s="1483"/>
      <c r="F22" s="1483"/>
      <c r="G22" s="1483"/>
      <c r="H22" s="1483"/>
    </row>
    <row r="23" s="1499" customFormat="1" ht="15" customHeight="1">
      <c r="B23" s="29"/>
    </row>
    <row r="24" s="1499" customFormat="1" ht="12.75"/>
    <row r="25" spans="2:8" ht="12.75">
      <c r="B25" s="1642" t="s">
        <v>814</v>
      </c>
      <c r="C25" s="1642"/>
      <c r="D25" s="1642"/>
      <c r="E25" s="1642"/>
      <c r="F25" s="1642"/>
      <c r="G25" s="1642"/>
      <c r="H25" s="1642"/>
    </row>
    <row r="26" spans="2:8" ht="18.75" customHeight="1">
      <c r="B26" s="1660" t="s">
        <v>475</v>
      </c>
      <c r="C26" s="1660"/>
      <c r="D26" s="1660"/>
      <c r="E26" s="1660"/>
      <c r="F26" s="1660"/>
      <c r="G26" s="1660"/>
      <c r="H26" s="1660"/>
    </row>
    <row r="27" spans="2:8" ht="13.5" thickBot="1">
      <c r="B27" s="9"/>
      <c r="C27" s="9"/>
      <c r="D27" s="9"/>
      <c r="E27" s="9"/>
      <c r="G27" s="1033"/>
      <c r="H27" s="668" t="s">
        <v>200</v>
      </c>
    </row>
    <row r="28" spans="2:8" ht="13.5" thickTop="1">
      <c r="B28" s="1272" t="s">
        <v>9</v>
      </c>
      <c r="C28" s="1365" t="str">
        <f aca="true" t="shared" si="1" ref="C28:H28">C6</f>
        <v>2004/05</v>
      </c>
      <c r="D28" s="997" t="str">
        <f t="shared" si="1"/>
        <v>2005/06</v>
      </c>
      <c r="E28" s="997" t="str">
        <f t="shared" si="1"/>
        <v>2006/07</v>
      </c>
      <c r="F28" s="999" t="str">
        <f t="shared" si="1"/>
        <v>2007/08</v>
      </c>
      <c r="G28" s="1365" t="str">
        <f t="shared" si="1"/>
        <v>2008/09</v>
      </c>
      <c r="H28" s="1000" t="str">
        <f t="shared" si="1"/>
        <v>2009/10</v>
      </c>
    </row>
    <row r="29" spans="2:8" ht="13.5" customHeight="1">
      <c r="B29" s="460" t="s">
        <v>15</v>
      </c>
      <c r="C29" s="1087">
        <v>4309</v>
      </c>
      <c r="D29" s="1088">
        <v>20554.2</v>
      </c>
      <c r="E29" s="1088">
        <v>13397</v>
      </c>
      <c r="F29" s="1068">
        <v>35455</v>
      </c>
      <c r="G29" s="1089">
        <v>22432</v>
      </c>
      <c r="H29" s="1250">
        <v>9527</v>
      </c>
    </row>
    <row r="30" spans="2:8" ht="13.5" customHeight="1">
      <c r="B30" s="460" t="s">
        <v>16</v>
      </c>
      <c r="C30" s="1087">
        <v>13165</v>
      </c>
      <c r="D30" s="1088">
        <v>24670.5</v>
      </c>
      <c r="E30" s="1088">
        <v>18830</v>
      </c>
      <c r="F30" s="1068">
        <v>31353</v>
      </c>
      <c r="G30" s="1089">
        <v>21897</v>
      </c>
      <c r="H30" s="1250">
        <v>29763</v>
      </c>
    </row>
    <row r="31" spans="2:8" ht="13.5" customHeight="1">
      <c r="B31" s="460" t="s">
        <v>815</v>
      </c>
      <c r="C31" s="1087">
        <v>12145</v>
      </c>
      <c r="D31" s="1088">
        <v>12021</v>
      </c>
      <c r="E31" s="1088">
        <v>15855</v>
      </c>
      <c r="F31" s="1068">
        <v>35062</v>
      </c>
      <c r="G31" s="1089">
        <v>23934</v>
      </c>
      <c r="H31" s="1250">
        <v>26239</v>
      </c>
    </row>
    <row r="32" spans="2:8" ht="13.5" customHeight="1">
      <c r="B32" s="460" t="s">
        <v>18</v>
      </c>
      <c r="C32" s="1087">
        <v>9056</v>
      </c>
      <c r="D32" s="1088">
        <v>10369</v>
      </c>
      <c r="E32" s="1088">
        <v>14880</v>
      </c>
      <c r="F32" s="1068">
        <v>21472</v>
      </c>
      <c r="G32" s="1089">
        <v>36880</v>
      </c>
      <c r="H32" s="1250">
        <v>30559.5</v>
      </c>
    </row>
    <row r="33" spans="2:8" ht="13.5" customHeight="1">
      <c r="B33" s="460" t="s">
        <v>19</v>
      </c>
      <c r="C33" s="1087">
        <v>11018</v>
      </c>
      <c r="D33" s="1088">
        <v>15533</v>
      </c>
      <c r="E33" s="1088">
        <v>14180</v>
      </c>
      <c r="F33" s="1068">
        <v>20418</v>
      </c>
      <c r="G33" s="1089">
        <v>21661</v>
      </c>
      <c r="H33" s="1250">
        <v>22845</v>
      </c>
    </row>
    <row r="34" spans="2:8" ht="13.5" customHeight="1">
      <c r="B34" s="460" t="s">
        <v>20</v>
      </c>
      <c r="C34" s="1087">
        <v>11030</v>
      </c>
      <c r="D34" s="1088">
        <v>11255.5</v>
      </c>
      <c r="E34" s="1085">
        <v>17395</v>
      </c>
      <c r="F34" s="1068">
        <v>24379</v>
      </c>
      <c r="G34" s="1089">
        <v>19955</v>
      </c>
      <c r="H34" s="1250">
        <v>31964</v>
      </c>
    </row>
    <row r="35" spans="2:8" ht="13.5" customHeight="1">
      <c r="B35" s="460" t="s">
        <v>21</v>
      </c>
      <c r="C35" s="1087">
        <v>12710</v>
      </c>
      <c r="D35" s="1085">
        <v>14541</v>
      </c>
      <c r="E35" s="1085">
        <v>8962</v>
      </c>
      <c r="F35" s="1068">
        <v>12236</v>
      </c>
      <c r="G35" s="1089">
        <v>27293</v>
      </c>
      <c r="H35" s="1250">
        <v>24596</v>
      </c>
    </row>
    <row r="36" spans="2:8" ht="13.5" customHeight="1">
      <c r="B36" s="460" t="s">
        <v>22</v>
      </c>
      <c r="C36" s="1087">
        <v>9500</v>
      </c>
      <c r="D36" s="1085">
        <v>20075</v>
      </c>
      <c r="E36" s="1085">
        <v>7713</v>
      </c>
      <c r="F36" s="1068">
        <v>10443</v>
      </c>
      <c r="G36" s="1089">
        <v>18938.6</v>
      </c>
      <c r="H36" s="1250">
        <v>13045</v>
      </c>
    </row>
    <row r="37" spans="2:8" ht="13.5" customHeight="1">
      <c r="B37" s="460" t="s">
        <v>23</v>
      </c>
      <c r="C37" s="1087">
        <v>18162</v>
      </c>
      <c r="D37" s="1085">
        <v>15654</v>
      </c>
      <c r="E37" s="1085">
        <v>7295</v>
      </c>
      <c r="F37" s="1068">
        <v>12583.9</v>
      </c>
      <c r="G37" s="1089">
        <v>27518</v>
      </c>
      <c r="H37" s="1250">
        <v>26999</v>
      </c>
    </row>
    <row r="38" spans="2:8" ht="13.5" customHeight="1">
      <c r="B38" s="460" t="s">
        <v>24</v>
      </c>
      <c r="C38" s="1087">
        <v>13050</v>
      </c>
      <c r="D38" s="1085">
        <v>7970</v>
      </c>
      <c r="E38" s="1085">
        <v>20300</v>
      </c>
      <c r="F38" s="1068">
        <v>21570</v>
      </c>
      <c r="G38" s="1089">
        <v>27686</v>
      </c>
      <c r="H38" s="1250">
        <v>16177</v>
      </c>
    </row>
    <row r="39" spans="2:8" ht="13.5" customHeight="1">
      <c r="B39" s="460" t="s">
        <v>25</v>
      </c>
      <c r="C39" s="1087">
        <v>18334.25</v>
      </c>
      <c r="D39" s="1085">
        <v>10245</v>
      </c>
      <c r="E39" s="1085">
        <v>17397</v>
      </c>
      <c r="F39" s="1068">
        <v>17413</v>
      </c>
      <c r="G39" s="1089">
        <v>23702</v>
      </c>
      <c r="H39" s="1250"/>
    </row>
    <row r="40" spans="2:8" ht="13.5" customHeight="1">
      <c r="B40" s="352" t="s">
        <v>1420</v>
      </c>
      <c r="C40" s="1090">
        <v>20358.5</v>
      </c>
      <c r="D40" s="1091">
        <v>12862</v>
      </c>
      <c r="E40" s="1091">
        <v>13980</v>
      </c>
      <c r="F40" s="1074">
        <v>15934.2</v>
      </c>
      <c r="G40" s="1276">
        <v>21522</v>
      </c>
      <c r="H40" s="1366"/>
    </row>
    <row r="41" spans="2:8" ht="13.5" thickBot="1">
      <c r="B41" s="1252" t="s">
        <v>267</v>
      </c>
      <c r="C41" s="1367">
        <f aca="true" t="shared" si="2" ref="C41:H41">SUM(C29:C40)</f>
        <v>152837.75</v>
      </c>
      <c r="D41" s="1368">
        <f t="shared" si="2"/>
        <v>175750.2</v>
      </c>
      <c r="E41" s="1368">
        <f t="shared" si="2"/>
        <v>170184</v>
      </c>
      <c r="F41" s="1374">
        <f t="shared" si="2"/>
        <v>258319.1</v>
      </c>
      <c r="G41" s="1375">
        <f t="shared" si="2"/>
        <v>293418.6</v>
      </c>
      <c r="H41" s="1369">
        <f t="shared" si="2"/>
        <v>231714.5</v>
      </c>
    </row>
    <row r="42" ht="13.5" thickTop="1"/>
  </sheetData>
  <mergeCells count="5">
    <mergeCell ref="B26:H26"/>
    <mergeCell ref="B25:H25"/>
    <mergeCell ref="B1:H1"/>
    <mergeCell ref="B2:H2"/>
    <mergeCell ref="B3:D3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workbookViewId="0" topLeftCell="A66">
      <selection activeCell="A66" sqref="A66:AF66"/>
    </sheetView>
  </sheetViews>
  <sheetFormatPr defaultColWidth="9.140625" defaultRowHeight="12.75"/>
  <cols>
    <col min="1" max="1" width="3.140625" style="380" customWidth="1"/>
    <col min="2" max="2" width="4.421875" style="380" customWidth="1"/>
    <col min="3" max="3" width="30.57421875" style="380" customWidth="1"/>
    <col min="4" max="4" width="7.57421875" style="380" customWidth="1"/>
    <col min="5" max="5" width="7.28125" style="380" customWidth="1"/>
    <col min="6" max="6" width="7.57421875" style="380" customWidth="1"/>
    <col min="7" max="7" width="7.57421875" style="380" hidden="1" customWidth="1"/>
    <col min="8" max="8" width="6.7109375" style="380" hidden="1" customWidth="1"/>
    <col min="9" max="9" width="7.421875" style="380" hidden="1" customWidth="1"/>
    <col min="10" max="12" width="7.421875" style="380" customWidth="1"/>
    <col min="13" max="16" width="7.421875" style="381" customWidth="1"/>
    <col min="17" max="18" width="9.140625" style="380" customWidth="1"/>
    <col min="19" max="19" width="8.7109375" style="380" customWidth="1"/>
    <col min="20" max="20" width="9.140625" style="380" customWidth="1"/>
    <col min="21" max="21" width="11.57421875" style="380" customWidth="1"/>
    <col min="22" max="22" width="9.28125" style="380" customWidth="1"/>
    <col min="23" max="23" width="9.140625" style="114" customWidth="1"/>
    <col min="24" max="24" width="8.421875" style="380" customWidth="1"/>
    <col min="25" max="26" width="9.140625" style="380" customWidth="1"/>
    <col min="27" max="27" width="9.57421875" style="380" bestFit="1" customWidth="1"/>
    <col min="28" max="32" width="9.140625" style="380" customWidth="1"/>
    <col min="33" max="33" width="8.421875" style="380" bestFit="1" customWidth="1"/>
    <col min="34" max="16384" width="9.140625" style="380" customWidth="1"/>
  </cols>
  <sheetData>
    <row r="1" spans="1:9" ht="12.75" customHeight="1" hidden="1">
      <c r="A1" s="1598" t="s">
        <v>1311</v>
      </c>
      <c r="B1" s="1598"/>
      <c r="C1" s="1598"/>
      <c r="D1" s="1598"/>
      <c r="E1" s="1598"/>
      <c r="F1" s="1598"/>
      <c r="G1" s="1598"/>
      <c r="H1" s="1598"/>
      <c r="I1" s="1598"/>
    </row>
    <row r="2" spans="1:9" ht="12.75" customHeight="1" hidden="1">
      <c r="A2" s="1598" t="s">
        <v>1057</v>
      </c>
      <c r="B2" s="1598"/>
      <c r="C2" s="1598"/>
      <c r="D2" s="1598"/>
      <c r="E2" s="1598"/>
      <c r="F2" s="1598"/>
      <c r="G2" s="1598"/>
      <c r="H2" s="1598"/>
      <c r="I2" s="1598"/>
    </row>
    <row r="3" spans="1:9" ht="12.75" customHeight="1" hidden="1">
      <c r="A3" s="1598" t="s">
        <v>1058</v>
      </c>
      <c r="B3" s="1598"/>
      <c r="C3" s="1598"/>
      <c r="D3" s="1598"/>
      <c r="E3" s="1598"/>
      <c r="F3" s="1598"/>
      <c r="G3" s="1598"/>
      <c r="H3" s="1598"/>
      <c r="I3" s="1598"/>
    </row>
    <row r="4" spans="1:16" ht="5.25" customHeight="1" hidden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2"/>
      <c r="N4" s="272"/>
      <c r="O4" s="272"/>
      <c r="P4" s="272"/>
    </row>
    <row r="5" spans="1:9" ht="12.75" customHeight="1" hidden="1">
      <c r="A5" s="1598" t="s">
        <v>1577</v>
      </c>
      <c r="B5" s="1598"/>
      <c r="C5" s="1598"/>
      <c r="D5" s="1598"/>
      <c r="E5" s="1598"/>
      <c r="F5" s="1598"/>
      <c r="G5" s="1598"/>
      <c r="H5" s="1598"/>
      <c r="I5" s="1598"/>
    </row>
    <row r="6" spans="1:9" ht="12.75" customHeight="1" hidden="1">
      <c r="A6" s="1598" t="s">
        <v>1059</v>
      </c>
      <c r="B6" s="1598"/>
      <c r="C6" s="1598"/>
      <c r="D6" s="1598"/>
      <c r="E6" s="1598"/>
      <c r="F6" s="1598"/>
      <c r="G6" s="1598"/>
      <c r="H6" s="1598"/>
      <c r="I6" s="1598"/>
    </row>
    <row r="7" spans="1:16" ht="5.25" customHeight="1" hidden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29"/>
      <c r="N7" s="29"/>
      <c r="O7" s="29"/>
      <c r="P7" s="29"/>
    </row>
    <row r="8" spans="1:23" s="1510" customFormat="1" ht="12.75" customHeight="1" hidden="1">
      <c r="A8" s="1661" t="s">
        <v>1578</v>
      </c>
      <c r="B8" s="1662"/>
      <c r="C8" s="1663"/>
      <c r="D8" s="277">
        <v>2004</v>
      </c>
      <c r="E8" s="277">
        <v>2004</v>
      </c>
      <c r="F8" s="277">
        <v>2004</v>
      </c>
      <c r="G8" s="277">
        <v>2004</v>
      </c>
      <c r="H8" s="277">
        <v>2004</v>
      </c>
      <c r="I8" s="277">
        <v>2004</v>
      </c>
      <c r="J8" s="277">
        <v>2004</v>
      </c>
      <c r="K8" s="277">
        <v>2004</v>
      </c>
      <c r="L8" s="81">
        <v>2004</v>
      </c>
      <c r="M8" s="42">
        <v>2004</v>
      </c>
      <c r="N8" s="42">
        <v>2004</v>
      </c>
      <c r="O8" s="82">
        <v>2004</v>
      </c>
      <c r="P8" s="82">
        <v>2004</v>
      </c>
      <c r="W8" s="114"/>
    </row>
    <row r="9" spans="1:23" s="1510" customFormat="1" ht="12.75" customHeight="1" hidden="1">
      <c r="A9" s="1664" t="s">
        <v>1060</v>
      </c>
      <c r="B9" s="1665"/>
      <c r="C9" s="1666"/>
      <c r="D9" s="274" t="s">
        <v>1420</v>
      </c>
      <c r="E9" s="274" t="s">
        <v>1420</v>
      </c>
      <c r="F9" s="274" t="s">
        <v>1420</v>
      </c>
      <c r="G9" s="274" t="s">
        <v>1136</v>
      </c>
      <c r="H9" s="274" t="s">
        <v>1061</v>
      </c>
      <c r="I9" s="274" t="s">
        <v>1061</v>
      </c>
      <c r="J9" s="274" t="s">
        <v>1061</v>
      </c>
      <c r="K9" s="274" t="s">
        <v>1061</v>
      </c>
      <c r="L9" s="83" t="s">
        <v>1061</v>
      </c>
      <c r="M9" s="43" t="s">
        <v>1061</v>
      </c>
      <c r="N9" s="43" t="s">
        <v>1061</v>
      </c>
      <c r="O9" s="84" t="s">
        <v>1061</v>
      </c>
      <c r="P9" s="84" t="s">
        <v>1061</v>
      </c>
      <c r="W9" s="114"/>
    </row>
    <row r="10" spans="1:16" ht="12.75" hidden="1">
      <c r="A10" s="1511" t="s">
        <v>1062</v>
      </c>
      <c r="B10" s="1488"/>
      <c r="C10" s="954"/>
      <c r="D10" s="275"/>
      <c r="E10" s="275"/>
      <c r="F10" s="275"/>
      <c r="G10" s="275"/>
      <c r="H10" s="275"/>
      <c r="I10" s="275"/>
      <c r="J10" s="275"/>
      <c r="K10" s="275"/>
      <c r="L10" s="85"/>
      <c r="M10" s="29"/>
      <c r="N10" s="29"/>
      <c r="O10" s="72"/>
      <c r="P10" s="72"/>
    </row>
    <row r="11" spans="1:16" ht="12.75" hidden="1">
      <c r="A11" s="1512"/>
      <c r="B11" s="78" t="s">
        <v>1063</v>
      </c>
      <c r="C11" s="72"/>
      <c r="D11" s="278">
        <v>1.820083870967742</v>
      </c>
      <c r="E11" s="278">
        <v>1.820083870967742</v>
      </c>
      <c r="F11" s="278">
        <v>1.820083870967742</v>
      </c>
      <c r="G11" s="278">
        <v>0</v>
      </c>
      <c r="H11" s="278">
        <v>0.3454</v>
      </c>
      <c r="I11" s="278">
        <v>0.3454</v>
      </c>
      <c r="J11" s="278">
        <v>0.3454</v>
      </c>
      <c r="K11" s="278">
        <v>0.3454</v>
      </c>
      <c r="L11" s="86">
        <v>0.3454</v>
      </c>
      <c r="M11" s="21">
        <v>0.3454</v>
      </c>
      <c r="N11" s="21">
        <v>0.3454</v>
      </c>
      <c r="O11" s="87">
        <v>0.3454</v>
      </c>
      <c r="P11" s="87">
        <v>0.3454</v>
      </c>
    </row>
    <row r="12" spans="1:16" ht="12.75" hidden="1">
      <c r="A12" s="85"/>
      <c r="B12" s="78" t="s">
        <v>1064</v>
      </c>
      <c r="C12" s="72"/>
      <c r="D12" s="278">
        <v>1.4706548192771083</v>
      </c>
      <c r="E12" s="278">
        <v>1.4706548192771083</v>
      </c>
      <c r="F12" s="278">
        <v>1.4706548192771083</v>
      </c>
      <c r="G12" s="278">
        <v>0.6176727272727273</v>
      </c>
      <c r="H12" s="278">
        <v>0.629863076923077</v>
      </c>
      <c r="I12" s="278">
        <v>0.629863076923077</v>
      </c>
      <c r="J12" s="278">
        <v>0.629863076923077</v>
      </c>
      <c r="K12" s="278">
        <v>0.629863076923077</v>
      </c>
      <c r="L12" s="86">
        <v>0.629863076923077</v>
      </c>
      <c r="M12" s="21">
        <v>0.629863076923077</v>
      </c>
      <c r="N12" s="21">
        <v>0.629863076923077</v>
      </c>
      <c r="O12" s="87">
        <v>0.629863076923077</v>
      </c>
      <c r="P12" s="87">
        <v>0.629863076923077</v>
      </c>
    </row>
    <row r="13" spans="1:16" ht="12.75" hidden="1">
      <c r="A13" s="85"/>
      <c r="B13" s="78" t="s">
        <v>1065</v>
      </c>
      <c r="C13" s="72"/>
      <c r="D13" s="279">
        <v>0</v>
      </c>
      <c r="E13" s="279">
        <v>0</v>
      </c>
      <c r="F13" s="279">
        <v>0</v>
      </c>
      <c r="G13" s="279">
        <v>0</v>
      </c>
      <c r="H13" s="278">
        <v>1</v>
      </c>
      <c r="I13" s="278">
        <v>1</v>
      </c>
      <c r="J13" s="278">
        <v>1</v>
      </c>
      <c r="K13" s="278">
        <v>1</v>
      </c>
      <c r="L13" s="86">
        <v>1</v>
      </c>
      <c r="M13" s="21">
        <v>1</v>
      </c>
      <c r="N13" s="21">
        <v>1</v>
      </c>
      <c r="O13" s="87">
        <v>1</v>
      </c>
      <c r="P13" s="87">
        <v>1</v>
      </c>
    </row>
    <row r="14" spans="1:16" ht="12.75" hidden="1">
      <c r="A14" s="85"/>
      <c r="B14" s="78" t="s">
        <v>1066</v>
      </c>
      <c r="C14" s="72"/>
      <c r="D14" s="278">
        <v>3.8123749843660346</v>
      </c>
      <c r="E14" s="278">
        <v>3.8123749843660346</v>
      </c>
      <c r="F14" s="278">
        <v>3.8123749843660346</v>
      </c>
      <c r="G14" s="278" t="s">
        <v>1498</v>
      </c>
      <c r="H14" s="278" t="s">
        <v>1498</v>
      </c>
      <c r="I14" s="278" t="s">
        <v>1498</v>
      </c>
      <c r="J14" s="278" t="s">
        <v>1498</v>
      </c>
      <c r="K14" s="278" t="s">
        <v>1498</v>
      </c>
      <c r="L14" s="86" t="s">
        <v>1498</v>
      </c>
      <c r="M14" s="21" t="s">
        <v>1498</v>
      </c>
      <c r="N14" s="21" t="s">
        <v>1498</v>
      </c>
      <c r="O14" s="87" t="s">
        <v>1498</v>
      </c>
      <c r="P14" s="87" t="s">
        <v>1498</v>
      </c>
    </row>
    <row r="15" spans="1:16" ht="12.75" hidden="1">
      <c r="A15" s="85"/>
      <c r="B15" s="29" t="s">
        <v>1067</v>
      </c>
      <c r="C15" s="72"/>
      <c r="D15" s="88" t="s">
        <v>1579</v>
      </c>
      <c r="E15" s="88" t="s">
        <v>1579</v>
      </c>
      <c r="F15" s="88" t="s">
        <v>1579</v>
      </c>
      <c r="G15" s="88" t="s">
        <v>1579</v>
      </c>
      <c r="H15" s="88" t="s">
        <v>1579</v>
      </c>
      <c r="I15" s="88" t="s">
        <v>1579</v>
      </c>
      <c r="J15" s="88" t="s">
        <v>1579</v>
      </c>
      <c r="K15" s="88" t="s">
        <v>1579</v>
      </c>
      <c r="L15" s="44" t="s">
        <v>1579</v>
      </c>
      <c r="M15" s="45" t="s">
        <v>1579</v>
      </c>
      <c r="N15" s="45" t="s">
        <v>1579</v>
      </c>
      <c r="O15" s="89" t="s">
        <v>1579</v>
      </c>
      <c r="P15" s="89" t="s">
        <v>1579</v>
      </c>
    </row>
    <row r="16" spans="1:16" ht="12.75" hidden="1">
      <c r="A16" s="85"/>
      <c r="B16" s="29" t="s">
        <v>1580</v>
      </c>
      <c r="C16" s="72"/>
      <c r="D16" s="88" t="s">
        <v>1581</v>
      </c>
      <c r="E16" s="88" t="s">
        <v>1581</v>
      </c>
      <c r="F16" s="88" t="s">
        <v>1581</v>
      </c>
      <c r="G16" s="88" t="s">
        <v>1581</v>
      </c>
      <c r="H16" s="88" t="s">
        <v>1581</v>
      </c>
      <c r="I16" s="88" t="s">
        <v>1581</v>
      </c>
      <c r="J16" s="88" t="s">
        <v>1581</v>
      </c>
      <c r="K16" s="88" t="s">
        <v>1581</v>
      </c>
      <c r="L16" s="44" t="s">
        <v>1581</v>
      </c>
      <c r="M16" s="45" t="s">
        <v>1581</v>
      </c>
      <c r="N16" s="45" t="s">
        <v>1581</v>
      </c>
      <c r="O16" s="89" t="s">
        <v>1581</v>
      </c>
      <c r="P16" s="89" t="s">
        <v>1581</v>
      </c>
    </row>
    <row r="17" spans="1:16" ht="7.5" customHeight="1" hidden="1">
      <c r="A17" s="1513"/>
      <c r="B17" s="956"/>
      <c r="C17" s="953"/>
      <c r="D17" s="88"/>
      <c r="E17" s="88"/>
      <c r="F17" s="88"/>
      <c r="G17" s="88"/>
      <c r="H17" s="88"/>
      <c r="I17" s="88"/>
      <c r="J17" s="88"/>
      <c r="K17" s="88"/>
      <c r="L17" s="44"/>
      <c r="M17" s="45"/>
      <c r="N17" s="45"/>
      <c r="O17" s="89"/>
      <c r="P17" s="89"/>
    </row>
    <row r="18" spans="1:16" ht="12.75" hidden="1">
      <c r="A18" s="1512" t="s">
        <v>1068</v>
      </c>
      <c r="B18" s="29"/>
      <c r="C18" s="72"/>
      <c r="D18" s="277"/>
      <c r="E18" s="277"/>
      <c r="F18" s="277"/>
      <c r="G18" s="277"/>
      <c r="H18" s="277"/>
      <c r="I18" s="277"/>
      <c r="J18" s="277"/>
      <c r="K18" s="277"/>
      <c r="L18" s="81"/>
      <c r="M18" s="42"/>
      <c r="N18" s="42"/>
      <c r="O18" s="82"/>
      <c r="P18" s="82"/>
    </row>
    <row r="19" spans="1:16" ht="12.75" hidden="1">
      <c r="A19" s="1512"/>
      <c r="B19" s="29" t="s">
        <v>1582</v>
      </c>
      <c r="C19" s="72"/>
      <c r="D19" s="280">
        <v>6</v>
      </c>
      <c r="E19" s="280">
        <v>6</v>
      </c>
      <c r="F19" s="280">
        <v>6</v>
      </c>
      <c r="G19" s="280">
        <v>5</v>
      </c>
      <c r="H19" s="280">
        <v>5</v>
      </c>
      <c r="I19" s="280">
        <v>5</v>
      </c>
      <c r="J19" s="280">
        <v>5</v>
      </c>
      <c r="K19" s="280">
        <v>5</v>
      </c>
      <c r="L19" s="90">
        <v>5</v>
      </c>
      <c r="M19" s="46">
        <v>5</v>
      </c>
      <c r="N19" s="46">
        <v>5</v>
      </c>
      <c r="O19" s="91">
        <v>5</v>
      </c>
      <c r="P19" s="91">
        <v>5</v>
      </c>
    </row>
    <row r="20" spans="1:16" ht="12.75" hidden="1">
      <c r="A20" s="85"/>
      <c r="B20" s="29" t="s">
        <v>1069</v>
      </c>
      <c r="C20" s="72"/>
      <c r="D20" s="274" t="s">
        <v>1070</v>
      </c>
      <c r="E20" s="274" t="s">
        <v>1070</v>
      </c>
      <c r="F20" s="274" t="s">
        <v>1070</v>
      </c>
      <c r="G20" s="274" t="s">
        <v>1070</v>
      </c>
      <c r="H20" s="274" t="s">
        <v>1070</v>
      </c>
      <c r="I20" s="274" t="s">
        <v>1070</v>
      </c>
      <c r="J20" s="274" t="s">
        <v>1070</v>
      </c>
      <c r="K20" s="274" t="s">
        <v>1070</v>
      </c>
      <c r="L20" s="83" t="s">
        <v>1070</v>
      </c>
      <c r="M20" s="43" t="s">
        <v>1070</v>
      </c>
      <c r="N20" s="43" t="s">
        <v>1070</v>
      </c>
      <c r="O20" s="84" t="s">
        <v>1070</v>
      </c>
      <c r="P20" s="84" t="s">
        <v>1070</v>
      </c>
    </row>
    <row r="21" spans="1:16" ht="12.75" hidden="1">
      <c r="A21" s="85"/>
      <c r="B21" s="78" t="s">
        <v>1583</v>
      </c>
      <c r="C21" s="72"/>
      <c r="D21" s="88"/>
      <c r="E21" s="88"/>
      <c r="F21" s="88"/>
      <c r="G21" s="88"/>
      <c r="H21" s="88"/>
      <c r="I21" s="88"/>
      <c r="J21" s="88"/>
      <c r="K21" s="88"/>
      <c r="L21" s="44"/>
      <c r="M21" s="45"/>
      <c r="N21" s="45"/>
      <c r="O21" s="89"/>
      <c r="P21" s="89"/>
    </row>
    <row r="22" spans="1:16" ht="12.75" hidden="1">
      <c r="A22" s="1514" t="s">
        <v>1071</v>
      </c>
      <c r="B22" s="1515"/>
      <c r="C22" s="1516"/>
      <c r="D22" s="282">
        <v>0.711</v>
      </c>
      <c r="E22" s="282">
        <v>0.711</v>
      </c>
      <c r="F22" s="282">
        <v>0.711</v>
      </c>
      <c r="G22" s="282">
        <v>1.016</v>
      </c>
      <c r="H22" s="282">
        <v>0.387</v>
      </c>
      <c r="I22" s="282">
        <v>0.387</v>
      </c>
      <c r="J22" s="282">
        <v>0.387</v>
      </c>
      <c r="K22" s="282">
        <v>0.387</v>
      </c>
      <c r="L22" s="283">
        <v>0.387</v>
      </c>
      <c r="M22" s="284">
        <v>0.387</v>
      </c>
      <c r="N22" s="284">
        <v>0.387</v>
      </c>
      <c r="O22" s="285">
        <v>0.387</v>
      </c>
      <c r="P22" s="285">
        <v>0.387</v>
      </c>
    </row>
    <row r="23" spans="1:16" ht="12.75" hidden="1">
      <c r="A23" s="1512" t="s">
        <v>1585</v>
      </c>
      <c r="B23" s="29"/>
      <c r="C23" s="72"/>
      <c r="D23" s="88"/>
      <c r="E23" s="88"/>
      <c r="F23" s="88"/>
      <c r="G23" s="88"/>
      <c r="H23" s="88"/>
      <c r="I23" s="88"/>
      <c r="J23" s="88"/>
      <c r="K23" s="88"/>
      <c r="L23" s="44"/>
      <c r="M23" s="45"/>
      <c r="N23" s="45"/>
      <c r="O23" s="89"/>
      <c r="P23" s="89"/>
    </row>
    <row r="24" spans="1:16" ht="12.75" hidden="1">
      <c r="A24" s="85"/>
      <c r="B24" s="1053" t="s">
        <v>1586</v>
      </c>
      <c r="C24" s="72"/>
      <c r="D24" s="88"/>
      <c r="E24" s="88"/>
      <c r="F24" s="88"/>
      <c r="G24" s="88"/>
      <c r="H24" s="88"/>
      <c r="I24" s="88"/>
      <c r="J24" s="88"/>
      <c r="K24" s="88"/>
      <c r="L24" s="44"/>
      <c r="M24" s="45"/>
      <c r="N24" s="45"/>
      <c r="O24" s="89"/>
      <c r="P24" s="89"/>
    </row>
    <row r="25" spans="1:16" ht="12.75" hidden="1">
      <c r="A25" s="85"/>
      <c r="B25" s="29" t="s">
        <v>1587</v>
      </c>
      <c r="C25" s="72"/>
      <c r="D25" s="88" t="s">
        <v>1588</v>
      </c>
      <c r="E25" s="88" t="s">
        <v>1588</v>
      </c>
      <c r="F25" s="88" t="s">
        <v>1588</v>
      </c>
      <c r="G25" s="88" t="s">
        <v>1589</v>
      </c>
      <c r="H25" s="88" t="s">
        <v>1589</v>
      </c>
      <c r="I25" s="88" t="s">
        <v>1589</v>
      </c>
      <c r="J25" s="88" t="s">
        <v>1589</v>
      </c>
      <c r="K25" s="88" t="s">
        <v>1589</v>
      </c>
      <c r="L25" s="44" t="s">
        <v>1589</v>
      </c>
      <c r="M25" s="45" t="s">
        <v>1589</v>
      </c>
      <c r="N25" s="45" t="s">
        <v>1589</v>
      </c>
      <c r="O25" s="89" t="s">
        <v>1589</v>
      </c>
      <c r="P25" s="89" t="s">
        <v>1589</v>
      </c>
    </row>
    <row r="26" spans="1:16" ht="12.75" hidden="1">
      <c r="A26" s="85"/>
      <c r="B26" s="29" t="s">
        <v>1590</v>
      </c>
      <c r="C26" s="72"/>
      <c r="D26" s="88"/>
      <c r="E26" s="88"/>
      <c r="F26" s="88"/>
      <c r="G26" s="88"/>
      <c r="H26" s="88"/>
      <c r="I26" s="88"/>
      <c r="J26" s="88"/>
      <c r="K26" s="88"/>
      <c r="L26" s="44"/>
      <c r="M26" s="45"/>
      <c r="N26" s="45"/>
      <c r="O26" s="89"/>
      <c r="P26" s="89"/>
    </row>
    <row r="27" spans="1:16" ht="12.75" hidden="1">
      <c r="A27" s="85"/>
      <c r="B27" s="29"/>
      <c r="C27" s="72" t="s">
        <v>1591</v>
      </c>
      <c r="D27" s="88" t="s">
        <v>1592</v>
      </c>
      <c r="E27" s="88" t="s">
        <v>1592</v>
      </c>
      <c r="F27" s="88" t="s">
        <v>1592</v>
      </c>
      <c r="G27" s="88" t="s">
        <v>1593</v>
      </c>
      <c r="H27" s="88" t="s">
        <v>1593</v>
      </c>
      <c r="I27" s="88" t="s">
        <v>1593</v>
      </c>
      <c r="J27" s="88" t="s">
        <v>1593</v>
      </c>
      <c r="K27" s="88" t="s">
        <v>1593</v>
      </c>
      <c r="L27" s="44" t="s">
        <v>1593</v>
      </c>
      <c r="M27" s="45" t="s">
        <v>1593</v>
      </c>
      <c r="N27" s="45" t="s">
        <v>1593</v>
      </c>
      <c r="O27" s="89" t="s">
        <v>1593</v>
      </c>
      <c r="P27" s="89" t="s">
        <v>1593</v>
      </c>
    </row>
    <row r="28" spans="1:16" ht="12.75" hidden="1">
      <c r="A28" s="85"/>
      <c r="B28" s="29"/>
      <c r="C28" s="72" t="s">
        <v>1594</v>
      </c>
      <c r="D28" s="88" t="s">
        <v>1595</v>
      </c>
      <c r="E28" s="88" t="s">
        <v>1595</v>
      </c>
      <c r="F28" s="88" t="s">
        <v>1595</v>
      </c>
      <c r="G28" s="88" t="s">
        <v>1596</v>
      </c>
      <c r="H28" s="88" t="s">
        <v>1596</v>
      </c>
      <c r="I28" s="88" t="s">
        <v>1596</v>
      </c>
      <c r="J28" s="88" t="s">
        <v>1596</v>
      </c>
      <c r="K28" s="88" t="s">
        <v>1596</v>
      </c>
      <c r="L28" s="44" t="s">
        <v>1596</v>
      </c>
      <c r="M28" s="45" t="s">
        <v>1596</v>
      </c>
      <c r="N28" s="45" t="s">
        <v>1596</v>
      </c>
      <c r="O28" s="89" t="s">
        <v>1596</v>
      </c>
      <c r="P28" s="89" t="s">
        <v>1596</v>
      </c>
    </row>
    <row r="29" spans="1:16" ht="12.75" hidden="1">
      <c r="A29" s="85"/>
      <c r="B29" s="29"/>
      <c r="C29" s="72" t="s">
        <v>1597</v>
      </c>
      <c r="D29" s="88" t="s">
        <v>1589</v>
      </c>
      <c r="E29" s="88" t="s">
        <v>1589</v>
      </c>
      <c r="F29" s="88" t="s">
        <v>1589</v>
      </c>
      <c r="G29" s="88" t="s">
        <v>1598</v>
      </c>
      <c r="H29" s="88" t="s">
        <v>1598</v>
      </c>
      <c r="I29" s="88" t="s">
        <v>1598</v>
      </c>
      <c r="J29" s="88" t="s">
        <v>1598</v>
      </c>
      <c r="K29" s="88" t="s">
        <v>1598</v>
      </c>
      <c r="L29" s="44" t="s">
        <v>1598</v>
      </c>
      <c r="M29" s="45" t="s">
        <v>1598</v>
      </c>
      <c r="N29" s="45" t="s">
        <v>1598</v>
      </c>
      <c r="O29" s="89" t="s">
        <v>1598</v>
      </c>
      <c r="P29" s="89" t="s">
        <v>1598</v>
      </c>
    </row>
    <row r="30" spans="1:16" ht="12.75" hidden="1">
      <c r="A30" s="85"/>
      <c r="B30" s="29"/>
      <c r="C30" s="72" t="s">
        <v>1599</v>
      </c>
      <c r="D30" s="88" t="s">
        <v>1601</v>
      </c>
      <c r="E30" s="88" t="s">
        <v>1601</v>
      </c>
      <c r="F30" s="88" t="s">
        <v>1601</v>
      </c>
      <c r="G30" s="88" t="s">
        <v>1072</v>
      </c>
      <c r="H30" s="88" t="s">
        <v>1602</v>
      </c>
      <c r="I30" s="88" t="s">
        <v>1602</v>
      </c>
      <c r="J30" s="88" t="s">
        <v>1602</v>
      </c>
      <c r="K30" s="88" t="s">
        <v>1602</v>
      </c>
      <c r="L30" s="44" t="s">
        <v>1602</v>
      </c>
      <c r="M30" s="45" t="s">
        <v>1602</v>
      </c>
      <c r="N30" s="45" t="s">
        <v>1602</v>
      </c>
      <c r="O30" s="89" t="s">
        <v>1602</v>
      </c>
      <c r="P30" s="89" t="s">
        <v>1602</v>
      </c>
    </row>
    <row r="31" spans="1:16" ht="12.75" hidden="1">
      <c r="A31" s="85"/>
      <c r="B31" s="29"/>
      <c r="C31" s="72" t="s">
        <v>1603</v>
      </c>
      <c r="D31" s="88" t="s">
        <v>1073</v>
      </c>
      <c r="E31" s="88" t="s">
        <v>1073</v>
      </c>
      <c r="F31" s="88" t="s">
        <v>1073</v>
      </c>
      <c r="G31" s="88" t="s">
        <v>1074</v>
      </c>
      <c r="H31" s="88" t="s">
        <v>1075</v>
      </c>
      <c r="I31" s="88" t="s">
        <v>1075</v>
      </c>
      <c r="J31" s="88" t="s">
        <v>1075</v>
      </c>
      <c r="K31" s="88" t="s">
        <v>1075</v>
      </c>
      <c r="L31" s="44" t="s">
        <v>1075</v>
      </c>
      <c r="M31" s="45" t="s">
        <v>1075</v>
      </c>
      <c r="N31" s="45" t="s">
        <v>1075</v>
      </c>
      <c r="O31" s="89" t="s">
        <v>1075</v>
      </c>
      <c r="P31" s="89" t="s">
        <v>1075</v>
      </c>
    </row>
    <row r="32" spans="1:16" ht="7.5" customHeight="1" hidden="1">
      <c r="A32" s="85"/>
      <c r="B32" s="29"/>
      <c r="C32" s="72"/>
      <c r="D32" s="88"/>
      <c r="E32" s="88"/>
      <c r="F32" s="88"/>
      <c r="G32" s="88"/>
      <c r="H32" s="88"/>
      <c r="I32" s="88"/>
      <c r="J32" s="88"/>
      <c r="K32" s="88"/>
      <c r="L32" s="44"/>
      <c r="M32" s="45"/>
      <c r="N32" s="45"/>
      <c r="O32" s="89"/>
      <c r="P32" s="89"/>
    </row>
    <row r="33" spans="1:16" ht="12.75" hidden="1">
      <c r="A33" s="85"/>
      <c r="B33" s="1053" t="s">
        <v>1604</v>
      </c>
      <c r="C33" s="72"/>
      <c r="D33" s="88"/>
      <c r="E33" s="88"/>
      <c r="F33" s="88"/>
      <c r="G33" s="88"/>
      <c r="H33" s="88"/>
      <c r="I33" s="88"/>
      <c r="J33" s="88"/>
      <c r="K33" s="88"/>
      <c r="L33" s="44"/>
      <c r="M33" s="45"/>
      <c r="N33" s="45"/>
      <c r="O33" s="89"/>
      <c r="P33" s="89"/>
    </row>
    <row r="34" spans="1:16" ht="12.75" hidden="1">
      <c r="A34" s="85"/>
      <c r="B34" s="29" t="s">
        <v>1605</v>
      </c>
      <c r="C34" s="72"/>
      <c r="D34" s="88" t="s">
        <v>1606</v>
      </c>
      <c r="E34" s="88" t="s">
        <v>1606</v>
      </c>
      <c r="F34" s="88" t="s">
        <v>1606</v>
      </c>
      <c r="G34" s="88" t="s">
        <v>1606</v>
      </c>
      <c r="H34" s="88" t="s">
        <v>1606</v>
      </c>
      <c r="I34" s="88" t="s">
        <v>1606</v>
      </c>
      <c r="J34" s="88" t="s">
        <v>1606</v>
      </c>
      <c r="K34" s="88" t="s">
        <v>1606</v>
      </c>
      <c r="L34" s="44" t="s">
        <v>1606</v>
      </c>
      <c r="M34" s="45" t="s">
        <v>1606</v>
      </c>
      <c r="N34" s="45" t="s">
        <v>1606</v>
      </c>
      <c r="O34" s="89" t="s">
        <v>1606</v>
      </c>
      <c r="P34" s="89" t="s">
        <v>1606</v>
      </c>
    </row>
    <row r="35" spans="1:16" ht="12.75" hidden="1">
      <c r="A35" s="85"/>
      <c r="B35" s="78" t="s">
        <v>1607</v>
      </c>
      <c r="C35" s="72"/>
      <c r="D35" s="88" t="s">
        <v>1608</v>
      </c>
      <c r="E35" s="88" t="s">
        <v>1608</v>
      </c>
      <c r="F35" s="88" t="s">
        <v>1608</v>
      </c>
      <c r="G35" s="88" t="s">
        <v>1609</v>
      </c>
      <c r="H35" s="88" t="s">
        <v>1609</v>
      </c>
      <c r="I35" s="88" t="s">
        <v>1609</v>
      </c>
      <c r="J35" s="88" t="s">
        <v>1609</v>
      </c>
      <c r="K35" s="88" t="s">
        <v>1609</v>
      </c>
      <c r="L35" s="44" t="s">
        <v>1609</v>
      </c>
      <c r="M35" s="45" t="s">
        <v>1609</v>
      </c>
      <c r="N35" s="45" t="s">
        <v>1609</v>
      </c>
      <c r="O35" s="89" t="s">
        <v>1609</v>
      </c>
      <c r="P35" s="89" t="s">
        <v>1609</v>
      </c>
    </row>
    <row r="36" spans="1:16" ht="12.75" hidden="1">
      <c r="A36" s="85"/>
      <c r="B36" s="78" t="s">
        <v>1610</v>
      </c>
      <c r="C36" s="72"/>
      <c r="D36" s="88" t="s">
        <v>1611</v>
      </c>
      <c r="E36" s="88" t="s">
        <v>1611</v>
      </c>
      <c r="F36" s="88" t="s">
        <v>1611</v>
      </c>
      <c r="G36" s="88" t="s">
        <v>1076</v>
      </c>
      <c r="H36" s="88" t="s">
        <v>1076</v>
      </c>
      <c r="I36" s="88" t="s">
        <v>1076</v>
      </c>
      <c r="J36" s="88" t="s">
        <v>1076</v>
      </c>
      <c r="K36" s="88" t="s">
        <v>1076</v>
      </c>
      <c r="L36" s="44" t="s">
        <v>1076</v>
      </c>
      <c r="M36" s="45" t="s">
        <v>1076</v>
      </c>
      <c r="N36" s="45" t="s">
        <v>1076</v>
      </c>
      <c r="O36" s="89" t="s">
        <v>1076</v>
      </c>
      <c r="P36" s="89" t="s">
        <v>1076</v>
      </c>
    </row>
    <row r="37" spans="1:16" ht="12.75" hidden="1">
      <c r="A37" s="85"/>
      <c r="B37" s="78" t="s">
        <v>1612</v>
      </c>
      <c r="C37" s="72"/>
      <c r="D37" s="88" t="s">
        <v>1613</v>
      </c>
      <c r="E37" s="88" t="s">
        <v>1613</v>
      </c>
      <c r="F37" s="88" t="s">
        <v>1613</v>
      </c>
      <c r="G37" s="88" t="s">
        <v>1077</v>
      </c>
      <c r="H37" s="88" t="s">
        <v>1077</v>
      </c>
      <c r="I37" s="88" t="s">
        <v>1077</v>
      </c>
      <c r="J37" s="88" t="s">
        <v>1077</v>
      </c>
      <c r="K37" s="88" t="s">
        <v>1077</v>
      </c>
      <c r="L37" s="44" t="s">
        <v>1077</v>
      </c>
      <c r="M37" s="45" t="s">
        <v>1077</v>
      </c>
      <c r="N37" s="45" t="s">
        <v>1077</v>
      </c>
      <c r="O37" s="89" t="s">
        <v>1077</v>
      </c>
      <c r="P37" s="89" t="s">
        <v>1077</v>
      </c>
    </row>
    <row r="38" spans="1:16" ht="12.75" hidden="1">
      <c r="A38" s="85"/>
      <c r="B38" s="78" t="s">
        <v>1614</v>
      </c>
      <c r="C38" s="72"/>
      <c r="D38" s="88" t="s">
        <v>1615</v>
      </c>
      <c r="E38" s="88" t="s">
        <v>1615</v>
      </c>
      <c r="F38" s="88" t="s">
        <v>1615</v>
      </c>
      <c r="G38" s="88" t="s">
        <v>1078</v>
      </c>
      <c r="H38" s="88" t="s">
        <v>1079</v>
      </c>
      <c r="I38" s="88" t="s">
        <v>1079</v>
      </c>
      <c r="J38" s="88" t="s">
        <v>1079</v>
      </c>
      <c r="K38" s="88" t="s">
        <v>1079</v>
      </c>
      <c r="L38" s="44" t="s">
        <v>1079</v>
      </c>
      <c r="M38" s="45" t="s">
        <v>1079</v>
      </c>
      <c r="N38" s="45" t="s">
        <v>1079</v>
      </c>
      <c r="O38" s="89" t="s">
        <v>1079</v>
      </c>
      <c r="P38" s="89" t="s">
        <v>1079</v>
      </c>
    </row>
    <row r="39" spans="1:16" ht="7.5" customHeight="1" hidden="1">
      <c r="A39" s="1513"/>
      <c r="B39" s="1517"/>
      <c r="C39" s="953"/>
      <c r="D39" s="88"/>
      <c r="E39" s="88"/>
      <c r="F39" s="88"/>
      <c r="G39" s="88"/>
      <c r="H39" s="88"/>
      <c r="I39" s="88"/>
      <c r="J39" s="88"/>
      <c r="K39" s="88"/>
      <c r="L39" s="44"/>
      <c r="M39" s="45"/>
      <c r="N39" s="45"/>
      <c r="O39" s="89"/>
      <c r="P39" s="89"/>
    </row>
    <row r="40" spans="1:23" s="1521" customFormat="1" ht="12.75" hidden="1">
      <c r="A40" s="1518"/>
      <c r="B40" s="1519" t="s">
        <v>1616</v>
      </c>
      <c r="C40" s="1520"/>
      <c r="D40" s="73">
        <v>4</v>
      </c>
      <c r="E40" s="73">
        <v>4</v>
      </c>
      <c r="F40" s="73">
        <v>4</v>
      </c>
      <c r="G40" s="73"/>
      <c r="H40" s="73"/>
      <c r="I40" s="73"/>
      <c r="J40" s="73"/>
      <c r="K40" s="73"/>
      <c r="L40" s="286"/>
      <c r="M40" s="287"/>
      <c r="N40" s="287"/>
      <c r="O40" s="74"/>
      <c r="P40" s="74"/>
      <c r="W40" s="276"/>
    </row>
    <row r="41" spans="1:16" ht="12.75" hidden="1">
      <c r="A41" s="35" t="s">
        <v>1080</v>
      </c>
      <c r="B41" s="29"/>
      <c r="C41" s="29"/>
      <c r="D41" s="35"/>
      <c r="E41" s="35"/>
      <c r="F41" s="35"/>
      <c r="G41" s="35"/>
      <c r="H41" s="35"/>
      <c r="I41" s="35"/>
      <c r="J41" s="35"/>
      <c r="K41" s="35"/>
      <c r="L41" s="35"/>
      <c r="M41" s="29"/>
      <c r="N41" s="29"/>
      <c r="O41" s="29"/>
      <c r="P41" s="29"/>
    </row>
    <row r="42" spans="1:16" ht="12.75" hidden="1">
      <c r="A42" s="35"/>
      <c r="B42" s="29" t="s">
        <v>1081</v>
      </c>
      <c r="C42" s="29"/>
      <c r="D42" s="35"/>
      <c r="E42" s="35"/>
      <c r="F42" s="35"/>
      <c r="G42" s="35"/>
      <c r="H42" s="35"/>
      <c r="I42" s="35"/>
      <c r="J42" s="35"/>
      <c r="K42" s="35"/>
      <c r="L42" s="35"/>
      <c r="M42" s="29"/>
      <c r="N42" s="29"/>
      <c r="O42" s="29"/>
      <c r="P42" s="29"/>
    </row>
    <row r="43" spans="1:16" ht="12.75" hidden="1">
      <c r="A43" s="35"/>
      <c r="B43" s="29" t="s">
        <v>1082</v>
      </c>
      <c r="C43" s="29"/>
      <c r="D43" s="35"/>
      <c r="E43" s="35"/>
      <c r="F43" s="35"/>
      <c r="G43" s="35"/>
      <c r="H43" s="35"/>
      <c r="I43" s="35"/>
      <c r="J43" s="35"/>
      <c r="K43" s="35"/>
      <c r="L43" s="35"/>
      <c r="M43" s="29"/>
      <c r="N43" s="29"/>
      <c r="O43" s="29"/>
      <c r="P43" s="29"/>
    </row>
    <row r="44" spans="1:16" ht="12.75" hidden="1">
      <c r="A44" s="35"/>
      <c r="B44" s="29" t="s">
        <v>1083</v>
      </c>
      <c r="C44" s="29"/>
      <c r="D44" s="35"/>
      <c r="E44" s="35"/>
      <c r="F44" s="35"/>
      <c r="G44" s="35"/>
      <c r="H44" s="35"/>
      <c r="I44" s="35"/>
      <c r="J44" s="35"/>
      <c r="K44" s="35"/>
      <c r="L44" s="35"/>
      <c r="M44" s="29"/>
      <c r="N44" s="29"/>
      <c r="O44" s="29"/>
      <c r="P44" s="29"/>
    </row>
    <row r="45" spans="1:16" ht="12.75" hidden="1">
      <c r="A45" s="35"/>
      <c r="B45" s="29" t="s">
        <v>1084</v>
      </c>
      <c r="C45" s="29"/>
      <c r="D45" s="35"/>
      <c r="E45" s="35"/>
      <c r="F45" s="35"/>
      <c r="G45" s="35"/>
      <c r="H45" s="35"/>
      <c r="I45" s="35"/>
      <c r="J45" s="35"/>
      <c r="K45" s="35"/>
      <c r="L45" s="35"/>
      <c r="M45" s="29"/>
      <c r="N45" s="29"/>
      <c r="O45" s="29"/>
      <c r="P45" s="29"/>
    </row>
    <row r="46" spans="1:16" ht="12.75" hidden="1">
      <c r="A46" s="35"/>
      <c r="B46" s="29"/>
      <c r="C46" s="29"/>
      <c r="D46" s="35"/>
      <c r="E46" s="35"/>
      <c r="F46" s="35"/>
      <c r="G46" s="35"/>
      <c r="H46" s="35"/>
      <c r="I46" s="35"/>
      <c r="J46" s="35"/>
      <c r="K46" s="35"/>
      <c r="L46" s="35"/>
      <c r="M46" s="29"/>
      <c r="N46" s="29"/>
      <c r="O46" s="29"/>
      <c r="P46" s="29"/>
    </row>
    <row r="47" spans="1:16" ht="12.75" hidden="1">
      <c r="A47" s="35" t="s">
        <v>1085</v>
      </c>
      <c r="B47" s="29" t="s">
        <v>1089</v>
      </c>
      <c r="C47" s="29"/>
      <c r="D47" s="35"/>
      <c r="E47" s="35"/>
      <c r="F47" s="35"/>
      <c r="G47" s="35"/>
      <c r="H47" s="35"/>
      <c r="I47" s="35"/>
      <c r="J47" s="35"/>
      <c r="K47" s="35"/>
      <c r="L47" s="35"/>
      <c r="M47" s="29"/>
      <c r="N47" s="29"/>
      <c r="O47" s="29"/>
      <c r="P47" s="29"/>
    </row>
    <row r="48" spans="1:16" ht="12.75" hidden="1">
      <c r="A48" s="35"/>
      <c r="B48" s="29"/>
      <c r="C48" s="29" t="s">
        <v>1586</v>
      </c>
      <c r="D48" s="35"/>
      <c r="E48" s="35"/>
      <c r="F48" s="35"/>
      <c r="G48" s="35"/>
      <c r="H48" s="35"/>
      <c r="I48" s="35"/>
      <c r="J48" s="35"/>
      <c r="K48" s="35"/>
      <c r="L48" s="35"/>
      <c r="M48" s="29"/>
      <c r="N48" s="29"/>
      <c r="O48" s="29"/>
      <c r="P48" s="29"/>
    </row>
    <row r="49" spans="1:16" ht="12.75" hidden="1">
      <c r="A49" s="35"/>
      <c r="B49" s="29"/>
      <c r="C49" s="29" t="s">
        <v>1590</v>
      </c>
      <c r="D49" s="35"/>
      <c r="E49" s="35"/>
      <c r="F49" s="35"/>
      <c r="G49" s="35"/>
      <c r="H49" s="35"/>
      <c r="I49" s="35"/>
      <c r="J49" s="35"/>
      <c r="K49" s="35"/>
      <c r="L49" s="35"/>
      <c r="M49" s="29"/>
      <c r="N49" s="29"/>
      <c r="O49" s="29"/>
      <c r="P49" s="29"/>
    </row>
    <row r="50" spans="1:16" ht="12.75" hidden="1">
      <c r="A50" s="35"/>
      <c r="B50" s="29"/>
      <c r="C50" s="1522" t="s">
        <v>1594</v>
      </c>
      <c r="D50" s="35"/>
      <c r="E50" s="35"/>
      <c r="F50" s="35"/>
      <c r="G50" s="35"/>
      <c r="H50" s="35"/>
      <c r="I50" s="35"/>
      <c r="J50" s="35"/>
      <c r="K50" s="35"/>
      <c r="L50" s="35"/>
      <c r="M50" s="29"/>
      <c r="N50" s="29"/>
      <c r="O50" s="29"/>
      <c r="P50" s="29"/>
    </row>
    <row r="51" spans="1:16" ht="12.75" hidden="1">
      <c r="A51" s="35"/>
      <c r="B51" s="29"/>
      <c r="C51" s="1522" t="s">
        <v>1597</v>
      </c>
      <c r="D51" s="35"/>
      <c r="E51" s="35"/>
      <c r="F51" s="35"/>
      <c r="G51" s="35"/>
      <c r="H51" s="35"/>
      <c r="I51" s="35"/>
      <c r="J51" s="35"/>
      <c r="K51" s="35"/>
      <c r="L51" s="35"/>
      <c r="M51" s="29"/>
      <c r="N51" s="29"/>
      <c r="O51" s="29"/>
      <c r="P51" s="29"/>
    </row>
    <row r="52" spans="1:16" ht="12.75" hidden="1">
      <c r="A52" s="35"/>
      <c r="B52" s="29"/>
      <c r="C52" s="1522" t="s">
        <v>1599</v>
      </c>
      <c r="D52" s="35"/>
      <c r="E52" s="35"/>
      <c r="F52" s="35"/>
      <c r="G52" s="35"/>
      <c r="H52" s="35"/>
      <c r="I52" s="35"/>
      <c r="J52" s="35"/>
      <c r="K52" s="35"/>
      <c r="L52" s="35"/>
      <c r="M52" s="29"/>
      <c r="N52" s="29"/>
      <c r="O52" s="29"/>
      <c r="P52" s="29"/>
    </row>
    <row r="53" spans="1:16" ht="12.75" hidden="1">
      <c r="A53" s="35"/>
      <c r="B53" s="29"/>
      <c r="C53" s="1522" t="s">
        <v>1090</v>
      </c>
      <c r="D53" s="35"/>
      <c r="E53" s="35"/>
      <c r="F53" s="35"/>
      <c r="G53" s="35"/>
      <c r="H53" s="35"/>
      <c r="I53" s="35"/>
      <c r="J53" s="35"/>
      <c r="K53" s="35"/>
      <c r="L53" s="35"/>
      <c r="M53" s="29"/>
      <c r="N53" s="29"/>
      <c r="O53" s="29"/>
      <c r="P53" s="29"/>
    </row>
    <row r="54" spans="1:16" ht="12.75" hidden="1">
      <c r="A54" s="35"/>
      <c r="B54" s="29"/>
      <c r="C54" s="1522" t="s">
        <v>1091</v>
      </c>
      <c r="D54" s="35"/>
      <c r="E54" s="35"/>
      <c r="F54" s="35"/>
      <c r="G54" s="35"/>
      <c r="H54" s="35"/>
      <c r="I54" s="35"/>
      <c r="J54" s="35"/>
      <c r="K54" s="35"/>
      <c r="L54" s="35"/>
      <c r="M54" s="29"/>
      <c r="N54" s="29"/>
      <c r="O54" s="29"/>
      <c r="P54" s="29"/>
    </row>
    <row r="55" spans="1:16" ht="12.75" hidden="1">
      <c r="A55" s="35"/>
      <c r="B55" s="29"/>
      <c r="C55" s="1522" t="s">
        <v>1092</v>
      </c>
      <c r="D55" s="35"/>
      <c r="E55" s="35"/>
      <c r="F55" s="35"/>
      <c r="G55" s="35"/>
      <c r="H55" s="35"/>
      <c r="I55" s="35"/>
      <c r="J55" s="35"/>
      <c r="K55" s="35"/>
      <c r="L55" s="35"/>
      <c r="M55" s="29"/>
      <c r="N55" s="29"/>
      <c r="O55" s="29"/>
      <c r="P55" s="29"/>
    </row>
    <row r="56" spans="1:16" ht="12.75" hidden="1">
      <c r="A56" s="35"/>
      <c r="B56" s="29"/>
      <c r="C56" s="1522" t="s">
        <v>1093</v>
      </c>
      <c r="D56" s="35"/>
      <c r="E56" s="35"/>
      <c r="F56" s="35"/>
      <c r="G56" s="35"/>
      <c r="H56" s="35"/>
      <c r="I56" s="35"/>
      <c r="J56" s="35"/>
      <c r="K56" s="35"/>
      <c r="L56" s="35"/>
      <c r="M56" s="29"/>
      <c r="N56" s="29"/>
      <c r="O56" s="29"/>
      <c r="P56" s="29"/>
    </row>
    <row r="57" spans="1:16" ht="12.75" hidden="1">
      <c r="A57" s="35"/>
      <c r="B57" s="29"/>
      <c r="C57" s="29" t="s">
        <v>1604</v>
      </c>
      <c r="D57" s="35"/>
      <c r="E57" s="35"/>
      <c r="F57" s="35"/>
      <c r="G57" s="35"/>
      <c r="H57" s="35"/>
      <c r="I57" s="35"/>
      <c r="J57" s="35"/>
      <c r="K57" s="35"/>
      <c r="L57" s="35"/>
      <c r="M57" s="29"/>
      <c r="N57" s="29"/>
      <c r="O57" s="29"/>
      <c r="P57" s="29"/>
    </row>
    <row r="58" spans="1:16" ht="12.75" hidden="1">
      <c r="A58" s="35"/>
      <c r="B58" s="29"/>
      <c r="C58" s="29" t="s">
        <v>1605</v>
      </c>
      <c r="D58" s="35"/>
      <c r="E58" s="35"/>
      <c r="F58" s="35"/>
      <c r="G58" s="35"/>
      <c r="H58" s="35"/>
      <c r="I58" s="35"/>
      <c r="J58" s="35"/>
      <c r="K58" s="35"/>
      <c r="L58" s="35"/>
      <c r="M58" s="29"/>
      <c r="N58" s="29"/>
      <c r="O58" s="29"/>
      <c r="P58" s="29"/>
    </row>
    <row r="59" spans="1:16" ht="12.75" hidden="1">
      <c r="A59" s="35"/>
      <c r="B59" s="29"/>
      <c r="C59" s="1113" t="s">
        <v>1094</v>
      </c>
      <c r="D59" s="35"/>
      <c r="E59" s="35"/>
      <c r="F59" s="35"/>
      <c r="G59" s="35"/>
      <c r="H59" s="35"/>
      <c r="I59" s="35"/>
      <c r="J59" s="35"/>
      <c r="K59" s="35"/>
      <c r="L59" s="35"/>
      <c r="M59" s="29"/>
      <c r="N59" s="29"/>
      <c r="O59" s="29"/>
      <c r="P59" s="29"/>
    </row>
    <row r="60" spans="1:16" ht="12.75" hidden="1">
      <c r="A60" s="35"/>
      <c r="B60" s="29"/>
      <c r="C60" s="1113" t="s">
        <v>1095</v>
      </c>
      <c r="D60" s="35"/>
      <c r="E60" s="35"/>
      <c r="F60" s="35"/>
      <c r="G60" s="35"/>
      <c r="H60" s="35"/>
      <c r="I60" s="35"/>
      <c r="J60" s="35"/>
      <c r="K60" s="35"/>
      <c r="L60" s="35"/>
      <c r="M60" s="29"/>
      <c r="N60" s="29"/>
      <c r="O60" s="29"/>
      <c r="P60" s="29"/>
    </row>
    <row r="61" spans="1:16" ht="12.75" hidden="1">
      <c r="A61" s="35"/>
      <c r="B61" s="29"/>
      <c r="C61" s="78" t="s">
        <v>1612</v>
      </c>
      <c r="D61" s="35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9"/>
      <c r="P61" s="29"/>
    </row>
    <row r="62" spans="1:16" ht="12.75" hidden="1">
      <c r="A62" s="35"/>
      <c r="B62" s="29"/>
      <c r="C62" s="78"/>
      <c r="D62" s="35"/>
      <c r="E62" s="35"/>
      <c r="F62" s="35"/>
      <c r="G62" s="35"/>
      <c r="H62" s="35"/>
      <c r="I62" s="35"/>
      <c r="J62" s="35"/>
      <c r="K62" s="35"/>
      <c r="L62" s="35"/>
      <c r="M62" s="29"/>
      <c r="N62" s="29"/>
      <c r="O62" s="29"/>
      <c r="P62" s="29"/>
    </row>
    <row r="63" spans="1:16" ht="12.75" hidden="1">
      <c r="A63" s="64" t="s">
        <v>1618</v>
      </c>
      <c r="B63" s="29"/>
      <c r="C63" s="29"/>
      <c r="D63" s="35"/>
      <c r="E63" s="35"/>
      <c r="F63" s="35"/>
      <c r="G63" s="35"/>
      <c r="H63" s="35"/>
      <c r="I63" s="35"/>
      <c r="J63" s="35"/>
      <c r="K63" s="35"/>
      <c r="L63" s="35"/>
      <c r="M63" s="29"/>
      <c r="N63" s="29"/>
      <c r="O63" s="29"/>
      <c r="P63" s="29"/>
    </row>
    <row r="64" spans="1:16" ht="12.75" hidden="1">
      <c r="A64" s="64" t="s">
        <v>1619</v>
      </c>
      <c r="B64" s="29"/>
      <c r="C64" s="29"/>
      <c r="D64" s="35"/>
      <c r="E64" s="35"/>
      <c r="F64" s="35"/>
      <c r="G64" s="35"/>
      <c r="H64" s="35"/>
      <c r="I64" s="35"/>
      <c r="J64" s="35"/>
      <c r="K64" s="35"/>
      <c r="L64" s="35"/>
      <c r="M64" s="29"/>
      <c r="N64" s="29"/>
      <c r="O64" s="29"/>
      <c r="P64" s="29"/>
    </row>
    <row r="65" spans="2:3" ht="12.75" hidden="1">
      <c r="B65" s="381"/>
      <c r="C65" s="381"/>
    </row>
    <row r="66" spans="1:32" s="1084" customFormat="1" ht="12.75">
      <c r="A66" s="1674" t="s">
        <v>138</v>
      </c>
      <c r="B66" s="1674"/>
      <c r="C66" s="1674"/>
      <c r="D66" s="1674"/>
      <c r="E66" s="1674"/>
      <c r="F66" s="1674"/>
      <c r="G66" s="1674"/>
      <c r="H66" s="1674"/>
      <c r="I66" s="1674"/>
      <c r="J66" s="1674"/>
      <c r="K66" s="1674"/>
      <c r="L66" s="1674"/>
      <c r="M66" s="1674"/>
      <c r="N66" s="1674"/>
      <c r="O66" s="1674"/>
      <c r="P66" s="1674"/>
      <c r="Q66" s="1674"/>
      <c r="R66" s="1674"/>
      <c r="S66" s="1674"/>
      <c r="T66" s="1674"/>
      <c r="U66" s="1674"/>
      <c r="V66" s="1674"/>
      <c r="W66" s="1674"/>
      <c r="X66" s="1674"/>
      <c r="Y66" s="1674"/>
      <c r="Z66" s="1674"/>
      <c r="AA66" s="1674"/>
      <c r="AB66" s="1674"/>
      <c r="AC66" s="1674"/>
      <c r="AD66" s="1674"/>
      <c r="AE66" s="1674"/>
      <c r="AF66" s="1674"/>
    </row>
    <row r="67" spans="1:32" ht="15.75">
      <c r="A67" s="1585" t="s">
        <v>1577</v>
      </c>
      <c r="B67" s="1585"/>
      <c r="C67" s="1585"/>
      <c r="D67" s="1585"/>
      <c r="E67" s="1585"/>
      <c r="F67" s="1585"/>
      <c r="G67" s="1585"/>
      <c r="H67" s="1585"/>
      <c r="I67" s="1585"/>
      <c r="J67" s="1585"/>
      <c r="K67" s="1585"/>
      <c r="L67" s="1585"/>
      <c r="M67" s="1585"/>
      <c r="N67" s="1585"/>
      <c r="O67" s="1585"/>
      <c r="P67" s="1585"/>
      <c r="Q67" s="1585"/>
      <c r="R67" s="1585"/>
      <c r="S67" s="1585"/>
      <c r="T67" s="1585"/>
      <c r="U67" s="1585"/>
      <c r="V67" s="1585"/>
      <c r="W67" s="1585"/>
      <c r="X67" s="1585"/>
      <c r="Y67" s="1585"/>
      <c r="Z67" s="1585"/>
      <c r="AA67" s="1585"/>
      <c r="AB67" s="1585"/>
      <c r="AC67" s="1585"/>
      <c r="AD67" s="1585"/>
      <c r="AE67" s="1585"/>
      <c r="AF67" s="1585"/>
    </row>
    <row r="68" spans="1:32" ht="12.75">
      <c r="A68" s="1598" t="s">
        <v>1620</v>
      </c>
      <c r="B68" s="1598"/>
      <c r="C68" s="1598"/>
      <c r="D68" s="1598"/>
      <c r="E68" s="1598"/>
      <c r="F68" s="1598"/>
      <c r="G68" s="1598"/>
      <c r="H68" s="1598"/>
      <c r="I68" s="1598"/>
      <c r="J68" s="1598"/>
      <c r="K68" s="1598"/>
      <c r="L68" s="1598"/>
      <c r="M68" s="1598"/>
      <c r="N68" s="1598"/>
      <c r="O68" s="1598"/>
      <c r="P68" s="1598"/>
      <c r="Q68" s="1598"/>
      <c r="R68" s="1598"/>
      <c r="S68" s="1598"/>
      <c r="T68" s="1598"/>
      <c r="U68" s="1598"/>
      <c r="V68" s="1598"/>
      <c r="W68" s="1598"/>
      <c r="X68" s="1598"/>
      <c r="Y68" s="1598"/>
      <c r="Z68" s="1598"/>
      <c r="AA68" s="1598"/>
      <c r="AB68" s="1598"/>
      <c r="AC68" s="1598"/>
      <c r="AD68" s="1598"/>
      <c r="AE68" s="1598"/>
      <c r="AF68" s="1598"/>
    </row>
    <row r="69" spans="1:23" ht="13.5" thickBo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29"/>
      <c r="N69" s="29"/>
      <c r="O69" s="29"/>
      <c r="P69" s="29"/>
      <c r="W69" s="45"/>
    </row>
    <row r="70" spans="1:32" ht="12.75" customHeight="1" thickTop="1">
      <c r="A70" s="1684" t="s">
        <v>1578</v>
      </c>
      <c r="B70" s="1685"/>
      <c r="C70" s="1686"/>
      <c r="D70" s="410">
        <v>2003</v>
      </c>
      <c r="E70" s="410">
        <v>2004</v>
      </c>
      <c r="F70" s="410">
        <v>2005</v>
      </c>
      <c r="G70" s="411">
        <v>2005</v>
      </c>
      <c r="H70" s="410">
        <v>2006</v>
      </c>
      <c r="I70" s="410">
        <v>2006</v>
      </c>
      <c r="J70" s="412">
        <v>2006</v>
      </c>
      <c r="K70" s="411">
        <v>2006</v>
      </c>
      <c r="L70" s="410">
        <v>2007</v>
      </c>
      <c r="M70" s="410">
        <v>2007</v>
      </c>
      <c r="N70" s="412">
        <v>2007</v>
      </c>
      <c r="O70" s="411">
        <v>2007</v>
      </c>
      <c r="P70" s="410">
        <v>2008</v>
      </c>
      <c r="Q70" s="410">
        <v>2008</v>
      </c>
      <c r="R70" s="412">
        <v>2008</v>
      </c>
      <c r="S70" s="410">
        <v>2008</v>
      </c>
      <c r="T70" s="410">
        <v>2009</v>
      </c>
      <c r="U70" s="410">
        <v>2009</v>
      </c>
      <c r="V70" s="1669" t="s">
        <v>1118</v>
      </c>
      <c r="W70" s="1667" t="s">
        <v>1119</v>
      </c>
      <c r="X70" s="1667" t="s">
        <v>1116</v>
      </c>
      <c r="Y70" s="1667" t="s">
        <v>1552</v>
      </c>
      <c r="Z70" s="1669" t="s">
        <v>1117</v>
      </c>
      <c r="AA70" s="1563">
        <v>2009</v>
      </c>
      <c r="AB70" s="1563">
        <v>2010</v>
      </c>
      <c r="AC70" s="1563">
        <v>2010</v>
      </c>
      <c r="AD70" s="1563">
        <v>2010</v>
      </c>
      <c r="AE70" s="1563">
        <v>2010</v>
      </c>
      <c r="AF70" s="1564">
        <v>2010</v>
      </c>
    </row>
    <row r="71" spans="1:32" ht="12.75">
      <c r="A71" s="1671" t="s">
        <v>1621</v>
      </c>
      <c r="B71" s="1672"/>
      <c r="C71" s="1673"/>
      <c r="D71" s="121" t="s">
        <v>1456</v>
      </c>
      <c r="E71" s="121" t="s">
        <v>1456</v>
      </c>
      <c r="F71" s="121" t="s">
        <v>1456</v>
      </c>
      <c r="G71" s="237" t="s">
        <v>1415</v>
      </c>
      <c r="H71" s="121" t="s">
        <v>1417</v>
      </c>
      <c r="I71" s="121" t="s">
        <v>1419</v>
      </c>
      <c r="J71" s="236" t="s">
        <v>1456</v>
      </c>
      <c r="K71" s="237" t="s">
        <v>1415</v>
      </c>
      <c r="L71" s="121" t="s">
        <v>1417</v>
      </c>
      <c r="M71" s="121" t="s">
        <v>1419</v>
      </c>
      <c r="N71" s="236" t="s">
        <v>1456</v>
      </c>
      <c r="O71" s="237" t="s">
        <v>1415</v>
      </c>
      <c r="P71" s="121" t="s">
        <v>1417</v>
      </c>
      <c r="Q71" s="121" t="s">
        <v>1419</v>
      </c>
      <c r="R71" s="236" t="s">
        <v>1456</v>
      </c>
      <c r="S71" s="121" t="s">
        <v>1415</v>
      </c>
      <c r="T71" s="121" t="s">
        <v>1417</v>
      </c>
      <c r="U71" s="121" t="s">
        <v>1419</v>
      </c>
      <c r="V71" s="1670"/>
      <c r="W71" s="1668"/>
      <c r="X71" s="1668"/>
      <c r="Y71" s="1668"/>
      <c r="Z71" s="1670"/>
      <c r="AA71" s="1565" t="s">
        <v>1416</v>
      </c>
      <c r="AB71" s="1565" t="s">
        <v>1417</v>
      </c>
      <c r="AC71" s="1565" t="s">
        <v>1418</v>
      </c>
      <c r="AD71" s="1565" t="s">
        <v>232</v>
      </c>
      <c r="AE71" s="1565" t="s">
        <v>1419</v>
      </c>
      <c r="AF71" s="1566" t="s">
        <v>24</v>
      </c>
    </row>
    <row r="72" spans="1:32" ht="12.75">
      <c r="A72" s="1550" t="s">
        <v>171</v>
      </c>
      <c r="B72" s="29"/>
      <c r="C72" s="72"/>
      <c r="D72" s="45"/>
      <c r="E72" s="45"/>
      <c r="F72" s="45"/>
      <c r="G72" s="44"/>
      <c r="H72" s="45"/>
      <c r="I72" s="45"/>
      <c r="J72" s="89"/>
      <c r="K72" s="44"/>
      <c r="L72" s="45"/>
      <c r="M72" s="45"/>
      <c r="N72" s="82"/>
      <c r="O72" s="81"/>
      <c r="P72" s="42"/>
      <c r="Q72" s="42"/>
      <c r="R72" s="1523"/>
      <c r="S72" s="381"/>
      <c r="T72" s="381"/>
      <c r="U72" s="381"/>
      <c r="V72" s="82"/>
      <c r="W72" s="42"/>
      <c r="X72" s="1524"/>
      <c r="Y72" s="1524"/>
      <c r="Z72" s="1525"/>
      <c r="AA72" s="1526"/>
      <c r="AB72" s="381"/>
      <c r="AC72" s="1525"/>
      <c r="AD72" s="1525"/>
      <c r="AE72" s="1525"/>
      <c r="AF72" s="1551"/>
    </row>
    <row r="73" spans="1:32" ht="12.75">
      <c r="A73" s="1550"/>
      <c r="B73" s="29" t="s">
        <v>1582</v>
      </c>
      <c r="C73" s="72"/>
      <c r="D73" s="46">
        <v>6</v>
      </c>
      <c r="E73" s="46">
        <v>6</v>
      </c>
      <c r="F73" s="46">
        <v>5</v>
      </c>
      <c r="G73" s="90">
        <v>5</v>
      </c>
      <c r="H73" s="46">
        <v>5</v>
      </c>
      <c r="I73" s="46">
        <v>5</v>
      </c>
      <c r="J73" s="91">
        <v>5</v>
      </c>
      <c r="K73" s="90">
        <v>5</v>
      </c>
      <c r="L73" s="46">
        <v>5</v>
      </c>
      <c r="M73" s="46">
        <v>5</v>
      </c>
      <c r="N73" s="91">
        <v>5</v>
      </c>
      <c r="O73" s="90">
        <v>5</v>
      </c>
      <c r="P73" s="46">
        <v>5</v>
      </c>
      <c r="Q73" s="46">
        <v>5</v>
      </c>
      <c r="R73" s="91">
        <v>5</v>
      </c>
      <c r="S73" s="46">
        <v>5</v>
      </c>
      <c r="T73" s="46">
        <v>5.5</v>
      </c>
      <c r="U73" s="46">
        <v>5.5</v>
      </c>
      <c r="V73" s="89">
        <v>5.5</v>
      </c>
      <c r="W73" s="45">
        <v>5.5</v>
      </c>
      <c r="X73" s="45">
        <v>5.5</v>
      </c>
      <c r="Y73" s="45">
        <v>5.5</v>
      </c>
      <c r="Z73" s="89">
        <v>5.5</v>
      </c>
      <c r="AA73" s="88">
        <v>5.5</v>
      </c>
      <c r="AB73" s="45">
        <v>5.5</v>
      </c>
      <c r="AC73" s="89">
        <v>5.5</v>
      </c>
      <c r="AD73" s="89">
        <v>5.5</v>
      </c>
      <c r="AE73" s="89">
        <v>5.5</v>
      </c>
      <c r="AF73" s="413">
        <v>5.5</v>
      </c>
    </row>
    <row r="74" spans="1:32" ht="12.75">
      <c r="A74" s="977"/>
      <c r="B74" s="29" t="s">
        <v>172</v>
      </c>
      <c r="C74" s="72"/>
      <c r="D74" s="45">
        <v>5.5</v>
      </c>
      <c r="E74" s="45">
        <v>5.5</v>
      </c>
      <c r="F74" s="45">
        <v>5.5</v>
      </c>
      <c r="G74" s="90">
        <v>6</v>
      </c>
      <c r="H74" s="46">
        <v>6</v>
      </c>
      <c r="I74" s="45">
        <v>6.25</v>
      </c>
      <c r="J74" s="89">
        <v>6.25</v>
      </c>
      <c r="K74" s="44">
        <v>6.25</v>
      </c>
      <c r="L74" s="45">
        <v>6.25</v>
      </c>
      <c r="M74" s="45">
        <v>6.25</v>
      </c>
      <c r="N74" s="89">
        <v>6.25</v>
      </c>
      <c r="O74" s="44">
        <v>6.25</v>
      </c>
      <c r="P74" s="45">
        <v>6.25</v>
      </c>
      <c r="Q74" s="45">
        <v>6.25</v>
      </c>
      <c r="R74" s="89">
        <v>6.25</v>
      </c>
      <c r="S74" s="45">
        <v>6.5</v>
      </c>
      <c r="T74" s="45">
        <v>6.5</v>
      </c>
      <c r="U74" s="45">
        <v>6.5</v>
      </c>
      <c r="V74" s="89">
        <v>6.5</v>
      </c>
      <c r="W74" s="45">
        <v>6.5</v>
      </c>
      <c r="X74" s="45">
        <v>6.5</v>
      </c>
      <c r="Y74" s="45">
        <v>6.5</v>
      </c>
      <c r="Z74" s="89">
        <v>6.5</v>
      </c>
      <c r="AA74" s="88">
        <v>6.5</v>
      </c>
      <c r="AB74" s="45">
        <v>6.5</v>
      </c>
      <c r="AC74" s="89">
        <v>6.5</v>
      </c>
      <c r="AD74" s="89">
        <v>6.5</v>
      </c>
      <c r="AE74" s="89">
        <v>6.5</v>
      </c>
      <c r="AF74" s="413">
        <v>6.5</v>
      </c>
    </row>
    <row r="75" spans="1:32" ht="12.75" hidden="1">
      <c r="A75" s="978"/>
      <c r="B75" s="1517" t="s">
        <v>1583</v>
      </c>
      <c r="C75" s="953"/>
      <c r="D75" s="43"/>
      <c r="E75" s="43"/>
      <c r="F75" s="43"/>
      <c r="G75" s="83"/>
      <c r="H75" s="43"/>
      <c r="I75" s="43"/>
      <c r="J75" s="84"/>
      <c r="K75" s="83"/>
      <c r="L75" s="43"/>
      <c r="M75" s="43"/>
      <c r="N75" s="84"/>
      <c r="O75" s="83"/>
      <c r="P75" s="43"/>
      <c r="Q75" s="43"/>
      <c r="R75" s="1523"/>
      <c r="S75" s="381"/>
      <c r="T75" s="381"/>
      <c r="U75" s="381"/>
      <c r="V75" s="89"/>
      <c r="W75" s="45"/>
      <c r="X75" s="381"/>
      <c r="Y75" s="381"/>
      <c r="Z75" s="1523"/>
      <c r="AA75" s="1526"/>
      <c r="AB75" s="381"/>
      <c r="AC75" s="1523"/>
      <c r="AD75" s="1523"/>
      <c r="AE75" s="1523"/>
      <c r="AF75" s="1552"/>
    </row>
    <row r="76" spans="1:32" s="381" customFormat="1" ht="12.75">
      <c r="A76" s="977"/>
      <c r="B76" s="29" t="s">
        <v>173</v>
      </c>
      <c r="C76" s="72"/>
      <c r="D76" s="44"/>
      <c r="E76" s="45"/>
      <c r="F76" s="45"/>
      <c r="G76" s="44"/>
      <c r="H76" s="45"/>
      <c r="I76" s="45"/>
      <c r="J76" s="89"/>
      <c r="K76" s="44"/>
      <c r="L76" s="45"/>
      <c r="M76" s="45"/>
      <c r="N76" s="89"/>
      <c r="O76" s="44"/>
      <c r="P76" s="45"/>
      <c r="Q76" s="45"/>
      <c r="R76" s="1523"/>
      <c r="V76" s="89"/>
      <c r="W76" s="45"/>
      <c r="Z76" s="1523"/>
      <c r="AA76" s="1526"/>
      <c r="AC76" s="1523"/>
      <c r="AD76" s="1523"/>
      <c r="AE76" s="1523"/>
      <c r="AF76" s="1552"/>
    </row>
    <row r="77" spans="1:32" s="381" customFormat="1" ht="12.75">
      <c r="A77" s="977"/>
      <c r="B77" s="29"/>
      <c r="C77" s="72" t="s">
        <v>174</v>
      </c>
      <c r="D77" s="46">
        <v>3</v>
      </c>
      <c r="E77" s="46">
        <v>2</v>
      </c>
      <c r="F77" s="45">
        <v>1.5</v>
      </c>
      <c r="G77" s="44">
        <v>1.5</v>
      </c>
      <c r="H77" s="45">
        <v>1.5</v>
      </c>
      <c r="I77" s="45">
        <v>1.5</v>
      </c>
      <c r="J77" s="89">
        <v>1.5</v>
      </c>
      <c r="K77" s="44">
        <v>1.5</v>
      </c>
      <c r="L77" s="45">
        <v>1.5</v>
      </c>
      <c r="M77" s="45">
        <v>1.5</v>
      </c>
      <c r="N77" s="89">
        <v>1.5</v>
      </c>
      <c r="O77" s="44">
        <v>1.5</v>
      </c>
      <c r="P77" s="45">
        <v>1.5</v>
      </c>
      <c r="Q77" s="45">
        <v>1.5</v>
      </c>
      <c r="R77" s="89">
        <v>1.5</v>
      </c>
      <c r="S77" s="45">
        <v>1.5</v>
      </c>
      <c r="T77" s="45">
        <v>1.5</v>
      </c>
      <c r="U77" s="45">
        <v>1.5</v>
      </c>
      <c r="V77" s="91">
        <v>1.5</v>
      </c>
      <c r="W77" s="46">
        <v>1.5</v>
      </c>
      <c r="X77" s="45">
        <v>1.5</v>
      </c>
      <c r="Y77" s="45">
        <v>1.5</v>
      </c>
      <c r="Z77" s="89">
        <v>1.5</v>
      </c>
      <c r="AA77" s="88">
        <v>1.5</v>
      </c>
      <c r="AB77" s="45">
        <v>1.5</v>
      </c>
      <c r="AC77" s="89">
        <v>1.5</v>
      </c>
      <c r="AD77" s="89">
        <v>1.5</v>
      </c>
      <c r="AE77" s="89">
        <v>1.5</v>
      </c>
      <c r="AF77" s="413">
        <v>1.5</v>
      </c>
    </row>
    <row r="78" spans="1:32" s="381" customFormat="1" ht="12.75">
      <c r="A78" s="977"/>
      <c r="B78" s="29"/>
      <c r="C78" s="72" t="s">
        <v>176</v>
      </c>
      <c r="D78" s="45">
        <v>4.5</v>
      </c>
      <c r="E78" s="45">
        <v>4.5</v>
      </c>
      <c r="F78" s="46">
        <v>3</v>
      </c>
      <c r="G78" s="44">
        <v>3.5</v>
      </c>
      <c r="H78" s="45">
        <v>3.5</v>
      </c>
      <c r="I78" s="45">
        <v>3.5</v>
      </c>
      <c r="J78" s="89">
        <v>3.5</v>
      </c>
      <c r="K78" s="44">
        <v>3.5</v>
      </c>
      <c r="L78" s="45">
        <v>3.5</v>
      </c>
      <c r="M78" s="45">
        <v>3.5</v>
      </c>
      <c r="N78" s="89">
        <v>3.5</v>
      </c>
      <c r="O78" s="238">
        <v>2.5</v>
      </c>
      <c r="P78" s="45">
        <v>2.5</v>
      </c>
      <c r="Q78" s="45">
        <v>2.5</v>
      </c>
      <c r="R78" s="89">
        <v>2.5</v>
      </c>
      <c r="S78" s="46">
        <v>2</v>
      </c>
      <c r="T78" s="46">
        <v>2</v>
      </c>
      <c r="U78" s="46">
        <v>2</v>
      </c>
      <c r="V78" s="91">
        <v>3.5</v>
      </c>
      <c r="W78" s="46">
        <v>3.5</v>
      </c>
      <c r="X78" s="46">
        <v>2</v>
      </c>
      <c r="Y78" s="45">
        <v>2</v>
      </c>
      <c r="Z78" s="89">
        <v>2</v>
      </c>
      <c r="AA78" s="88">
        <v>2</v>
      </c>
      <c r="AB78" s="45">
        <v>2</v>
      </c>
      <c r="AC78" s="89">
        <v>2</v>
      </c>
      <c r="AD78" s="89">
        <v>2</v>
      </c>
      <c r="AE78" s="89">
        <v>2</v>
      </c>
      <c r="AF78" s="413">
        <v>2</v>
      </c>
    </row>
    <row r="79" spans="1:32" s="381" customFormat="1" ht="12.75">
      <c r="A79" s="977"/>
      <c r="B79" s="29"/>
      <c r="C79" s="72" t="s">
        <v>175</v>
      </c>
      <c r="D79" s="122">
        <v>4.5</v>
      </c>
      <c r="E79" s="122">
        <v>4.5</v>
      </c>
      <c r="F79" s="1527">
        <v>3</v>
      </c>
      <c r="G79" s="238">
        <v>3.5</v>
      </c>
      <c r="H79" s="122">
        <v>3.5</v>
      </c>
      <c r="I79" s="122">
        <v>3.5</v>
      </c>
      <c r="J79" s="1528">
        <v>3.5</v>
      </c>
      <c r="K79" s="238">
        <v>3.5</v>
      </c>
      <c r="L79" s="122">
        <v>3.5</v>
      </c>
      <c r="M79" s="122">
        <v>3.5</v>
      </c>
      <c r="N79" s="1528">
        <v>3.5</v>
      </c>
      <c r="O79" s="44">
        <v>3.5</v>
      </c>
      <c r="P79" s="45">
        <v>3.5</v>
      </c>
      <c r="Q79" s="45">
        <v>3.5</v>
      </c>
      <c r="R79" s="89">
        <v>3.5</v>
      </c>
      <c r="S79" s="45">
        <v>3.5</v>
      </c>
      <c r="T79" s="45">
        <v>3.5</v>
      </c>
      <c r="U79" s="45">
        <v>3.5</v>
      </c>
      <c r="V79" s="91">
        <v>2</v>
      </c>
      <c r="W79" s="46">
        <v>2</v>
      </c>
      <c r="X79" s="45">
        <v>3.5</v>
      </c>
      <c r="Y79" s="45">
        <v>3.5</v>
      </c>
      <c r="Z79" s="89">
        <v>3.5</v>
      </c>
      <c r="AA79" s="88">
        <v>3.5</v>
      </c>
      <c r="AB79" s="45">
        <v>3.5</v>
      </c>
      <c r="AC79" s="89">
        <v>3.5</v>
      </c>
      <c r="AD79" s="89">
        <v>3.5</v>
      </c>
      <c r="AE79" s="89">
        <v>3.5</v>
      </c>
      <c r="AF79" s="413">
        <v>3.5</v>
      </c>
    </row>
    <row r="80" spans="1:32" s="381" customFormat="1" ht="12.75">
      <c r="A80" s="977"/>
      <c r="B80" s="29"/>
      <c r="C80" s="72" t="s">
        <v>177</v>
      </c>
      <c r="D80" s="46">
        <v>2</v>
      </c>
      <c r="E80" s="46">
        <v>2</v>
      </c>
      <c r="F80" s="46">
        <v>2</v>
      </c>
      <c r="G80" s="44">
        <v>3.25</v>
      </c>
      <c r="H80" s="45">
        <v>3.25</v>
      </c>
      <c r="I80" s="45">
        <v>3.25</v>
      </c>
      <c r="J80" s="89">
        <v>3.25</v>
      </c>
      <c r="K80" s="44">
        <v>3.25</v>
      </c>
      <c r="L80" s="45">
        <v>3.25</v>
      </c>
      <c r="M80" s="45">
        <v>3.25</v>
      </c>
      <c r="N80" s="89">
        <v>3.25</v>
      </c>
      <c r="O80" s="44">
        <v>3.25</v>
      </c>
      <c r="P80" s="45">
        <v>3.25</v>
      </c>
      <c r="Q80" s="45">
        <v>3.25</v>
      </c>
      <c r="R80" s="89">
        <v>3.25</v>
      </c>
      <c r="S80" s="45" t="s">
        <v>1104</v>
      </c>
      <c r="T80" s="45" t="s">
        <v>1104</v>
      </c>
      <c r="U80" s="45" t="s">
        <v>1104</v>
      </c>
      <c r="V80" s="91" t="s">
        <v>1104</v>
      </c>
      <c r="W80" s="46" t="s">
        <v>1104</v>
      </c>
      <c r="X80" s="239" t="s">
        <v>950</v>
      </c>
      <c r="Y80" s="239" t="s">
        <v>950</v>
      </c>
      <c r="Z80" s="1529" t="s">
        <v>950</v>
      </c>
      <c r="AA80" s="1530" t="s">
        <v>1096</v>
      </c>
      <c r="AB80" s="1531" t="s">
        <v>950</v>
      </c>
      <c r="AC80" s="1531" t="s">
        <v>950</v>
      </c>
      <c r="AD80" s="1531" t="s">
        <v>950</v>
      </c>
      <c r="AE80" s="1531" t="s">
        <v>950</v>
      </c>
      <c r="AF80" s="1553" t="s">
        <v>950</v>
      </c>
    </row>
    <row r="81" spans="1:32" ht="15.75">
      <c r="A81" s="978"/>
      <c r="B81" s="956" t="s">
        <v>233</v>
      </c>
      <c r="C81" s="953"/>
      <c r="D81" s="123">
        <v>0</v>
      </c>
      <c r="E81" s="123">
        <v>0</v>
      </c>
      <c r="F81" s="43">
        <v>1.5</v>
      </c>
      <c r="G81" s="83">
        <v>1.5</v>
      </c>
      <c r="H81" s="43">
        <v>1.5</v>
      </c>
      <c r="I81" s="43">
        <v>1.5</v>
      </c>
      <c r="J81" s="84">
        <v>1.5</v>
      </c>
      <c r="K81" s="83">
        <v>1.5</v>
      </c>
      <c r="L81" s="43">
        <v>1.5</v>
      </c>
      <c r="M81" s="43">
        <v>1.5</v>
      </c>
      <c r="N81" s="84">
        <v>1.5</v>
      </c>
      <c r="O81" s="240">
        <v>2</v>
      </c>
      <c r="P81" s="124">
        <v>2</v>
      </c>
      <c r="Q81" s="124">
        <v>2</v>
      </c>
      <c r="R81" s="241">
        <v>2</v>
      </c>
      <c r="S81" s="124">
        <v>3</v>
      </c>
      <c r="T81" s="124">
        <v>3</v>
      </c>
      <c r="U81" s="124">
        <v>3</v>
      </c>
      <c r="V81" s="241">
        <v>3</v>
      </c>
      <c r="W81" s="124">
        <v>3</v>
      </c>
      <c r="X81" s="242">
        <v>3</v>
      </c>
      <c r="Y81" s="124">
        <v>3</v>
      </c>
      <c r="Z81" s="91">
        <v>3</v>
      </c>
      <c r="AA81" s="280">
        <v>3</v>
      </c>
      <c r="AB81" s="46">
        <v>3</v>
      </c>
      <c r="AC81" s="91">
        <v>3</v>
      </c>
      <c r="AD81" s="91">
        <v>3</v>
      </c>
      <c r="AE81" s="91">
        <v>3</v>
      </c>
      <c r="AF81" s="1554">
        <v>3</v>
      </c>
    </row>
    <row r="82" spans="1:32" ht="12.75">
      <c r="A82" s="1550" t="s">
        <v>178</v>
      </c>
      <c r="B82" s="29"/>
      <c r="C82" s="72"/>
      <c r="D82" s="29"/>
      <c r="E82" s="29"/>
      <c r="F82" s="29"/>
      <c r="G82" s="85"/>
      <c r="H82" s="29"/>
      <c r="I82" s="29"/>
      <c r="J82" s="72"/>
      <c r="K82" s="85"/>
      <c r="L82" s="29"/>
      <c r="M82" s="29"/>
      <c r="N82" s="72"/>
      <c r="O82" s="85"/>
      <c r="P82" s="29"/>
      <c r="Q82" s="29"/>
      <c r="R82" s="1523"/>
      <c r="S82" s="381"/>
      <c r="T82" s="381"/>
      <c r="U82" s="381"/>
      <c r="V82" s="89"/>
      <c r="W82" s="45"/>
      <c r="X82" s="381"/>
      <c r="Y82" s="381"/>
      <c r="Z82" s="1525"/>
      <c r="AA82" s="1532"/>
      <c r="AB82" s="1524"/>
      <c r="AC82" s="1525"/>
      <c r="AD82" s="1525"/>
      <c r="AE82" s="1525"/>
      <c r="AF82" s="1551"/>
    </row>
    <row r="83" spans="1:32" ht="12.75">
      <c r="A83" s="1550"/>
      <c r="B83" s="78" t="s">
        <v>179</v>
      </c>
      <c r="C83" s="72"/>
      <c r="D83" s="21" t="s">
        <v>1498</v>
      </c>
      <c r="E83" s="21">
        <v>1.820083870967742</v>
      </c>
      <c r="F83" s="21" t="s">
        <v>1498</v>
      </c>
      <c r="G83" s="86">
        <v>2.62</v>
      </c>
      <c r="H83" s="21">
        <v>1.5925</v>
      </c>
      <c r="I83" s="21">
        <v>2.54</v>
      </c>
      <c r="J83" s="87">
        <v>2.3997</v>
      </c>
      <c r="K83" s="86">
        <v>2.01</v>
      </c>
      <c r="L83" s="21">
        <v>2.3749</v>
      </c>
      <c r="M83" s="21">
        <v>1.5013</v>
      </c>
      <c r="N83" s="87">
        <v>2.1337</v>
      </c>
      <c r="O83" s="86">
        <v>2.9733</v>
      </c>
      <c r="P83" s="21">
        <v>4.3458</v>
      </c>
      <c r="Q83" s="21">
        <v>3.17</v>
      </c>
      <c r="R83" s="89">
        <v>5.16</v>
      </c>
      <c r="S83" s="46" t="s">
        <v>1302</v>
      </c>
      <c r="T83" s="21">
        <v>4.16</v>
      </c>
      <c r="U83" s="21">
        <v>5.9</v>
      </c>
      <c r="V83" s="89">
        <v>4.94</v>
      </c>
      <c r="W83" s="45">
        <v>1.51</v>
      </c>
      <c r="X83" s="21">
        <v>1.7511</v>
      </c>
      <c r="Y83" s="21">
        <v>2.0092</v>
      </c>
      <c r="Z83" s="87">
        <v>6.9099</v>
      </c>
      <c r="AA83" s="278">
        <v>8.6729</v>
      </c>
      <c r="AB83" s="21">
        <v>9.7143</v>
      </c>
      <c r="AC83" s="1533" t="s">
        <v>1498</v>
      </c>
      <c r="AD83" s="1533" t="s">
        <v>1498</v>
      </c>
      <c r="AE83" s="1533" t="s">
        <v>1498</v>
      </c>
      <c r="AF83" s="1555" t="s">
        <v>1498</v>
      </c>
    </row>
    <row r="84" spans="1:32" ht="12.75">
      <c r="A84" s="977"/>
      <c r="B84" s="78" t="s">
        <v>180</v>
      </c>
      <c r="C84" s="72"/>
      <c r="D84" s="125">
        <v>2.9805422437758247</v>
      </c>
      <c r="E84" s="125">
        <v>1.4706548192771083</v>
      </c>
      <c r="F84" s="125">
        <v>3.9398</v>
      </c>
      <c r="G84" s="86">
        <v>3.1</v>
      </c>
      <c r="H84" s="21">
        <v>2.4648049469964666</v>
      </c>
      <c r="I84" s="21">
        <v>2.89</v>
      </c>
      <c r="J84" s="87">
        <v>3.2485</v>
      </c>
      <c r="K84" s="86">
        <v>2.54</v>
      </c>
      <c r="L84" s="21">
        <v>2.6702572438162546</v>
      </c>
      <c r="M84" s="21">
        <v>1.8496</v>
      </c>
      <c r="N84" s="87">
        <v>2.7651</v>
      </c>
      <c r="O84" s="86">
        <v>2.3486</v>
      </c>
      <c r="P84" s="21">
        <v>3.8637</v>
      </c>
      <c r="Q84" s="21">
        <v>4.0699</v>
      </c>
      <c r="R84" s="89">
        <v>5.13</v>
      </c>
      <c r="S84" s="21">
        <v>6.08</v>
      </c>
      <c r="T84" s="21">
        <v>4.32</v>
      </c>
      <c r="U84" s="21">
        <v>5.98</v>
      </c>
      <c r="V84" s="89">
        <v>6.8</v>
      </c>
      <c r="W84" s="45">
        <v>1.77</v>
      </c>
      <c r="X84" s="21">
        <v>2.4136</v>
      </c>
      <c r="Y84" s="21">
        <v>2.7298</v>
      </c>
      <c r="Z84" s="87">
        <v>4.6669</v>
      </c>
      <c r="AA84" s="278">
        <v>6.3535</v>
      </c>
      <c r="AB84" s="21">
        <v>8.7424</v>
      </c>
      <c r="AC84" s="87">
        <v>9.0115</v>
      </c>
      <c r="AD84" s="87">
        <v>7.79</v>
      </c>
      <c r="AE84" s="87">
        <v>7.35</v>
      </c>
      <c r="AF84" s="414">
        <v>7.41</v>
      </c>
    </row>
    <row r="85" spans="1:32" ht="12.75">
      <c r="A85" s="977"/>
      <c r="B85" s="78" t="s">
        <v>181</v>
      </c>
      <c r="C85" s="72"/>
      <c r="D85" s="21" t="s">
        <v>1498</v>
      </c>
      <c r="E85" s="21" t="s">
        <v>1498</v>
      </c>
      <c r="F85" s="1534">
        <v>4.420184745762712</v>
      </c>
      <c r="G85" s="243">
        <v>3.7</v>
      </c>
      <c r="H85" s="21">
        <v>2.5683</v>
      </c>
      <c r="I85" s="21">
        <v>3.77</v>
      </c>
      <c r="J85" s="87">
        <v>3.8641</v>
      </c>
      <c r="K85" s="86">
        <v>2.7782</v>
      </c>
      <c r="L85" s="126">
        <v>3.2519</v>
      </c>
      <c r="M85" s="126">
        <v>2.6727</v>
      </c>
      <c r="N85" s="244">
        <v>3.51395</v>
      </c>
      <c r="O85" s="86">
        <v>2.6605</v>
      </c>
      <c r="P85" s="21">
        <v>4.325</v>
      </c>
      <c r="Q85" s="127">
        <v>4.39</v>
      </c>
      <c r="R85" s="89">
        <v>5.16</v>
      </c>
      <c r="S85" s="21">
        <v>5.64</v>
      </c>
      <c r="T85" s="21">
        <v>5.17</v>
      </c>
      <c r="U85" s="21">
        <v>5.77</v>
      </c>
      <c r="V85" s="89">
        <v>5.91</v>
      </c>
      <c r="W85" s="45">
        <v>0</v>
      </c>
      <c r="X85" s="21">
        <v>2.6771</v>
      </c>
      <c r="Y85" s="21">
        <v>0</v>
      </c>
      <c r="Z85" s="87">
        <v>0</v>
      </c>
      <c r="AA85" s="278">
        <v>5.8226</v>
      </c>
      <c r="AB85" s="21">
        <v>7.7899</v>
      </c>
      <c r="AC85" s="1533" t="s">
        <v>1498</v>
      </c>
      <c r="AD85" s="1533" t="s">
        <v>1498</v>
      </c>
      <c r="AE85" s="1533">
        <v>6.87</v>
      </c>
      <c r="AF85" s="1556">
        <v>0</v>
      </c>
    </row>
    <row r="86" spans="1:32" ht="12.75">
      <c r="A86" s="977"/>
      <c r="B86" s="78" t="s">
        <v>182</v>
      </c>
      <c r="C86" s="72"/>
      <c r="D86" s="21">
        <v>4.928079080914116</v>
      </c>
      <c r="E86" s="21">
        <v>3.8123749843660346</v>
      </c>
      <c r="F86" s="21">
        <v>4.78535242830253</v>
      </c>
      <c r="G86" s="86">
        <v>3.8745670329670325</v>
      </c>
      <c r="H86" s="21">
        <v>3.4186746835443036</v>
      </c>
      <c r="I86" s="21">
        <v>4.31</v>
      </c>
      <c r="J86" s="87">
        <v>4.04</v>
      </c>
      <c r="K86" s="86">
        <v>3.78</v>
      </c>
      <c r="L86" s="21">
        <v>3.1393493670886072</v>
      </c>
      <c r="M86" s="21">
        <v>3.0861</v>
      </c>
      <c r="N86" s="87">
        <v>3.9996456840042054</v>
      </c>
      <c r="O86" s="86">
        <v>3.0448</v>
      </c>
      <c r="P86" s="21">
        <v>4.6724</v>
      </c>
      <c r="Q86" s="21">
        <v>4.8222</v>
      </c>
      <c r="R86" s="89">
        <v>6.47</v>
      </c>
      <c r="S86" s="21">
        <v>5.57</v>
      </c>
      <c r="T86" s="21">
        <v>5.2</v>
      </c>
      <c r="U86" s="21">
        <v>5.96</v>
      </c>
      <c r="V86" s="89">
        <v>6.55</v>
      </c>
      <c r="W86" s="45">
        <v>0</v>
      </c>
      <c r="X86" s="21">
        <v>3.3858</v>
      </c>
      <c r="Y86" s="21">
        <v>0</v>
      </c>
      <c r="Z86" s="87">
        <v>6.0352</v>
      </c>
      <c r="AA86" s="278">
        <v>5.4338</v>
      </c>
      <c r="AB86" s="21">
        <v>7.394</v>
      </c>
      <c r="AC86" s="87">
        <v>8.1051</v>
      </c>
      <c r="AD86" s="1535">
        <v>0</v>
      </c>
      <c r="AE86" s="87">
        <v>7.6</v>
      </c>
      <c r="AF86" s="1557">
        <v>0</v>
      </c>
    </row>
    <row r="87" spans="1:32" s="381" customFormat="1" ht="12.75">
      <c r="A87" s="977"/>
      <c r="B87" s="29" t="s">
        <v>1580</v>
      </c>
      <c r="C87" s="72"/>
      <c r="D87" s="45" t="s">
        <v>1581</v>
      </c>
      <c r="E87" s="45" t="s">
        <v>1581</v>
      </c>
      <c r="F87" s="45" t="s">
        <v>1581</v>
      </c>
      <c r="G87" s="44" t="s">
        <v>1581</v>
      </c>
      <c r="H87" s="45" t="s">
        <v>1581</v>
      </c>
      <c r="I87" s="45" t="s">
        <v>184</v>
      </c>
      <c r="J87" s="89" t="s">
        <v>184</v>
      </c>
      <c r="K87" s="44" t="s">
        <v>184</v>
      </c>
      <c r="L87" s="45" t="s">
        <v>184</v>
      </c>
      <c r="M87" s="45" t="s">
        <v>184</v>
      </c>
      <c r="N87" s="89" t="s">
        <v>184</v>
      </c>
      <c r="O87" s="44" t="s">
        <v>184</v>
      </c>
      <c r="P87" s="45" t="s">
        <v>185</v>
      </c>
      <c r="Q87" s="45" t="s">
        <v>185</v>
      </c>
      <c r="R87" s="89" t="s">
        <v>1102</v>
      </c>
      <c r="S87" s="45" t="s">
        <v>1102</v>
      </c>
      <c r="T87" s="45" t="s">
        <v>1102</v>
      </c>
      <c r="U87" s="45" t="s">
        <v>1102</v>
      </c>
      <c r="V87" s="604" t="s">
        <v>1120</v>
      </c>
      <c r="W87" s="92" t="s">
        <v>1120</v>
      </c>
      <c r="X87" s="92" t="s">
        <v>1120</v>
      </c>
      <c r="Y87" s="21" t="s">
        <v>1120</v>
      </c>
      <c r="Z87" s="87" t="s">
        <v>1120</v>
      </c>
      <c r="AA87" s="1526"/>
      <c r="AB87" s="21" t="s">
        <v>1120</v>
      </c>
      <c r="AC87" s="87" t="s">
        <v>1120</v>
      </c>
      <c r="AD87" s="87" t="s">
        <v>1120</v>
      </c>
      <c r="AE87" s="87" t="s">
        <v>1120</v>
      </c>
      <c r="AF87" s="414" t="s">
        <v>1120</v>
      </c>
    </row>
    <row r="88" spans="1:32" ht="12.75">
      <c r="A88" s="978"/>
      <c r="B88" s="956" t="s">
        <v>186</v>
      </c>
      <c r="C88" s="953"/>
      <c r="D88" s="43" t="s">
        <v>187</v>
      </c>
      <c r="E88" s="43" t="s">
        <v>1579</v>
      </c>
      <c r="F88" s="43" t="s">
        <v>1579</v>
      </c>
      <c r="G88" s="83" t="s">
        <v>1579</v>
      </c>
      <c r="H88" s="43" t="s">
        <v>1579</v>
      </c>
      <c r="I88" s="43" t="s">
        <v>188</v>
      </c>
      <c r="J88" s="84" t="s">
        <v>189</v>
      </c>
      <c r="K88" s="83" t="s">
        <v>189</v>
      </c>
      <c r="L88" s="43" t="s">
        <v>189</v>
      </c>
      <c r="M88" s="43" t="s">
        <v>189</v>
      </c>
      <c r="N88" s="84" t="s">
        <v>189</v>
      </c>
      <c r="O88" s="83" t="s">
        <v>190</v>
      </c>
      <c r="P88" s="43" t="s">
        <v>191</v>
      </c>
      <c r="Q88" s="43" t="s">
        <v>191</v>
      </c>
      <c r="R88" s="89" t="s">
        <v>1103</v>
      </c>
      <c r="S88" s="45" t="s">
        <v>1103</v>
      </c>
      <c r="T88" s="45" t="s">
        <v>190</v>
      </c>
      <c r="U88" s="45" t="s">
        <v>190</v>
      </c>
      <c r="V88" s="89" t="s">
        <v>190</v>
      </c>
      <c r="W88" s="45" t="s">
        <v>1121</v>
      </c>
      <c r="X88" s="45" t="s">
        <v>1121</v>
      </c>
      <c r="Y88" s="21" t="s">
        <v>1121</v>
      </c>
      <c r="Z88" s="1536" t="s">
        <v>1121</v>
      </c>
      <c r="AA88" s="1537"/>
      <c r="AB88" s="415" t="s">
        <v>1121</v>
      </c>
      <c r="AC88" s="1536" t="s">
        <v>1027</v>
      </c>
      <c r="AD88" s="1536" t="s">
        <v>1027</v>
      </c>
      <c r="AE88" s="1536" t="s">
        <v>1027</v>
      </c>
      <c r="AF88" s="1558" t="s">
        <v>1027</v>
      </c>
    </row>
    <row r="89" spans="1:32" s="1543" customFormat="1" ht="12.75">
      <c r="A89" s="1559" t="s">
        <v>192</v>
      </c>
      <c r="B89" s="1538"/>
      <c r="C89" s="1539"/>
      <c r="D89" s="129">
        <v>4.5</v>
      </c>
      <c r="E89" s="129">
        <v>0.711</v>
      </c>
      <c r="F89" s="129">
        <v>4.712</v>
      </c>
      <c r="G89" s="245">
        <v>3.177</v>
      </c>
      <c r="H89" s="129">
        <v>1.222</v>
      </c>
      <c r="I89" s="129">
        <v>1.965</v>
      </c>
      <c r="J89" s="246">
        <v>2.133</v>
      </c>
      <c r="K89" s="245">
        <v>2.111</v>
      </c>
      <c r="L89" s="129">
        <v>3.029</v>
      </c>
      <c r="M89" s="129">
        <v>1.688</v>
      </c>
      <c r="N89" s="246">
        <v>3.0342345624701954</v>
      </c>
      <c r="O89" s="247">
        <v>3.3517</v>
      </c>
      <c r="P89" s="130">
        <v>4.9267</v>
      </c>
      <c r="Q89" s="130">
        <v>2.69</v>
      </c>
      <c r="R89" s="248">
        <v>3.61</v>
      </c>
      <c r="S89" s="130">
        <v>5.16</v>
      </c>
      <c r="T89" s="130">
        <v>3.37</v>
      </c>
      <c r="U89" s="130">
        <v>5.06</v>
      </c>
      <c r="V89" s="605">
        <v>3.66</v>
      </c>
      <c r="W89" s="249">
        <v>1.41</v>
      </c>
      <c r="X89" s="250">
        <v>2</v>
      </c>
      <c r="Y89" s="250">
        <v>5.1</v>
      </c>
      <c r="Z89" s="1540">
        <v>9.22</v>
      </c>
      <c r="AA89" s="1541">
        <v>9.93</v>
      </c>
      <c r="AB89" s="1542">
        <v>12.8296</v>
      </c>
      <c r="AC89" s="1540">
        <v>11.64</v>
      </c>
      <c r="AD89" s="1540">
        <v>8.85</v>
      </c>
      <c r="AE89" s="1540">
        <v>7.81</v>
      </c>
      <c r="AF89" s="416">
        <v>7.13</v>
      </c>
    </row>
    <row r="90" spans="1:32" ht="12.75">
      <c r="A90" s="1550" t="s">
        <v>1585</v>
      </c>
      <c r="B90" s="29"/>
      <c r="C90" s="72"/>
      <c r="D90" s="45"/>
      <c r="E90" s="45"/>
      <c r="F90" s="45"/>
      <c r="G90" s="44"/>
      <c r="H90" s="45"/>
      <c r="I90" s="45"/>
      <c r="J90" s="89"/>
      <c r="K90" s="44"/>
      <c r="L90" s="45"/>
      <c r="M90" s="45"/>
      <c r="N90" s="89"/>
      <c r="O90" s="44"/>
      <c r="P90" s="45"/>
      <c r="Q90" s="45"/>
      <c r="R90" s="1523"/>
      <c r="S90" s="381"/>
      <c r="T90" s="381"/>
      <c r="U90" s="381"/>
      <c r="V90" s="89"/>
      <c r="W90" s="45"/>
      <c r="X90" s="381"/>
      <c r="Y90" s="21"/>
      <c r="Z90" s="87"/>
      <c r="AA90" s="1526"/>
      <c r="AB90" s="381"/>
      <c r="AC90" s="1533"/>
      <c r="AD90" s="1533"/>
      <c r="AE90" s="1533"/>
      <c r="AF90" s="1555"/>
    </row>
    <row r="91" spans="1:32" ht="12.75">
      <c r="A91" s="977"/>
      <c r="B91" s="1053" t="s">
        <v>1586</v>
      </c>
      <c r="C91" s="72"/>
      <c r="D91" s="45"/>
      <c r="E91" s="45"/>
      <c r="F91" s="45"/>
      <c r="G91" s="44"/>
      <c r="H91" s="45"/>
      <c r="I91" s="45"/>
      <c r="J91" s="89"/>
      <c r="K91" s="44"/>
      <c r="L91" s="45"/>
      <c r="M91" s="45"/>
      <c r="N91" s="89"/>
      <c r="O91" s="44"/>
      <c r="P91" s="45"/>
      <c r="Q91" s="45"/>
      <c r="R91" s="1523"/>
      <c r="S91" s="381"/>
      <c r="T91" s="381"/>
      <c r="U91" s="381"/>
      <c r="V91" s="89"/>
      <c r="W91" s="45"/>
      <c r="X91" s="381"/>
      <c r="Y91" s="381"/>
      <c r="Z91" s="1523"/>
      <c r="AA91" s="1526"/>
      <c r="AB91" s="381"/>
      <c r="AC91" s="1533"/>
      <c r="AD91" s="1533"/>
      <c r="AE91" s="1533"/>
      <c r="AF91" s="1555"/>
    </row>
    <row r="92" spans="1:32" ht="12.75">
      <c r="A92" s="977"/>
      <c r="B92" s="29" t="s">
        <v>1587</v>
      </c>
      <c r="C92" s="72"/>
      <c r="D92" s="45" t="s">
        <v>193</v>
      </c>
      <c r="E92" s="45" t="s">
        <v>1588</v>
      </c>
      <c r="F92" s="45" t="s">
        <v>194</v>
      </c>
      <c r="G92" s="44" t="s">
        <v>1588</v>
      </c>
      <c r="H92" s="45" t="s">
        <v>1588</v>
      </c>
      <c r="I92" s="45" t="s">
        <v>1588</v>
      </c>
      <c r="J92" s="89" t="s">
        <v>1588</v>
      </c>
      <c r="K92" s="44" t="s">
        <v>1588</v>
      </c>
      <c r="L92" s="45" t="s">
        <v>1588</v>
      </c>
      <c r="M92" s="45" t="s">
        <v>1588</v>
      </c>
      <c r="N92" s="89" t="s">
        <v>1588</v>
      </c>
      <c r="O92" s="44" t="s">
        <v>1588</v>
      </c>
      <c r="P92" s="45" t="s">
        <v>1588</v>
      </c>
      <c r="Q92" s="45" t="s">
        <v>858</v>
      </c>
      <c r="R92" s="89" t="s">
        <v>858</v>
      </c>
      <c r="S92" s="45" t="s">
        <v>1105</v>
      </c>
      <c r="T92" s="45" t="s">
        <v>1051</v>
      </c>
      <c r="U92" s="45" t="s">
        <v>1051</v>
      </c>
      <c r="V92" s="89" t="s">
        <v>1127</v>
      </c>
      <c r="W92" s="45" t="s">
        <v>1127</v>
      </c>
      <c r="X92" s="45" t="s">
        <v>1127</v>
      </c>
      <c r="Y92" s="45" t="s">
        <v>1127</v>
      </c>
      <c r="Z92" s="89" t="s">
        <v>1127</v>
      </c>
      <c r="AA92" s="88" t="s">
        <v>1097</v>
      </c>
      <c r="AB92" s="45" t="s">
        <v>1097</v>
      </c>
      <c r="AC92" s="89" t="s">
        <v>1028</v>
      </c>
      <c r="AD92" s="89" t="s">
        <v>1028</v>
      </c>
      <c r="AE92" s="89" t="s">
        <v>42</v>
      </c>
      <c r="AF92" s="413" t="s">
        <v>155</v>
      </c>
    </row>
    <row r="93" spans="1:32" ht="12.75">
      <c r="A93" s="977"/>
      <c r="B93" s="29" t="s">
        <v>1590</v>
      </c>
      <c r="C93" s="72"/>
      <c r="D93" s="45"/>
      <c r="E93" s="45"/>
      <c r="F93" s="45"/>
      <c r="G93" s="44"/>
      <c r="H93" s="45"/>
      <c r="I93" s="45"/>
      <c r="J93" s="89"/>
      <c r="K93" s="44"/>
      <c r="L93" s="45"/>
      <c r="M93" s="45"/>
      <c r="N93" s="89"/>
      <c r="O93" s="44"/>
      <c r="P93" s="45"/>
      <c r="Q93" s="45"/>
      <c r="R93" s="1523"/>
      <c r="S93" s="381"/>
      <c r="T93" s="381"/>
      <c r="U93" s="381"/>
      <c r="V93" s="89"/>
      <c r="W93" s="45"/>
      <c r="X93" s="381"/>
      <c r="Y93" s="381"/>
      <c r="Z93" s="1523"/>
      <c r="AA93" s="1526"/>
      <c r="AB93" s="381"/>
      <c r="AC93" s="1523"/>
      <c r="AD93" s="1523"/>
      <c r="AE93" s="1523"/>
      <c r="AF93" s="1552"/>
    </row>
    <row r="94" spans="1:32" ht="12.75">
      <c r="A94" s="977"/>
      <c r="B94" s="29"/>
      <c r="C94" s="72" t="s">
        <v>1591</v>
      </c>
      <c r="D94" s="128">
        <v>0</v>
      </c>
      <c r="E94" s="45" t="s">
        <v>1592</v>
      </c>
      <c r="F94" s="45" t="s">
        <v>195</v>
      </c>
      <c r="G94" s="44" t="s">
        <v>1593</v>
      </c>
      <c r="H94" s="45" t="s">
        <v>1593</v>
      </c>
      <c r="I94" s="45" t="s">
        <v>1593</v>
      </c>
      <c r="J94" s="89" t="s">
        <v>1593</v>
      </c>
      <c r="K94" s="44" t="s">
        <v>1593</v>
      </c>
      <c r="L94" s="45" t="s">
        <v>1593</v>
      </c>
      <c r="M94" s="45" t="s">
        <v>1593</v>
      </c>
      <c r="N94" s="89" t="s">
        <v>1593</v>
      </c>
      <c r="O94" s="44" t="s">
        <v>1593</v>
      </c>
      <c r="P94" s="45" t="s">
        <v>1593</v>
      </c>
      <c r="Q94" s="45" t="s">
        <v>855</v>
      </c>
      <c r="R94" s="89" t="s">
        <v>855</v>
      </c>
      <c r="S94" s="45" t="s">
        <v>223</v>
      </c>
      <c r="T94" s="45" t="s">
        <v>223</v>
      </c>
      <c r="U94" s="45" t="s">
        <v>223</v>
      </c>
      <c r="V94" s="89" t="s">
        <v>223</v>
      </c>
      <c r="W94" s="45" t="s">
        <v>1122</v>
      </c>
      <c r="X94" s="45" t="s">
        <v>1257</v>
      </c>
      <c r="Y94" s="45" t="s">
        <v>1257</v>
      </c>
      <c r="Z94" s="89" t="s">
        <v>1257</v>
      </c>
      <c r="AA94" s="88" t="s">
        <v>1122</v>
      </c>
      <c r="AB94" s="45" t="s">
        <v>0</v>
      </c>
      <c r="AC94" s="89" t="s">
        <v>0</v>
      </c>
      <c r="AD94" s="89" t="s">
        <v>0</v>
      </c>
      <c r="AE94" s="89" t="s">
        <v>0</v>
      </c>
      <c r="AF94" s="413" t="s">
        <v>156</v>
      </c>
    </row>
    <row r="95" spans="1:32" ht="12.75">
      <c r="A95" s="977"/>
      <c r="B95" s="29"/>
      <c r="C95" s="72" t="s">
        <v>1594</v>
      </c>
      <c r="D95" s="45" t="s">
        <v>1588</v>
      </c>
      <c r="E95" s="45" t="s">
        <v>1595</v>
      </c>
      <c r="F95" s="45" t="s">
        <v>1596</v>
      </c>
      <c r="G95" s="44" t="s">
        <v>1593</v>
      </c>
      <c r="H95" s="45" t="s">
        <v>1596</v>
      </c>
      <c r="I95" s="45" t="s">
        <v>1596</v>
      </c>
      <c r="J95" s="89" t="s">
        <v>1596</v>
      </c>
      <c r="K95" s="44" t="s">
        <v>1596</v>
      </c>
      <c r="L95" s="45" t="s">
        <v>196</v>
      </c>
      <c r="M95" s="45" t="s">
        <v>196</v>
      </c>
      <c r="N95" s="89" t="s">
        <v>196</v>
      </c>
      <c r="O95" s="44" t="s">
        <v>196</v>
      </c>
      <c r="P95" s="45" t="s">
        <v>196</v>
      </c>
      <c r="Q95" s="45" t="s">
        <v>227</v>
      </c>
      <c r="R95" s="89" t="s">
        <v>227</v>
      </c>
      <c r="S95" s="45" t="s">
        <v>224</v>
      </c>
      <c r="T95" s="45" t="s">
        <v>224</v>
      </c>
      <c r="U95" s="45" t="s">
        <v>1257</v>
      </c>
      <c r="V95" s="89" t="s">
        <v>1128</v>
      </c>
      <c r="W95" s="45" t="s">
        <v>1123</v>
      </c>
      <c r="X95" s="45" t="s">
        <v>1123</v>
      </c>
      <c r="Y95" s="45" t="s">
        <v>1123</v>
      </c>
      <c r="Z95" s="89" t="s">
        <v>1123</v>
      </c>
      <c r="AA95" s="88" t="s">
        <v>1098</v>
      </c>
      <c r="AB95" s="45" t="s">
        <v>0</v>
      </c>
      <c r="AC95" s="89" t="s">
        <v>1029</v>
      </c>
      <c r="AD95" s="89" t="s">
        <v>1029</v>
      </c>
      <c r="AE95" s="89" t="s">
        <v>1029</v>
      </c>
      <c r="AF95" s="413" t="s">
        <v>157</v>
      </c>
    </row>
    <row r="96" spans="1:33" ht="17.25">
      <c r="A96" s="977"/>
      <c r="B96" s="29"/>
      <c r="C96" s="72" t="s">
        <v>1597</v>
      </c>
      <c r="D96" s="45" t="s">
        <v>193</v>
      </c>
      <c r="E96" s="45" t="s">
        <v>1589</v>
      </c>
      <c r="F96" s="45" t="s">
        <v>197</v>
      </c>
      <c r="G96" s="44" t="s">
        <v>1598</v>
      </c>
      <c r="H96" s="45" t="s">
        <v>1598</v>
      </c>
      <c r="I96" s="45" t="s">
        <v>1598</v>
      </c>
      <c r="J96" s="89" t="s">
        <v>1598</v>
      </c>
      <c r="K96" s="44" t="s">
        <v>1598</v>
      </c>
      <c r="L96" s="45" t="s">
        <v>1598</v>
      </c>
      <c r="M96" s="45" t="s">
        <v>1598</v>
      </c>
      <c r="N96" s="89" t="s">
        <v>1598</v>
      </c>
      <c r="O96" s="44" t="s">
        <v>1598</v>
      </c>
      <c r="P96" s="45" t="s">
        <v>1598</v>
      </c>
      <c r="Q96" s="45" t="s">
        <v>228</v>
      </c>
      <c r="R96" s="89" t="s">
        <v>228</v>
      </c>
      <c r="S96" s="45" t="s">
        <v>1055</v>
      </c>
      <c r="T96" s="45" t="s">
        <v>1055</v>
      </c>
      <c r="U96" s="45" t="s">
        <v>1258</v>
      </c>
      <c r="V96" s="89" t="s">
        <v>1129</v>
      </c>
      <c r="W96" s="45" t="s">
        <v>1129</v>
      </c>
      <c r="X96" s="45" t="s">
        <v>1129</v>
      </c>
      <c r="Y96" s="45" t="s">
        <v>1129</v>
      </c>
      <c r="Z96" s="89" t="s">
        <v>1129</v>
      </c>
      <c r="AA96" s="88" t="s">
        <v>1129</v>
      </c>
      <c r="AB96" s="45" t="s">
        <v>1</v>
      </c>
      <c r="AC96" s="89" t="s">
        <v>1030</v>
      </c>
      <c r="AD96" s="89" t="s">
        <v>1030</v>
      </c>
      <c r="AE96" s="89" t="s">
        <v>158</v>
      </c>
      <c r="AF96" s="413" t="s">
        <v>159</v>
      </c>
      <c r="AG96" s="1544"/>
    </row>
    <row r="97" spans="1:33" ht="18.75">
      <c r="A97" s="977"/>
      <c r="B97" s="29"/>
      <c r="C97" s="72" t="s">
        <v>1599</v>
      </c>
      <c r="D97" s="45" t="s">
        <v>198</v>
      </c>
      <c r="E97" s="45" t="s">
        <v>1601</v>
      </c>
      <c r="F97" s="45" t="s">
        <v>1602</v>
      </c>
      <c r="G97" s="44" t="s">
        <v>1602</v>
      </c>
      <c r="H97" s="45" t="s">
        <v>1602</v>
      </c>
      <c r="I97" s="45" t="s">
        <v>1602</v>
      </c>
      <c r="J97" s="89" t="s">
        <v>1602</v>
      </c>
      <c r="K97" s="44" t="s">
        <v>1602</v>
      </c>
      <c r="L97" s="45" t="s">
        <v>1602</v>
      </c>
      <c r="M97" s="45" t="s">
        <v>1602</v>
      </c>
      <c r="N97" s="89" t="s">
        <v>1602</v>
      </c>
      <c r="O97" s="44" t="s">
        <v>1602</v>
      </c>
      <c r="P97" s="45" t="s">
        <v>1602</v>
      </c>
      <c r="Q97" s="45" t="s">
        <v>859</v>
      </c>
      <c r="R97" s="89" t="s">
        <v>193</v>
      </c>
      <c r="S97" s="45" t="s">
        <v>225</v>
      </c>
      <c r="T97" s="45" t="s">
        <v>225</v>
      </c>
      <c r="U97" s="45" t="s">
        <v>1259</v>
      </c>
      <c r="V97" s="89" t="s">
        <v>1130</v>
      </c>
      <c r="W97" s="45" t="s">
        <v>1130</v>
      </c>
      <c r="X97" s="45" t="s">
        <v>951</v>
      </c>
      <c r="Y97" s="45" t="s">
        <v>1130</v>
      </c>
      <c r="Z97" s="89" t="s">
        <v>1130</v>
      </c>
      <c r="AA97" s="88" t="s">
        <v>1099</v>
      </c>
      <c r="AB97" s="45" t="s">
        <v>2</v>
      </c>
      <c r="AC97" s="89" t="s">
        <v>2</v>
      </c>
      <c r="AD97" s="89" t="s">
        <v>2</v>
      </c>
      <c r="AE97" s="89" t="s">
        <v>160</v>
      </c>
      <c r="AF97" s="413" t="s">
        <v>161</v>
      </c>
      <c r="AG97" s="1545"/>
    </row>
    <row r="98" spans="1:33" ht="18.75" customHeight="1">
      <c r="A98" s="977"/>
      <c r="B98" s="29"/>
      <c r="C98" s="72" t="s">
        <v>1603</v>
      </c>
      <c r="D98" s="45" t="s">
        <v>199</v>
      </c>
      <c r="E98" s="45" t="s">
        <v>201</v>
      </c>
      <c r="F98" s="45" t="s">
        <v>202</v>
      </c>
      <c r="G98" s="44" t="s">
        <v>202</v>
      </c>
      <c r="H98" s="45" t="s">
        <v>203</v>
      </c>
      <c r="I98" s="45" t="s">
        <v>203</v>
      </c>
      <c r="J98" s="89" t="s">
        <v>203</v>
      </c>
      <c r="K98" s="44" t="s">
        <v>203</v>
      </c>
      <c r="L98" s="45" t="s">
        <v>204</v>
      </c>
      <c r="M98" s="45" t="s">
        <v>204</v>
      </c>
      <c r="N98" s="89" t="s">
        <v>204</v>
      </c>
      <c r="O98" s="44" t="s">
        <v>204</v>
      </c>
      <c r="P98" s="45" t="s">
        <v>204</v>
      </c>
      <c r="Q98" s="45" t="s">
        <v>229</v>
      </c>
      <c r="R98" s="89" t="s">
        <v>229</v>
      </c>
      <c r="S98" s="45" t="s">
        <v>226</v>
      </c>
      <c r="T98" s="45" t="s">
        <v>226</v>
      </c>
      <c r="U98" s="45" t="s">
        <v>1260</v>
      </c>
      <c r="V98" s="89" t="s">
        <v>1131</v>
      </c>
      <c r="W98" s="45" t="s">
        <v>1131</v>
      </c>
      <c r="X98" s="45" t="s">
        <v>1553</v>
      </c>
      <c r="Y98" s="45" t="s">
        <v>1131</v>
      </c>
      <c r="Z98" s="89" t="s">
        <v>1131</v>
      </c>
      <c r="AA98" s="88" t="s">
        <v>1100</v>
      </c>
      <c r="AB98" s="45" t="s">
        <v>3</v>
      </c>
      <c r="AC98" s="89" t="s">
        <v>3</v>
      </c>
      <c r="AD98" s="89" t="s">
        <v>162</v>
      </c>
      <c r="AE98" s="89" t="s">
        <v>163</v>
      </c>
      <c r="AF98" s="413" t="s">
        <v>164</v>
      </c>
      <c r="AG98" s="1545"/>
    </row>
    <row r="99" spans="1:33" ht="15">
      <c r="A99" s="977"/>
      <c r="B99" s="1053" t="s">
        <v>1604</v>
      </c>
      <c r="C99" s="72"/>
      <c r="D99" s="45"/>
      <c r="E99" s="45"/>
      <c r="F99" s="45"/>
      <c r="G99" s="44"/>
      <c r="H99" s="45"/>
      <c r="I99" s="45"/>
      <c r="J99" s="89"/>
      <c r="K99" s="44"/>
      <c r="L99" s="45"/>
      <c r="M99" s="45"/>
      <c r="N99" s="89"/>
      <c r="O99" s="44"/>
      <c r="P99" s="45"/>
      <c r="Q99" s="45"/>
      <c r="R99" s="1523"/>
      <c r="S99" s="381"/>
      <c r="T99" s="381"/>
      <c r="U99" s="381"/>
      <c r="V99" s="89"/>
      <c r="W99" s="45"/>
      <c r="X99" s="381"/>
      <c r="Y99" s="381"/>
      <c r="Z99" s="1523"/>
      <c r="AA99" s="1526"/>
      <c r="AB99" s="381"/>
      <c r="AC99" s="1523"/>
      <c r="AD99" s="1523"/>
      <c r="AE99" s="1523"/>
      <c r="AF99" s="1552"/>
      <c r="AG99" s="1546"/>
    </row>
    <row r="100" spans="1:33" ht="15">
      <c r="A100" s="977"/>
      <c r="B100" s="29" t="s">
        <v>1605</v>
      </c>
      <c r="C100" s="72"/>
      <c r="D100" s="45" t="s">
        <v>205</v>
      </c>
      <c r="E100" s="45" t="s">
        <v>1606</v>
      </c>
      <c r="F100" s="45" t="s">
        <v>206</v>
      </c>
      <c r="G100" s="44" t="s">
        <v>207</v>
      </c>
      <c r="H100" s="45" t="s">
        <v>207</v>
      </c>
      <c r="I100" s="45" t="s">
        <v>207</v>
      </c>
      <c r="J100" s="89" t="s">
        <v>207</v>
      </c>
      <c r="K100" s="44" t="s">
        <v>207</v>
      </c>
      <c r="L100" s="45" t="s">
        <v>207</v>
      </c>
      <c r="M100" s="45" t="s">
        <v>207</v>
      </c>
      <c r="N100" s="89" t="s">
        <v>207</v>
      </c>
      <c r="O100" s="44" t="s">
        <v>207</v>
      </c>
      <c r="P100" s="45" t="s">
        <v>208</v>
      </c>
      <c r="Q100" s="45" t="s">
        <v>187</v>
      </c>
      <c r="R100" s="89" t="s">
        <v>187</v>
      </c>
      <c r="S100" s="45" t="s">
        <v>187</v>
      </c>
      <c r="T100" s="45" t="s">
        <v>187</v>
      </c>
      <c r="U100" s="45" t="s">
        <v>1554</v>
      </c>
      <c r="V100" s="89" t="s">
        <v>1554</v>
      </c>
      <c r="W100" s="45" t="s">
        <v>1554</v>
      </c>
      <c r="X100" s="45" t="s">
        <v>1554</v>
      </c>
      <c r="Y100" s="45" t="s">
        <v>208</v>
      </c>
      <c r="Z100" s="89" t="s">
        <v>208</v>
      </c>
      <c r="AA100" s="88" t="s">
        <v>208</v>
      </c>
      <c r="AB100" s="45" t="s">
        <v>208</v>
      </c>
      <c r="AC100" s="89" t="s">
        <v>208</v>
      </c>
      <c r="AD100" s="89" t="s">
        <v>208</v>
      </c>
      <c r="AE100" s="89" t="s">
        <v>207</v>
      </c>
      <c r="AF100" s="413" t="s">
        <v>207</v>
      </c>
      <c r="AG100" s="1546"/>
    </row>
    <row r="101" spans="1:33" ht="15">
      <c r="A101" s="977"/>
      <c r="B101" s="78" t="s">
        <v>1607</v>
      </c>
      <c r="C101" s="72"/>
      <c r="D101" s="45" t="s">
        <v>209</v>
      </c>
      <c r="E101" s="45" t="s">
        <v>1608</v>
      </c>
      <c r="F101" s="45" t="s">
        <v>212</v>
      </c>
      <c r="G101" s="44" t="s">
        <v>1609</v>
      </c>
      <c r="H101" s="45" t="s">
        <v>1609</v>
      </c>
      <c r="I101" s="45" t="s">
        <v>1609</v>
      </c>
      <c r="J101" s="89" t="s">
        <v>1609</v>
      </c>
      <c r="K101" s="44" t="s">
        <v>1609</v>
      </c>
      <c r="L101" s="45" t="s">
        <v>1609</v>
      </c>
      <c r="M101" s="45" t="s">
        <v>1609</v>
      </c>
      <c r="N101" s="89" t="s">
        <v>1609</v>
      </c>
      <c r="O101" s="44" t="s">
        <v>1609</v>
      </c>
      <c r="P101" s="45" t="s">
        <v>1609</v>
      </c>
      <c r="Q101" s="45" t="s">
        <v>856</v>
      </c>
      <c r="R101" s="89" t="s">
        <v>856</v>
      </c>
      <c r="S101" s="45" t="s">
        <v>1106</v>
      </c>
      <c r="T101" s="45" t="s">
        <v>1106</v>
      </c>
      <c r="U101" s="45" t="s">
        <v>1261</v>
      </c>
      <c r="V101" s="89" t="s">
        <v>1106</v>
      </c>
      <c r="W101" s="45" t="s">
        <v>1261</v>
      </c>
      <c r="X101" s="45" t="s">
        <v>1261</v>
      </c>
      <c r="Y101" s="45" t="s">
        <v>1261</v>
      </c>
      <c r="Z101" s="89" t="s">
        <v>1261</v>
      </c>
      <c r="AA101" s="88" t="s">
        <v>1261</v>
      </c>
      <c r="AB101" s="45" t="s">
        <v>1261</v>
      </c>
      <c r="AC101" s="89" t="s">
        <v>1261</v>
      </c>
      <c r="AD101" s="89" t="s">
        <v>1261</v>
      </c>
      <c r="AE101" s="89" t="s">
        <v>1261</v>
      </c>
      <c r="AF101" s="413" t="s">
        <v>1261</v>
      </c>
      <c r="AG101" s="1546"/>
    </row>
    <row r="102" spans="1:33" ht="15">
      <c r="A102" s="977"/>
      <c r="B102" s="78" t="s">
        <v>1610</v>
      </c>
      <c r="C102" s="72"/>
      <c r="D102" s="45" t="s">
        <v>213</v>
      </c>
      <c r="E102" s="45" t="s">
        <v>1611</v>
      </c>
      <c r="F102" s="45" t="s">
        <v>214</v>
      </c>
      <c r="G102" s="44" t="s">
        <v>214</v>
      </c>
      <c r="H102" s="45" t="s">
        <v>215</v>
      </c>
      <c r="I102" s="45" t="s">
        <v>215</v>
      </c>
      <c r="J102" s="89" t="s">
        <v>215</v>
      </c>
      <c r="K102" s="44" t="s">
        <v>215</v>
      </c>
      <c r="L102" s="45" t="s">
        <v>215</v>
      </c>
      <c r="M102" s="45" t="s">
        <v>215</v>
      </c>
      <c r="N102" s="89" t="s">
        <v>215</v>
      </c>
      <c r="O102" s="44" t="s">
        <v>1611</v>
      </c>
      <c r="P102" s="45" t="s">
        <v>1611</v>
      </c>
      <c r="Q102" s="45" t="s">
        <v>215</v>
      </c>
      <c r="R102" s="89" t="s">
        <v>215</v>
      </c>
      <c r="S102" s="45" t="s">
        <v>215</v>
      </c>
      <c r="T102" s="45" t="s">
        <v>215</v>
      </c>
      <c r="U102" s="45" t="s">
        <v>1262</v>
      </c>
      <c r="V102" s="89" t="s">
        <v>1132</v>
      </c>
      <c r="W102" s="45" t="s">
        <v>1124</v>
      </c>
      <c r="X102" s="45" t="s">
        <v>952</v>
      </c>
      <c r="Y102" s="45" t="s">
        <v>952</v>
      </c>
      <c r="Z102" s="89" t="s">
        <v>952</v>
      </c>
      <c r="AA102" s="88" t="s">
        <v>1101</v>
      </c>
      <c r="AB102" s="45" t="s">
        <v>1101</v>
      </c>
      <c r="AC102" s="89" t="s">
        <v>1101</v>
      </c>
      <c r="AD102" s="89" t="s">
        <v>1101</v>
      </c>
      <c r="AE102" s="89" t="s">
        <v>43</v>
      </c>
      <c r="AF102" s="413" t="s">
        <v>43</v>
      </c>
      <c r="AG102" s="1546"/>
    </row>
    <row r="103" spans="1:33" ht="15">
      <c r="A103" s="977"/>
      <c r="B103" s="78" t="s">
        <v>1612</v>
      </c>
      <c r="C103" s="72"/>
      <c r="D103" s="45" t="s">
        <v>216</v>
      </c>
      <c r="E103" s="45" t="s">
        <v>1613</v>
      </c>
      <c r="F103" s="45" t="s">
        <v>217</v>
      </c>
      <c r="G103" s="44" t="s">
        <v>217</v>
      </c>
      <c r="H103" s="45" t="s">
        <v>217</v>
      </c>
      <c r="I103" s="45" t="s">
        <v>217</v>
      </c>
      <c r="J103" s="89" t="s">
        <v>217</v>
      </c>
      <c r="K103" s="44" t="s">
        <v>217</v>
      </c>
      <c r="L103" s="45" t="s">
        <v>218</v>
      </c>
      <c r="M103" s="45" t="s">
        <v>218</v>
      </c>
      <c r="N103" s="89" t="s">
        <v>218</v>
      </c>
      <c r="O103" s="44" t="s">
        <v>218</v>
      </c>
      <c r="P103" s="45" t="s">
        <v>218</v>
      </c>
      <c r="Q103" s="45" t="s">
        <v>207</v>
      </c>
      <c r="R103" s="89" t="s">
        <v>207</v>
      </c>
      <c r="S103" s="45" t="s">
        <v>207</v>
      </c>
      <c r="T103" s="45" t="s">
        <v>207</v>
      </c>
      <c r="U103" s="45" t="s">
        <v>218</v>
      </c>
      <c r="V103" s="89" t="s">
        <v>218</v>
      </c>
      <c r="W103" s="45" t="s">
        <v>218</v>
      </c>
      <c r="X103" s="45" t="s">
        <v>218</v>
      </c>
      <c r="Y103" s="45" t="s">
        <v>218</v>
      </c>
      <c r="Z103" s="89" t="s">
        <v>218</v>
      </c>
      <c r="AA103" s="88" t="s">
        <v>218</v>
      </c>
      <c r="AB103" s="45" t="s">
        <v>218</v>
      </c>
      <c r="AC103" s="89" t="s">
        <v>218</v>
      </c>
      <c r="AD103" s="89" t="s">
        <v>218</v>
      </c>
      <c r="AE103" s="89" t="s">
        <v>218</v>
      </c>
      <c r="AF103" s="413" t="s">
        <v>218</v>
      </c>
      <c r="AG103" s="1546"/>
    </row>
    <row r="104" spans="1:33" ht="15">
      <c r="A104" s="978"/>
      <c r="B104" s="1517" t="s">
        <v>1614</v>
      </c>
      <c r="C104" s="953"/>
      <c r="D104" s="43" t="s">
        <v>219</v>
      </c>
      <c r="E104" s="43" t="s">
        <v>1615</v>
      </c>
      <c r="F104" s="43" t="s">
        <v>220</v>
      </c>
      <c r="G104" s="83" t="s">
        <v>221</v>
      </c>
      <c r="H104" s="43" t="s">
        <v>221</v>
      </c>
      <c r="I104" s="43" t="s">
        <v>221</v>
      </c>
      <c r="J104" s="84" t="s">
        <v>221</v>
      </c>
      <c r="K104" s="83" t="s">
        <v>221</v>
      </c>
      <c r="L104" s="43" t="s">
        <v>222</v>
      </c>
      <c r="M104" s="43" t="s">
        <v>222</v>
      </c>
      <c r="N104" s="84" t="s">
        <v>222</v>
      </c>
      <c r="O104" s="83" t="s">
        <v>222</v>
      </c>
      <c r="P104" s="43" t="s">
        <v>222</v>
      </c>
      <c r="Q104" s="43" t="s">
        <v>857</v>
      </c>
      <c r="R104" s="84" t="s">
        <v>857</v>
      </c>
      <c r="S104" s="43" t="s">
        <v>857</v>
      </c>
      <c r="T104" s="43" t="s">
        <v>857</v>
      </c>
      <c r="U104" s="43" t="s">
        <v>857</v>
      </c>
      <c r="V104" s="84" t="s">
        <v>857</v>
      </c>
      <c r="W104" s="43" t="s">
        <v>857</v>
      </c>
      <c r="X104" s="43" t="s">
        <v>1555</v>
      </c>
      <c r="Y104" s="43" t="s">
        <v>221</v>
      </c>
      <c r="Z104" s="84" t="s">
        <v>221</v>
      </c>
      <c r="AA104" s="274" t="s">
        <v>1101</v>
      </c>
      <c r="AB104" s="83" t="s">
        <v>1101</v>
      </c>
      <c r="AC104" s="84" t="s">
        <v>1101</v>
      </c>
      <c r="AD104" s="84" t="s">
        <v>1101</v>
      </c>
      <c r="AE104" s="84" t="s">
        <v>43</v>
      </c>
      <c r="AF104" s="417" t="s">
        <v>43</v>
      </c>
      <c r="AG104" s="1546"/>
    </row>
    <row r="105" spans="1:33" s="1547" customFormat="1" ht="14.25" customHeight="1" thickBot="1">
      <c r="A105" s="1560" t="s">
        <v>1616</v>
      </c>
      <c r="B105" s="1561"/>
      <c r="C105" s="1562"/>
      <c r="D105" s="409">
        <v>4.8</v>
      </c>
      <c r="E105" s="409">
        <v>4</v>
      </c>
      <c r="F105" s="409">
        <v>4.5</v>
      </c>
      <c r="G105" s="1678">
        <v>8</v>
      </c>
      <c r="H105" s="1679"/>
      <c r="I105" s="1679"/>
      <c r="J105" s="1680"/>
      <c r="K105" s="1681">
        <v>6.4</v>
      </c>
      <c r="L105" s="1682"/>
      <c r="M105" s="1682"/>
      <c r="N105" s="1683"/>
      <c r="O105" s="1675">
        <v>7.7</v>
      </c>
      <c r="P105" s="1676"/>
      <c r="Q105" s="1676"/>
      <c r="R105" s="1677"/>
      <c r="S105" s="1675">
        <v>13.2</v>
      </c>
      <c r="T105" s="1676"/>
      <c r="U105" s="1676"/>
      <c r="V105" s="1677"/>
      <c r="W105" s="1567"/>
      <c r="X105" s="1567"/>
      <c r="Y105" s="1567"/>
      <c r="Z105" s="1567"/>
      <c r="AA105" s="1567"/>
      <c r="AB105" s="1567"/>
      <c r="AC105" s="1567"/>
      <c r="AD105" s="1567"/>
      <c r="AE105" s="1567"/>
      <c r="AF105" s="1568"/>
      <c r="AG105" s="1546"/>
    </row>
    <row r="106" spans="1:33" ht="15.75" customHeight="1" hidden="1">
      <c r="A106" s="64" t="s">
        <v>1618</v>
      </c>
      <c r="B106" s="29"/>
      <c r="C106" s="29"/>
      <c r="D106" s="35"/>
      <c r="E106" s="35"/>
      <c r="F106" s="35"/>
      <c r="G106" s="35"/>
      <c r="H106" s="35"/>
      <c r="I106" s="35"/>
      <c r="J106" s="35"/>
      <c r="K106" s="35"/>
      <c r="L106" s="35"/>
      <c r="M106" s="29"/>
      <c r="N106" s="29"/>
      <c r="O106" s="29"/>
      <c r="P106" s="29"/>
      <c r="W106" s="114" t="s">
        <v>857</v>
      </c>
      <c r="AG106" s="381"/>
    </row>
    <row r="107" spans="1:33" ht="13.5" thickTop="1">
      <c r="A107" s="64" t="s">
        <v>1619</v>
      </c>
      <c r="B107" s="29"/>
      <c r="C107" s="29"/>
      <c r="D107" s="35"/>
      <c r="E107" s="35"/>
      <c r="F107" s="35"/>
      <c r="G107" s="35"/>
      <c r="H107" s="35"/>
      <c r="I107" s="35"/>
      <c r="J107" s="35"/>
      <c r="K107" s="35"/>
      <c r="L107" s="35"/>
      <c r="M107" s="29"/>
      <c r="N107" s="29"/>
      <c r="O107" s="29"/>
      <c r="P107" s="29"/>
      <c r="AG107" s="381"/>
    </row>
    <row r="108" spans="1:33" ht="12.75">
      <c r="A108" s="1548" t="s">
        <v>234</v>
      </c>
      <c r="B108" s="29"/>
      <c r="C108" s="29"/>
      <c r="D108" s="35"/>
      <c r="E108" s="35"/>
      <c r="F108" s="35"/>
      <c r="G108" s="35"/>
      <c r="H108" s="35"/>
      <c r="I108" s="35"/>
      <c r="J108" s="35"/>
      <c r="K108" s="35"/>
      <c r="L108" s="35"/>
      <c r="M108" s="29"/>
      <c r="N108" s="29"/>
      <c r="O108" s="29"/>
      <c r="P108" s="29"/>
      <c r="AG108" s="381"/>
    </row>
    <row r="109" spans="1:3" ht="12.75">
      <c r="A109" s="1549"/>
      <c r="B109" s="381"/>
      <c r="C109" s="381"/>
    </row>
    <row r="110" spans="2:3" ht="12.75">
      <c r="B110" s="381"/>
      <c r="C110" s="381"/>
    </row>
    <row r="111" spans="2:3" ht="12.75">
      <c r="B111" s="381"/>
      <c r="C111" s="381"/>
    </row>
    <row r="112" spans="2:3" ht="12.75">
      <c r="B112" s="381"/>
      <c r="C112" s="381"/>
    </row>
    <row r="113" spans="2:3" ht="12.75">
      <c r="B113" s="381"/>
      <c r="C113" s="381"/>
    </row>
    <row r="114" spans="2:3" ht="12.75">
      <c r="B114" s="381"/>
      <c r="C114" s="381"/>
    </row>
    <row r="115" spans="2:3" ht="12.75">
      <c r="B115" s="381"/>
      <c r="C115" s="381"/>
    </row>
    <row r="116" spans="2:3" ht="12.75">
      <c r="B116" s="381"/>
      <c r="C116" s="381"/>
    </row>
    <row r="117" spans="2:3" ht="12.75">
      <c r="B117" s="381"/>
      <c r="C117" s="381"/>
    </row>
    <row r="118" spans="2:3" ht="12.75">
      <c r="B118" s="381"/>
      <c r="C118" s="381"/>
    </row>
    <row r="119" spans="2:3" ht="12.75">
      <c r="B119" s="381"/>
      <c r="C119" s="381"/>
    </row>
    <row r="120" spans="2:3" ht="12.75">
      <c r="B120" s="381"/>
      <c r="C120" s="381"/>
    </row>
    <row r="121" spans="2:3" ht="12.75">
      <c r="B121" s="381"/>
      <c r="C121" s="381"/>
    </row>
    <row r="122" spans="2:3" ht="12.75">
      <c r="B122" s="381"/>
      <c r="C122" s="381"/>
    </row>
    <row r="123" spans="2:3" ht="12.75">
      <c r="B123" s="381"/>
      <c r="C123" s="381"/>
    </row>
    <row r="124" spans="2:3" ht="12.75">
      <c r="B124" s="381"/>
      <c r="C124" s="381"/>
    </row>
    <row r="125" spans="2:3" ht="12.75">
      <c r="B125" s="381"/>
      <c r="C125" s="381"/>
    </row>
    <row r="126" spans="2:3" ht="12.75">
      <c r="B126" s="381"/>
      <c r="C126" s="381"/>
    </row>
    <row r="127" spans="2:3" ht="12.75">
      <c r="B127" s="381"/>
      <c r="C127" s="381"/>
    </row>
    <row r="128" spans="2:3" ht="12.75">
      <c r="B128" s="381"/>
      <c r="C128" s="381"/>
    </row>
    <row r="129" spans="2:3" ht="12.75">
      <c r="B129" s="381"/>
      <c r="C129" s="381"/>
    </row>
    <row r="130" spans="2:3" ht="12.75">
      <c r="B130" s="381"/>
      <c r="C130" s="381"/>
    </row>
    <row r="131" spans="2:3" ht="12.75">
      <c r="B131" s="381"/>
      <c r="C131" s="381"/>
    </row>
    <row r="132" spans="2:3" ht="12.75">
      <c r="B132" s="381"/>
      <c r="C132" s="381"/>
    </row>
  </sheetData>
  <mergeCells count="21">
    <mergeCell ref="A66:AF66"/>
    <mergeCell ref="A67:AF67"/>
    <mergeCell ref="A68:AF68"/>
    <mergeCell ref="S105:V105"/>
    <mergeCell ref="G105:J105"/>
    <mergeCell ref="K105:N105"/>
    <mergeCell ref="O105:R105"/>
    <mergeCell ref="A70:C70"/>
    <mergeCell ref="V70:V71"/>
    <mergeCell ref="W70:W71"/>
    <mergeCell ref="X70:X71"/>
    <mergeCell ref="Y70:Y71"/>
    <mergeCell ref="Z70:Z71"/>
    <mergeCell ref="A71:C71"/>
    <mergeCell ref="A6:I6"/>
    <mergeCell ref="A8:C8"/>
    <mergeCell ref="A9:C9"/>
    <mergeCell ref="A1:I1"/>
    <mergeCell ref="A2:I2"/>
    <mergeCell ref="A3:I3"/>
    <mergeCell ref="A5:I5"/>
  </mergeCells>
  <printOptions horizontalCentered="1"/>
  <pageMargins left="0.75" right="0.75" top="1" bottom="1" header="0.5" footer="0.5"/>
  <pageSetup fitToHeight="1" fitToWidth="1" horizontalDpi="600" verticalDpi="600" orientation="landscape" scale="4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A1" sqref="A1:O1"/>
    </sheetView>
  </sheetViews>
  <sheetFormatPr defaultColWidth="9.8515625" defaultRowHeight="12.75"/>
  <cols>
    <col min="1" max="1" width="13.140625" style="704" hidden="1" customWidth="1"/>
    <col min="2" max="2" width="8.00390625" style="704" customWidth="1"/>
    <col min="3" max="14" width="6.28125" style="1093" customWidth="1"/>
    <col min="15" max="15" width="7.421875" style="704" bestFit="1" customWidth="1"/>
    <col min="16" max="16384" width="9.421875" style="1093" customWidth="1"/>
  </cols>
  <sheetData>
    <row r="1" spans="1:15" ht="12.75">
      <c r="A1" s="1642" t="s">
        <v>816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</row>
    <row r="2" spans="1:16" ht="15.75">
      <c r="A2" s="1660" t="s">
        <v>476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119"/>
    </row>
    <row r="3" spans="4:6" ht="12.75" hidden="1">
      <c r="D3" s="1120"/>
      <c r="E3" s="1120"/>
      <c r="F3" s="1120"/>
    </row>
    <row r="4" spans="12:15" ht="13.5" thickBot="1">
      <c r="L4" s="1120"/>
      <c r="O4" s="1310" t="s">
        <v>492</v>
      </c>
    </row>
    <row r="5" spans="1:15" s="704" customFormat="1" ht="13.5" thickTop="1">
      <c r="A5" s="1687" t="s">
        <v>817</v>
      </c>
      <c r="B5" s="1317"/>
      <c r="C5" s="1689" t="s">
        <v>9</v>
      </c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90"/>
      <c r="O5" s="1318" t="s">
        <v>1530</v>
      </c>
    </row>
    <row r="6" spans="1:15" s="704" customFormat="1" ht="12.75">
      <c r="A6" s="1688"/>
      <c r="B6" s="1319" t="s">
        <v>817</v>
      </c>
      <c r="C6" s="1121" t="s">
        <v>1136</v>
      </c>
      <c r="D6" s="1122" t="s">
        <v>99</v>
      </c>
      <c r="E6" s="1122" t="s">
        <v>1415</v>
      </c>
      <c r="F6" s="1122" t="s">
        <v>102</v>
      </c>
      <c r="G6" s="1122" t="s">
        <v>1416</v>
      </c>
      <c r="H6" s="1122" t="s">
        <v>1417</v>
      </c>
      <c r="I6" s="1122" t="s">
        <v>1418</v>
      </c>
      <c r="J6" s="1122" t="s">
        <v>232</v>
      </c>
      <c r="K6" s="1122" t="s">
        <v>1419</v>
      </c>
      <c r="L6" s="1122" t="s">
        <v>24</v>
      </c>
      <c r="M6" s="1122" t="s">
        <v>818</v>
      </c>
      <c r="N6" s="1123" t="s">
        <v>1456</v>
      </c>
      <c r="O6" s="1320" t="s">
        <v>109</v>
      </c>
    </row>
    <row r="7" spans="1:15" ht="15" customHeight="1">
      <c r="A7" s="1124" t="s">
        <v>819</v>
      </c>
      <c r="B7" s="1321" t="s">
        <v>820</v>
      </c>
      <c r="C7" s="1125">
        <v>8.43</v>
      </c>
      <c r="D7" s="1125">
        <v>8.78</v>
      </c>
      <c r="E7" s="1125">
        <v>8.84</v>
      </c>
      <c r="F7" s="1125">
        <v>8.7</v>
      </c>
      <c r="G7" s="1125">
        <v>8.82</v>
      </c>
      <c r="H7" s="1125">
        <v>8.93</v>
      </c>
      <c r="I7" s="1125">
        <v>9.33</v>
      </c>
      <c r="J7" s="1125">
        <v>9.56</v>
      </c>
      <c r="K7" s="1125">
        <v>9.6</v>
      </c>
      <c r="L7" s="1125">
        <v>9.64</v>
      </c>
      <c r="M7" s="1125">
        <v>9.59</v>
      </c>
      <c r="N7" s="1126">
        <v>9.64</v>
      </c>
      <c r="O7" s="1332">
        <v>9.24</v>
      </c>
    </row>
    <row r="8" spans="1:15" ht="15" customHeight="1">
      <c r="A8" s="1124" t="s">
        <v>821</v>
      </c>
      <c r="B8" s="1321" t="s">
        <v>822</v>
      </c>
      <c r="C8" s="1125">
        <v>10.17</v>
      </c>
      <c r="D8" s="1125">
        <v>10.45</v>
      </c>
      <c r="E8" s="1125">
        <v>12.17</v>
      </c>
      <c r="F8" s="1125">
        <v>11.68</v>
      </c>
      <c r="G8" s="1125">
        <v>12.03</v>
      </c>
      <c r="H8" s="1125">
        <v>12.36</v>
      </c>
      <c r="I8" s="1125">
        <v>12.57</v>
      </c>
      <c r="J8" s="1125">
        <v>12.43</v>
      </c>
      <c r="K8" s="1125">
        <v>11.3</v>
      </c>
      <c r="L8" s="1125">
        <v>9.56</v>
      </c>
      <c r="M8" s="1125">
        <v>11.28</v>
      </c>
      <c r="N8" s="1126">
        <v>11.92</v>
      </c>
      <c r="O8" s="1333">
        <v>11.34</v>
      </c>
    </row>
    <row r="9" spans="1:15" ht="15" customHeight="1">
      <c r="A9" s="1124" t="s">
        <v>823</v>
      </c>
      <c r="B9" s="1321" t="s">
        <v>824</v>
      </c>
      <c r="C9" s="1125">
        <v>8.49</v>
      </c>
      <c r="D9" s="1125">
        <v>5.94</v>
      </c>
      <c r="E9" s="1125">
        <v>7.24</v>
      </c>
      <c r="F9" s="1125">
        <v>8.74</v>
      </c>
      <c r="G9" s="1125">
        <v>6.05</v>
      </c>
      <c r="H9" s="1125">
        <v>3.93</v>
      </c>
      <c r="I9" s="1125">
        <v>7.57</v>
      </c>
      <c r="J9" s="1125">
        <v>7.56</v>
      </c>
      <c r="K9" s="1125">
        <v>6.38</v>
      </c>
      <c r="L9" s="1125">
        <v>4.93</v>
      </c>
      <c r="M9" s="1125">
        <v>5.31</v>
      </c>
      <c r="N9" s="1126">
        <v>6.01</v>
      </c>
      <c r="O9" s="1333">
        <v>6.5</v>
      </c>
    </row>
    <row r="10" spans="1:15" ht="15" customHeight="1">
      <c r="A10" s="1124" t="s">
        <v>825</v>
      </c>
      <c r="B10" s="1321" t="s">
        <v>826</v>
      </c>
      <c r="C10" s="1125">
        <v>6.36</v>
      </c>
      <c r="D10" s="1125">
        <v>6.26</v>
      </c>
      <c r="E10" s="1125">
        <v>6.54</v>
      </c>
      <c r="F10" s="1125">
        <v>7.02</v>
      </c>
      <c r="G10" s="1125">
        <v>6.91</v>
      </c>
      <c r="H10" s="1125">
        <v>6.99</v>
      </c>
      <c r="I10" s="1125">
        <v>7.38</v>
      </c>
      <c r="J10" s="1125">
        <v>7.97</v>
      </c>
      <c r="K10" s="1125">
        <v>8.12</v>
      </c>
      <c r="L10" s="1125">
        <v>7.94</v>
      </c>
      <c r="M10" s="1125">
        <v>7.89</v>
      </c>
      <c r="N10" s="1126">
        <v>8.33</v>
      </c>
      <c r="O10" s="1333">
        <v>7.35</v>
      </c>
    </row>
    <row r="11" spans="1:15" ht="15" customHeight="1">
      <c r="A11" s="1124" t="s">
        <v>827</v>
      </c>
      <c r="B11" s="1321" t="s">
        <v>828</v>
      </c>
      <c r="C11" s="1125">
        <v>8.34</v>
      </c>
      <c r="D11" s="1125">
        <v>8.61</v>
      </c>
      <c r="E11" s="1125">
        <v>8.78</v>
      </c>
      <c r="F11" s="1125">
        <v>9.14</v>
      </c>
      <c r="G11" s="1125">
        <v>9.69</v>
      </c>
      <c r="H11" s="1125">
        <v>11.83</v>
      </c>
      <c r="I11" s="1125">
        <v>12.68</v>
      </c>
      <c r="J11" s="1125">
        <v>12.21</v>
      </c>
      <c r="K11" s="1125">
        <v>10.93</v>
      </c>
      <c r="L11" s="1125">
        <v>12.7</v>
      </c>
      <c r="M11" s="1125">
        <v>12.88</v>
      </c>
      <c r="N11" s="1126">
        <v>12.66</v>
      </c>
      <c r="O11" s="1333">
        <v>10.93</v>
      </c>
    </row>
    <row r="12" spans="1:15" ht="15" customHeight="1">
      <c r="A12" s="1124" t="s">
        <v>829</v>
      </c>
      <c r="B12" s="1321" t="s">
        <v>830</v>
      </c>
      <c r="C12" s="1125">
        <v>12.180580266567938</v>
      </c>
      <c r="D12" s="1125">
        <v>11.753995135135135</v>
      </c>
      <c r="E12" s="1125">
        <v>11.43</v>
      </c>
      <c r="F12" s="1125">
        <v>11.62647106257875</v>
      </c>
      <c r="G12" s="1125">
        <v>11.507426486486487</v>
      </c>
      <c r="H12" s="1125">
        <v>11.47</v>
      </c>
      <c r="I12" s="1125">
        <v>11.624515713784637</v>
      </c>
      <c r="J12" s="1125">
        <v>10.994226486486486</v>
      </c>
      <c r="K12" s="1125">
        <v>9.76545743647647</v>
      </c>
      <c r="L12" s="1125">
        <v>8.51255915744377</v>
      </c>
      <c r="M12" s="1125">
        <v>6.032429189189189</v>
      </c>
      <c r="N12" s="1126">
        <v>5.6191894558599635</v>
      </c>
      <c r="O12" s="1333">
        <v>10.22055196436712</v>
      </c>
    </row>
    <row r="13" spans="1:15" ht="15" customHeight="1">
      <c r="A13" s="1124" t="s">
        <v>831</v>
      </c>
      <c r="B13" s="1321" t="s">
        <v>832</v>
      </c>
      <c r="C13" s="1125">
        <v>4.868429567408652</v>
      </c>
      <c r="D13" s="1125">
        <v>3.3598782967250815</v>
      </c>
      <c r="E13" s="1125">
        <v>3.8128924099661266</v>
      </c>
      <c r="F13" s="1125">
        <v>3.358146871062578</v>
      </c>
      <c r="G13" s="1125">
        <v>2.630800540540541</v>
      </c>
      <c r="H13" s="1125">
        <v>2.7138949166740067</v>
      </c>
      <c r="I13" s="1125">
        <v>3.9024395212095753</v>
      </c>
      <c r="J13" s="1125">
        <v>4.0046837837837845</v>
      </c>
      <c r="K13" s="1125">
        <v>4.168231948270435</v>
      </c>
      <c r="L13" s="1125">
        <v>3.4432686832740216</v>
      </c>
      <c r="M13" s="1125">
        <v>3.2424281081081077</v>
      </c>
      <c r="N13" s="1126">
        <v>2.8717697704892062</v>
      </c>
      <c r="O13" s="1333">
        <v>3.5174291324677225</v>
      </c>
    </row>
    <row r="14" spans="1:15" ht="15" customHeight="1">
      <c r="A14" s="1124" t="s">
        <v>833</v>
      </c>
      <c r="B14" s="1321" t="s">
        <v>834</v>
      </c>
      <c r="C14" s="1125">
        <v>1.6129035699286014</v>
      </c>
      <c r="D14" s="1125">
        <v>0.89907419712949</v>
      </c>
      <c r="E14" s="1125">
        <v>0.846207755463706</v>
      </c>
      <c r="F14" s="1125">
        <v>2.879197306069458</v>
      </c>
      <c r="G14" s="1125">
        <v>3.2362716517326144</v>
      </c>
      <c r="H14" s="1125">
        <v>3.288953117353205</v>
      </c>
      <c r="I14" s="1125">
        <v>1.6134097188476224</v>
      </c>
      <c r="J14" s="1125">
        <v>1.2147113333333335</v>
      </c>
      <c r="K14" s="1125">
        <v>2.1575733145895724</v>
      </c>
      <c r="L14" s="1125">
        <v>3.090519992960225</v>
      </c>
      <c r="M14" s="1125">
        <v>3.3535156756756757</v>
      </c>
      <c r="N14" s="1126">
        <v>3.3197895928330032</v>
      </c>
      <c r="O14" s="1333">
        <v>2.3316103563160104</v>
      </c>
    </row>
    <row r="15" spans="1:15" ht="15" customHeight="1">
      <c r="A15" s="1124" t="s">
        <v>835</v>
      </c>
      <c r="B15" s="1321" t="s">
        <v>836</v>
      </c>
      <c r="C15" s="1125">
        <v>3.3968185352308224</v>
      </c>
      <c r="D15" s="1125">
        <v>2.895359281579573</v>
      </c>
      <c r="E15" s="1125">
        <v>3.4084731132075468</v>
      </c>
      <c r="F15" s="1125">
        <v>4.093331220329517</v>
      </c>
      <c r="G15" s="1125">
        <v>3.994682751045284</v>
      </c>
      <c r="H15" s="1125">
        <v>4.440908264329805</v>
      </c>
      <c r="I15" s="1125">
        <v>5.164051891704268</v>
      </c>
      <c r="J15" s="1125">
        <v>5.596070322580646</v>
      </c>
      <c r="K15" s="1125">
        <v>5.456351824840063</v>
      </c>
      <c r="L15" s="1125">
        <v>5.726184461067665</v>
      </c>
      <c r="M15" s="1125">
        <v>5.46250458618313</v>
      </c>
      <c r="N15" s="1126">
        <v>5.360435168115558</v>
      </c>
      <c r="O15" s="1333">
        <v>4.662800140488818</v>
      </c>
    </row>
    <row r="16" spans="1:15" ht="15" customHeight="1">
      <c r="A16" s="1124" t="s">
        <v>837</v>
      </c>
      <c r="B16" s="1321" t="s">
        <v>838</v>
      </c>
      <c r="C16" s="1125">
        <v>5.425047309961818</v>
      </c>
      <c r="D16" s="1125">
        <v>5.222550591166958</v>
      </c>
      <c r="E16" s="1125">
        <v>4.872020754716981</v>
      </c>
      <c r="F16" s="1125">
        <v>5.242749264705882</v>
      </c>
      <c r="G16" s="1125">
        <v>5.304209852404553</v>
      </c>
      <c r="H16" s="1125">
        <v>5.26434765889847</v>
      </c>
      <c r="I16" s="1125">
        <v>5.170746858729607</v>
      </c>
      <c r="J16" s="1125">
        <v>4.551349535702849</v>
      </c>
      <c r="K16" s="1125">
        <v>3.871767249497724</v>
      </c>
      <c r="L16" s="1125">
        <v>4.674502013189865</v>
      </c>
      <c r="M16" s="1125">
        <v>4.940809824561403</v>
      </c>
      <c r="N16" s="1126">
        <v>4.9510305534645385</v>
      </c>
      <c r="O16" s="1333">
        <v>4.9643167763801666</v>
      </c>
    </row>
    <row r="17" spans="1:15" ht="15" customHeight="1">
      <c r="A17" s="1124" t="s">
        <v>839</v>
      </c>
      <c r="B17" s="1321" t="s">
        <v>840</v>
      </c>
      <c r="C17" s="1125">
        <v>4.775216950572465</v>
      </c>
      <c r="D17" s="1125">
        <v>3.77765162028212</v>
      </c>
      <c r="E17" s="1125">
        <v>4.663893382237086</v>
      </c>
      <c r="F17" s="1125">
        <v>4.9555454448777025</v>
      </c>
      <c r="G17" s="1125">
        <v>4.953859860574043</v>
      </c>
      <c r="H17" s="1125">
        <v>4.846119482616302</v>
      </c>
      <c r="I17" s="1125">
        <v>5.187522395978776</v>
      </c>
      <c r="J17" s="1125">
        <v>5.385691068024617</v>
      </c>
      <c r="K17" s="1125">
        <v>5.052342023311288</v>
      </c>
      <c r="L17" s="1125">
        <v>4.859117983803406</v>
      </c>
      <c r="M17" s="1125">
        <v>4.519417635205055</v>
      </c>
      <c r="N17" s="1126">
        <v>3.780621060673431</v>
      </c>
      <c r="O17" s="1333">
        <v>4.708875790310837</v>
      </c>
    </row>
    <row r="18" spans="1:16" ht="15" customHeight="1">
      <c r="A18" s="1124" t="s">
        <v>841</v>
      </c>
      <c r="B18" s="1321" t="s">
        <v>842</v>
      </c>
      <c r="C18" s="1125">
        <v>3.41748440269408</v>
      </c>
      <c r="D18" s="1125">
        <v>3.4932778280050107</v>
      </c>
      <c r="E18" s="1125">
        <v>3.5961985600462625</v>
      </c>
      <c r="F18" s="1125">
        <v>4.02602993577213</v>
      </c>
      <c r="G18" s="1125">
        <v>3.7520925058548005</v>
      </c>
      <c r="H18" s="1125">
        <v>4.10236892545691</v>
      </c>
      <c r="I18" s="1125">
        <v>4.0122495923431405</v>
      </c>
      <c r="J18" s="1125">
        <v>3.906800049016938</v>
      </c>
      <c r="K18" s="1125">
        <v>4.055525032860332</v>
      </c>
      <c r="L18" s="1125">
        <v>2.911661630829377</v>
      </c>
      <c r="M18" s="1125">
        <v>1.6678396383639233</v>
      </c>
      <c r="N18" s="1126">
        <v>2.9805422437758247</v>
      </c>
      <c r="O18" s="1333">
        <v>3.4814174393084554</v>
      </c>
      <c r="P18" s="1309"/>
    </row>
    <row r="19" spans="1:15" ht="15" customHeight="1">
      <c r="A19" s="1127" t="s">
        <v>843</v>
      </c>
      <c r="B19" s="1323" t="s">
        <v>799</v>
      </c>
      <c r="C19" s="1125">
        <v>4.027662566465792</v>
      </c>
      <c r="D19" s="1125">
        <v>3.6609049773755653</v>
      </c>
      <c r="E19" s="1125">
        <v>3.701351713395639</v>
      </c>
      <c r="F19" s="1125">
        <v>3.676631343283582</v>
      </c>
      <c r="G19" s="1125">
        <v>3.850785333333333</v>
      </c>
      <c r="H19" s="1125">
        <v>3.9490213213213217</v>
      </c>
      <c r="I19" s="1125">
        <v>3.940556451612903</v>
      </c>
      <c r="J19" s="1125">
        <v>3.8080159420289847</v>
      </c>
      <c r="K19" s="1125">
        <v>1.6973710622710623</v>
      </c>
      <c r="L19" s="1125">
        <v>0.7020408450704225</v>
      </c>
      <c r="M19" s="1125">
        <v>0.8240442028985507</v>
      </c>
      <c r="N19" s="1126">
        <v>1.4706548192771083</v>
      </c>
      <c r="O19" s="1333">
        <v>2.929587760230834</v>
      </c>
    </row>
    <row r="20" spans="1:16" ht="15" customHeight="1">
      <c r="A20" s="1124" t="s">
        <v>844</v>
      </c>
      <c r="B20" s="1321" t="s">
        <v>780</v>
      </c>
      <c r="C20" s="1125">
        <v>0.6176727272727273</v>
      </c>
      <c r="D20" s="1125">
        <v>0.629863076923077</v>
      </c>
      <c r="E20" s="1125">
        <v>1.3400342756183745</v>
      </c>
      <c r="F20" s="1125">
        <v>1.9721844155844157</v>
      </c>
      <c r="G20" s="1125">
        <v>2.401290153846154</v>
      </c>
      <c r="H20" s="1125">
        <v>2.080350530035336</v>
      </c>
      <c r="I20" s="1125">
        <v>2.3784652173913043</v>
      </c>
      <c r="J20" s="1125">
        <v>2.9391873188405797</v>
      </c>
      <c r="K20" s="1125">
        <v>3.109814156626506</v>
      </c>
      <c r="L20" s="1125">
        <v>3.6963909090909097</v>
      </c>
      <c r="M20" s="1125">
        <v>3.8208818461538465</v>
      </c>
      <c r="N20" s="1126">
        <v>3.939815901060071</v>
      </c>
      <c r="O20" s="1333">
        <v>2.4576696244599545</v>
      </c>
      <c r="P20" s="1309"/>
    </row>
    <row r="21" spans="1:15" ht="15" customHeight="1">
      <c r="A21" s="1128" t="s">
        <v>845</v>
      </c>
      <c r="B21" s="1324" t="s">
        <v>781</v>
      </c>
      <c r="C21" s="1125">
        <v>2.2590185714285718</v>
      </c>
      <c r="D21" s="1125">
        <v>3.3845412060301507</v>
      </c>
      <c r="E21" s="1125">
        <v>3.102005803571429</v>
      </c>
      <c r="F21" s="1125">
        <v>2.687988475836431</v>
      </c>
      <c r="G21" s="1125">
        <v>2.1998130653266332</v>
      </c>
      <c r="H21" s="1125">
        <v>2.4648049469964666</v>
      </c>
      <c r="I21" s="1125">
        <v>2.2032</v>
      </c>
      <c r="J21" s="1125">
        <v>2.651</v>
      </c>
      <c r="K21" s="1125">
        <v>2.8861</v>
      </c>
      <c r="L21" s="1125">
        <v>3.6293</v>
      </c>
      <c r="M21" s="1125">
        <v>3.3082</v>
      </c>
      <c r="N21" s="1126">
        <v>3.2485</v>
      </c>
      <c r="O21" s="1333">
        <v>2.8427</v>
      </c>
    </row>
    <row r="22" spans="1:15" s="92" customFormat="1" ht="15" customHeight="1">
      <c r="A22" s="1129" t="s">
        <v>845</v>
      </c>
      <c r="B22" s="1326" t="s">
        <v>782</v>
      </c>
      <c r="C22" s="1130">
        <v>2.9887</v>
      </c>
      <c r="D22" s="1125">
        <v>2.7829</v>
      </c>
      <c r="E22" s="1125">
        <v>2.5369</v>
      </c>
      <c r="F22" s="1125">
        <v>2.1101</v>
      </c>
      <c r="G22" s="1125">
        <v>1.9827</v>
      </c>
      <c r="H22" s="1125">
        <v>2.6703</v>
      </c>
      <c r="I22" s="1125">
        <v>2.5963603174603174</v>
      </c>
      <c r="J22" s="1125">
        <v>2.3605678095238094</v>
      </c>
      <c r="K22" s="1125">
        <v>1.8496</v>
      </c>
      <c r="L22" s="1125">
        <v>2.4269</v>
      </c>
      <c r="M22" s="1125">
        <v>2.1681</v>
      </c>
      <c r="N22" s="1131">
        <v>2.7651367875647668</v>
      </c>
      <c r="O22" s="1334">
        <v>2.4216334168057867</v>
      </c>
    </row>
    <row r="23" spans="1:15" s="1119" customFormat="1" ht="15" customHeight="1">
      <c r="A23" s="1132" t="s">
        <v>845</v>
      </c>
      <c r="B23" s="1326" t="s">
        <v>1460</v>
      </c>
      <c r="C23" s="1130">
        <v>4.2514</v>
      </c>
      <c r="D23" s="1125">
        <v>2.1419</v>
      </c>
      <c r="E23" s="1133">
        <v>2.3486</v>
      </c>
      <c r="F23" s="1133">
        <v>3.0267</v>
      </c>
      <c r="G23" s="1133">
        <v>3.5927</v>
      </c>
      <c r="H23" s="1133">
        <v>3.8637</v>
      </c>
      <c r="I23" s="1125">
        <v>5.7924</v>
      </c>
      <c r="J23" s="1125">
        <v>5.5404</v>
      </c>
      <c r="K23" s="1125">
        <v>4.0699</v>
      </c>
      <c r="L23" s="1125">
        <v>5.32</v>
      </c>
      <c r="M23" s="1125">
        <v>5.41</v>
      </c>
      <c r="N23" s="1131">
        <v>5.13</v>
      </c>
      <c r="O23" s="1334">
        <v>4.22</v>
      </c>
    </row>
    <row r="24" spans="2:15" ht="12.75">
      <c r="B24" s="1326" t="s">
        <v>1056</v>
      </c>
      <c r="C24" s="1125">
        <v>5.17</v>
      </c>
      <c r="D24" s="1125">
        <v>3.73</v>
      </c>
      <c r="E24" s="832">
        <v>6.08</v>
      </c>
      <c r="F24" s="832">
        <v>5.55</v>
      </c>
      <c r="G24" s="832">
        <v>4.72</v>
      </c>
      <c r="H24" s="832">
        <v>4.32</v>
      </c>
      <c r="I24" s="832">
        <v>6.64</v>
      </c>
      <c r="J24" s="832">
        <v>6.83</v>
      </c>
      <c r="K24" s="832">
        <v>5.98</v>
      </c>
      <c r="L24" s="832">
        <v>6.73</v>
      </c>
      <c r="M24" s="835">
        <v>6</v>
      </c>
      <c r="N24" s="617">
        <v>6.8</v>
      </c>
      <c r="O24" s="1334">
        <v>5.83</v>
      </c>
    </row>
    <row r="25" spans="2:15" ht="13.5" thickBot="1">
      <c r="B25" s="1335" t="s">
        <v>1500</v>
      </c>
      <c r="C25" s="1336">
        <v>1.77</v>
      </c>
      <c r="D25" s="1336">
        <v>2.4136</v>
      </c>
      <c r="E25" s="1336">
        <v>2.7298</v>
      </c>
      <c r="F25" s="1336">
        <v>4.6669</v>
      </c>
      <c r="G25" s="1336">
        <v>6.35</v>
      </c>
      <c r="H25" s="1336">
        <v>8.74</v>
      </c>
      <c r="I25" s="1336">
        <v>9.01</v>
      </c>
      <c r="J25" s="1336">
        <v>7.79</v>
      </c>
      <c r="K25" s="1336">
        <v>7.35</v>
      </c>
      <c r="L25" s="1336">
        <v>7.41</v>
      </c>
      <c r="M25" s="1336"/>
      <c r="N25" s="1337"/>
      <c r="O25" s="1338"/>
    </row>
    <row r="26" ht="13.5" thickTop="1"/>
  </sheetData>
  <mergeCells count="4">
    <mergeCell ref="A1:O1"/>
    <mergeCell ref="A2:O2"/>
    <mergeCell ref="A5:A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A1" sqref="A1:O1"/>
    </sheetView>
  </sheetViews>
  <sheetFormatPr defaultColWidth="9.8515625" defaultRowHeight="12.75"/>
  <cols>
    <col min="1" max="1" width="9.28125" style="1136" hidden="1" customWidth="1"/>
    <col min="2" max="2" width="7.8515625" style="1136" customWidth="1"/>
    <col min="3" max="13" width="5.28125" style="1135" customWidth="1"/>
    <col min="14" max="14" width="6.28125" style="1135" customWidth="1"/>
    <col min="15" max="15" width="8.00390625" style="1136" customWidth="1"/>
    <col min="16" max="16384" width="9.421875" style="1135" customWidth="1"/>
  </cols>
  <sheetData>
    <row r="1" spans="1:15" ht="12.75">
      <c r="A1" s="1642" t="s">
        <v>846</v>
      </c>
      <c r="B1" s="1642"/>
      <c r="C1" s="1642"/>
      <c r="D1" s="1642"/>
      <c r="E1" s="1642"/>
      <c r="F1" s="1642"/>
      <c r="G1" s="1642"/>
      <c r="H1" s="1642"/>
      <c r="I1" s="1642"/>
      <c r="J1" s="1642"/>
      <c r="K1" s="1642"/>
      <c r="L1" s="1642"/>
      <c r="M1" s="1642"/>
      <c r="N1" s="1642"/>
      <c r="O1" s="1642"/>
    </row>
    <row r="2" spans="1:16" ht="15.75">
      <c r="A2" s="1660" t="s">
        <v>847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  <c r="N2" s="1660"/>
      <c r="O2" s="1660"/>
      <c r="P2" s="1311"/>
    </row>
    <row r="3" spans="1:15" ht="12.75" hidden="1">
      <c r="A3" s="704"/>
      <c r="B3" s="704"/>
      <c r="C3" s="1093"/>
      <c r="D3" s="1120"/>
      <c r="E3" s="1120"/>
      <c r="F3" s="1120"/>
      <c r="G3" s="1093"/>
      <c r="H3" s="1093"/>
      <c r="I3" s="1093"/>
      <c r="J3" s="1093"/>
      <c r="K3" s="1093"/>
      <c r="L3" s="1093"/>
      <c r="M3" s="1093"/>
      <c r="N3" s="1093"/>
      <c r="O3" s="704"/>
    </row>
    <row r="4" spans="1:15" ht="13.5" thickBot="1">
      <c r="A4" s="704"/>
      <c r="B4" s="704"/>
      <c r="C4" s="1093"/>
      <c r="D4" s="1093"/>
      <c r="E4" s="1093"/>
      <c r="F4" s="1093"/>
      <c r="G4" s="1093"/>
      <c r="H4" s="1093"/>
      <c r="I4" s="1093"/>
      <c r="J4" s="1093"/>
      <c r="K4" s="1093"/>
      <c r="L4" s="1120"/>
      <c r="M4" s="1093"/>
      <c r="N4" s="1093"/>
      <c r="O4" s="1310" t="s">
        <v>492</v>
      </c>
    </row>
    <row r="5" spans="1:15" s="1136" customFormat="1" ht="13.5" thickTop="1">
      <c r="A5" s="1691" t="s">
        <v>817</v>
      </c>
      <c r="B5" s="1693" t="s">
        <v>817</v>
      </c>
      <c r="C5" s="1695" t="s">
        <v>9</v>
      </c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90"/>
      <c r="O5" s="1318" t="s">
        <v>1530</v>
      </c>
    </row>
    <row r="6" spans="1:15" s="1136" customFormat="1" ht="12.75">
      <c r="A6" s="1692"/>
      <c r="B6" s="1694"/>
      <c r="C6" s="1137" t="s">
        <v>1136</v>
      </c>
      <c r="D6" s="1122" t="s">
        <v>99</v>
      </c>
      <c r="E6" s="1122" t="s">
        <v>1415</v>
      </c>
      <c r="F6" s="1122" t="s">
        <v>102</v>
      </c>
      <c r="G6" s="1122" t="s">
        <v>1416</v>
      </c>
      <c r="H6" s="1122" t="s">
        <v>1417</v>
      </c>
      <c r="I6" s="1122" t="s">
        <v>1418</v>
      </c>
      <c r="J6" s="1122" t="s">
        <v>232</v>
      </c>
      <c r="K6" s="1122" t="s">
        <v>1419</v>
      </c>
      <c r="L6" s="1122" t="s">
        <v>24</v>
      </c>
      <c r="M6" s="1122" t="s">
        <v>818</v>
      </c>
      <c r="N6" s="1123" t="s">
        <v>1456</v>
      </c>
      <c r="O6" s="1320" t="s">
        <v>109</v>
      </c>
    </row>
    <row r="7" spans="1:15" ht="15.75" customHeight="1">
      <c r="A7" s="1138" t="s">
        <v>829</v>
      </c>
      <c r="B7" s="1321" t="s">
        <v>830</v>
      </c>
      <c r="C7" s="1139" t="s">
        <v>1498</v>
      </c>
      <c r="D7" s="1140" t="s">
        <v>1498</v>
      </c>
      <c r="E7" s="1140" t="s">
        <v>1498</v>
      </c>
      <c r="F7" s="1140" t="s">
        <v>1498</v>
      </c>
      <c r="G7" s="1140" t="s">
        <v>1498</v>
      </c>
      <c r="H7" s="1125">
        <v>11.9631</v>
      </c>
      <c r="I7" s="1140" t="s">
        <v>1498</v>
      </c>
      <c r="J7" s="1140" t="s">
        <v>1498</v>
      </c>
      <c r="K7" s="1125">
        <v>10.5283</v>
      </c>
      <c r="L7" s="1140" t="s">
        <v>1498</v>
      </c>
      <c r="M7" s="1125">
        <v>8.9766</v>
      </c>
      <c r="N7" s="1141" t="s">
        <v>1498</v>
      </c>
      <c r="O7" s="1322">
        <v>10.344</v>
      </c>
    </row>
    <row r="8" spans="1:15" ht="15.75" customHeight="1">
      <c r="A8" s="1138" t="s">
        <v>831</v>
      </c>
      <c r="B8" s="1321" t="s">
        <v>832</v>
      </c>
      <c r="C8" s="1139" t="s">
        <v>1498</v>
      </c>
      <c r="D8" s="1140" t="s">
        <v>1498</v>
      </c>
      <c r="E8" s="1140" t="s">
        <v>1498</v>
      </c>
      <c r="F8" s="1140" t="s">
        <v>1498</v>
      </c>
      <c r="G8" s="1140" t="s">
        <v>1498</v>
      </c>
      <c r="H8" s="1125">
        <v>6.3049</v>
      </c>
      <c r="I8" s="1140" t="s">
        <v>1498</v>
      </c>
      <c r="J8" s="1140" t="s">
        <v>1498</v>
      </c>
      <c r="K8" s="1125">
        <v>7.2517</v>
      </c>
      <c r="L8" s="1140" t="s">
        <v>1498</v>
      </c>
      <c r="M8" s="1125">
        <v>6.9928</v>
      </c>
      <c r="N8" s="1141" t="s">
        <v>1498</v>
      </c>
      <c r="O8" s="1322">
        <v>6.8624</v>
      </c>
    </row>
    <row r="9" spans="1:15" ht="15.75" customHeight="1">
      <c r="A9" s="1138" t="s">
        <v>833</v>
      </c>
      <c r="B9" s="1321" t="s">
        <v>834</v>
      </c>
      <c r="C9" s="1139" t="s">
        <v>1498</v>
      </c>
      <c r="D9" s="1140" t="s">
        <v>1498</v>
      </c>
      <c r="E9" s="1140" t="s">
        <v>1498</v>
      </c>
      <c r="F9" s="1140" t="s">
        <v>1498</v>
      </c>
      <c r="G9" s="1140" t="s">
        <v>1498</v>
      </c>
      <c r="H9" s="1140" t="s">
        <v>1498</v>
      </c>
      <c r="I9" s="1140" t="s">
        <v>1498</v>
      </c>
      <c r="J9" s="1140" t="s">
        <v>1498</v>
      </c>
      <c r="K9" s="1125">
        <v>4.9129</v>
      </c>
      <c r="L9" s="1125">
        <v>5.424</v>
      </c>
      <c r="M9" s="1125">
        <v>5.3116</v>
      </c>
      <c r="N9" s="1141" t="s">
        <v>1498</v>
      </c>
      <c r="O9" s="1322">
        <v>5.1282</v>
      </c>
    </row>
    <row r="10" spans="1:15" ht="15.75" customHeight="1">
      <c r="A10" s="1138" t="s">
        <v>835</v>
      </c>
      <c r="B10" s="1321" t="s">
        <v>836</v>
      </c>
      <c r="C10" s="1139" t="s">
        <v>1498</v>
      </c>
      <c r="D10" s="1140" t="s">
        <v>1498</v>
      </c>
      <c r="E10" s="1140" t="s">
        <v>1498</v>
      </c>
      <c r="F10" s="1140" t="s">
        <v>1498</v>
      </c>
      <c r="G10" s="1125">
        <v>5.6721</v>
      </c>
      <c r="H10" s="1125">
        <v>5.5712</v>
      </c>
      <c r="I10" s="1125">
        <v>6.0824</v>
      </c>
      <c r="J10" s="1125">
        <v>7.2849</v>
      </c>
      <c r="K10" s="1125">
        <v>6.142</v>
      </c>
      <c r="L10" s="1140" t="s">
        <v>1498</v>
      </c>
      <c r="M10" s="1140" t="s">
        <v>1498</v>
      </c>
      <c r="N10" s="1141" t="s">
        <v>1498</v>
      </c>
      <c r="O10" s="1322">
        <v>6.1565</v>
      </c>
    </row>
    <row r="11" spans="1:15" ht="15.75" customHeight="1">
      <c r="A11" s="1138" t="s">
        <v>837</v>
      </c>
      <c r="B11" s="1321" t="s">
        <v>838</v>
      </c>
      <c r="C11" s="1139" t="s">
        <v>1498</v>
      </c>
      <c r="D11" s="1140" t="s">
        <v>1498</v>
      </c>
      <c r="E11" s="1140" t="s">
        <v>1498</v>
      </c>
      <c r="F11" s="1140" t="s">
        <v>1498</v>
      </c>
      <c r="G11" s="1125">
        <v>5.731</v>
      </c>
      <c r="H11" s="1125">
        <v>5.4412</v>
      </c>
      <c r="I11" s="1125">
        <v>5.4568</v>
      </c>
      <c r="J11" s="1125">
        <v>5.113</v>
      </c>
      <c r="K11" s="1125">
        <v>4.921</v>
      </c>
      <c r="L11" s="1125">
        <v>5.2675</v>
      </c>
      <c r="M11" s="1125">
        <v>5.5204</v>
      </c>
      <c r="N11" s="1126">
        <v>5.6215</v>
      </c>
      <c r="O11" s="1322">
        <v>5.2623</v>
      </c>
    </row>
    <row r="12" spans="1:15" ht="15.75" customHeight="1">
      <c r="A12" s="1138" t="s">
        <v>839</v>
      </c>
      <c r="B12" s="1321" t="s">
        <v>840</v>
      </c>
      <c r="C12" s="1139" t="s">
        <v>1498</v>
      </c>
      <c r="D12" s="1140" t="s">
        <v>1498</v>
      </c>
      <c r="E12" s="1140" t="s">
        <v>1498</v>
      </c>
      <c r="F12" s="1140" t="s">
        <v>1498</v>
      </c>
      <c r="G12" s="1125">
        <v>5.5134</v>
      </c>
      <c r="H12" s="1125">
        <v>5.1547</v>
      </c>
      <c r="I12" s="1125">
        <v>5.6571</v>
      </c>
      <c r="J12" s="1125">
        <v>5.5606</v>
      </c>
      <c r="K12" s="1125">
        <v>5.1416</v>
      </c>
      <c r="L12" s="1125">
        <v>5.04</v>
      </c>
      <c r="M12" s="1125">
        <v>4.9911</v>
      </c>
      <c r="N12" s="1126">
        <v>4.4332</v>
      </c>
      <c r="O12" s="1322">
        <v>5.2011</v>
      </c>
    </row>
    <row r="13" spans="1:15" ht="15.75" customHeight="1">
      <c r="A13" s="1138" t="s">
        <v>841</v>
      </c>
      <c r="B13" s="1321" t="s">
        <v>842</v>
      </c>
      <c r="C13" s="1139" t="s">
        <v>1498</v>
      </c>
      <c r="D13" s="1140" t="s">
        <v>1498</v>
      </c>
      <c r="E13" s="1140" t="s">
        <v>1498</v>
      </c>
      <c r="F13" s="1140" t="s">
        <v>1498</v>
      </c>
      <c r="G13" s="1125">
        <v>4.0799</v>
      </c>
      <c r="H13" s="1125">
        <v>4.4582</v>
      </c>
      <c r="I13" s="1125">
        <v>4.2217</v>
      </c>
      <c r="J13" s="1125">
        <v>4.940833333333333</v>
      </c>
      <c r="K13" s="1125">
        <v>5.125140609689712</v>
      </c>
      <c r="L13" s="1125">
        <v>4.6283</v>
      </c>
      <c r="M13" s="1125">
        <v>3.313868815443266</v>
      </c>
      <c r="N13" s="1126">
        <v>4.928079080914116</v>
      </c>
      <c r="O13" s="1322">
        <v>4.7107238804707094</v>
      </c>
    </row>
    <row r="14" spans="1:15" ht="15.75" customHeight="1">
      <c r="A14" s="1138" t="s">
        <v>843</v>
      </c>
      <c r="B14" s="1323" t="s">
        <v>799</v>
      </c>
      <c r="C14" s="1130">
        <v>5.313810591133005</v>
      </c>
      <c r="D14" s="1125">
        <v>5.181625</v>
      </c>
      <c r="E14" s="1125">
        <v>5.297252284263959</v>
      </c>
      <c r="F14" s="1125">
        <v>5.152060401853295</v>
      </c>
      <c r="G14" s="1125">
        <v>5.120841242937853</v>
      </c>
      <c r="H14" s="1125">
        <v>4.954478199052133</v>
      </c>
      <c r="I14" s="1125">
        <v>4.7035</v>
      </c>
      <c r="J14" s="1125">
        <v>4.042</v>
      </c>
      <c r="K14" s="1125">
        <v>3.018677865612648</v>
      </c>
      <c r="L14" s="1125">
        <v>2.652016149068323</v>
      </c>
      <c r="M14" s="1125">
        <v>2.5699083938892775</v>
      </c>
      <c r="N14" s="1126">
        <v>3.8123749843660346</v>
      </c>
      <c r="O14" s="1322">
        <v>4.1462783631415165</v>
      </c>
    </row>
    <row r="15" spans="1:15" ht="15.75" customHeight="1">
      <c r="A15" s="1138" t="s">
        <v>844</v>
      </c>
      <c r="B15" s="1321" t="s">
        <v>780</v>
      </c>
      <c r="C15" s="1139" t="s">
        <v>1498</v>
      </c>
      <c r="D15" s="1140" t="s">
        <v>1498</v>
      </c>
      <c r="E15" s="1125">
        <v>3.5281</v>
      </c>
      <c r="F15" s="1125" t="s">
        <v>1498</v>
      </c>
      <c r="G15" s="1125">
        <v>3.0617128712871287</v>
      </c>
      <c r="H15" s="1125">
        <v>2.494175</v>
      </c>
      <c r="I15" s="1125">
        <v>2.7779</v>
      </c>
      <c r="J15" s="1125">
        <v>3.536573184786784</v>
      </c>
      <c r="K15" s="1125">
        <v>3.9791776119402984</v>
      </c>
      <c r="L15" s="1125">
        <v>4.841109933774834</v>
      </c>
      <c r="M15" s="1125">
        <v>4.865694115697157</v>
      </c>
      <c r="N15" s="1126">
        <v>4.78535242830253</v>
      </c>
      <c r="O15" s="1322">
        <v>4.32219165363855</v>
      </c>
    </row>
    <row r="16" spans="1:15" ht="15.75" customHeight="1">
      <c r="A16" s="1142" t="s">
        <v>845</v>
      </c>
      <c r="B16" s="1324" t="s">
        <v>781</v>
      </c>
      <c r="C16" s="1143" t="s">
        <v>1498</v>
      </c>
      <c r="D16" s="1144" t="s">
        <v>1498</v>
      </c>
      <c r="E16" s="1145">
        <v>3.8745670329670325</v>
      </c>
      <c r="F16" s="1145">
        <v>3.9333</v>
      </c>
      <c r="G16" s="1145">
        <v>3.0897297029702973</v>
      </c>
      <c r="H16" s="1145">
        <v>3.4186746835443036</v>
      </c>
      <c r="I16" s="1145">
        <v>3.5002</v>
      </c>
      <c r="J16" s="1145">
        <v>3.7999</v>
      </c>
      <c r="K16" s="1145">
        <v>4.3114</v>
      </c>
      <c r="L16" s="1145">
        <v>4.2023</v>
      </c>
      <c r="M16" s="1145">
        <v>3.7381</v>
      </c>
      <c r="N16" s="1146">
        <v>4.04</v>
      </c>
      <c r="O16" s="1325">
        <v>3.9504</v>
      </c>
    </row>
    <row r="17" spans="1:15" s="1312" customFormat="1" ht="15.75" customHeight="1">
      <c r="A17" s="1142" t="s">
        <v>845</v>
      </c>
      <c r="B17" s="1324" t="s">
        <v>782</v>
      </c>
      <c r="C17" s="1143" t="s">
        <v>1498</v>
      </c>
      <c r="D17" s="1144" t="s">
        <v>1498</v>
      </c>
      <c r="E17" s="1145">
        <v>3.7822</v>
      </c>
      <c r="F17" s="1145">
        <v>3.3252</v>
      </c>
      <c r="G17" s="1145">
        <v>3.0398</v>
      </c>
      <c r="H17" s="1145">
        <v>3.1393</v>
      </c>
      <c r="I17" s="1147">
        <v>3.2068</v>
      </c>
      <c r="J17" s="1147">
        <v>3.0105</v>
      </c>
      <c r="K17" s="1145">
        <v>3.0861</v>
      </c>
      <c r="L17" s="1145">
        <v>3.546</v>
      </c>
      <c r="M17" s="1147">
        <v>3.187</v>
      </c>
      <c r="N17" s="1146">
        <v>3.9996456840042054</v>
      </c>
      <c r="O17" s="1325">
        <v>3.504522439769843</v>
      </c>
    </row>
    <row r="18" spans="1:15" s="1312" customFormat="1" ht="15.75" customHeight="1">
      <c r="A18" s="1148" t="s">
        <v>845</v>
      </c>
      <c r="B18" s="1324" t="s">
        <v>1460</v>
      </c>
      <c r="C18" s="1143" t="s">
        <v>1498</v>
      </c>
      <c r="D18" s="1144">
        <v>3.0449</v>
      </c>
      <c r="E18" s="1145">
        <v>3.0448</v>
      </c>
      <c r="F18" s="1147">
        <v>3.2809</v>
      </c>
      <c r="G18" s="1147">
        <v>3.3989</v>
      </c>
      <c r="H18" s="1147">
        <v>4.6724</v>
      </c>
      <c r="I18" s="1147">
        <v>6.44</v>
      </c>
      <c r="J18" s="1147">
        <v>5.9542</v>
      </c>
      <c r="K18" s="1145">
        <v>4.822</v>
      </c>
      <c r="L18" s="1145">
        <v>5.3</v>
      </c>
      <c r="M18" s="1147">
        <v>5.66</v>
      </c>
      <c r="N18" s="1147">
        <v>6.47</v>
      </c>
      <c r="O18" s="1325">
        <v>5.49</v>
      </c>
    </row>
    <row r="19" spans="2:15" ht="12.75">
      <c r="B19" s="1326" t="s">
        <v>1056</v>
      </c>
      <c r="C19" s="1127" t="s">
        <v>1498</v>
      </c>
      <c r="D19" s="832">
        <v>3.56</v>
      </c>
      <c r="E19" s="832">
        <v>5.57</v>
      </c>
      <c r="F19" s="832">
        <v>5.65</v>
      </c>
      <c r="G19" s="832">
        <v>4.96</v>
      </c>
      <c r="H19" s="832">
        <v>5.2</v>
      </c>
      <c r="I19" s="832">
        <v>6.84</v>
      </c>
      <c r="J19" s="832">
        <v>6.19</v>
      </c>
      <c r="K19" s="832">
        <v>5.96</v>
      </c>
      <c r="L19" s="832">
        <v>6.53</v>
      </c>
      <c r="M19" s="832">
        <v>6.59</v>
      </c>
      <c r="N19" s="832">
        <v>6.55</v>
      </c>
      <c r="O19" s="1327">
        <v>6.06</v>
      </c>
    </row>
    <row r="20" spans="2:15" ht="12.75" thickBot="1">
      <c r="B20" s="1328" t="s">
        <v>1500</v>
      </c>
      <c r="C20" s="1329">
        <v>0</v>
      </c>
      <c r="D20" s="1329">
        <v>3.3858</v>
      </c>
      <c r="E20" s="1329">
        <v>0</v>
      </c>
      <c r="F20" s="1329">
        <v>6.0352</v>
      </c>
      <c r="G20" s="1329">
        <v>5.43</v>
      </c>
      <c r="H20" s="1329">
        <v>7.39</v>
      </c>
      <c r="I20" s="1329">
        <v>8.1051</v>
      </c>
      <c r="J20" s="1329">
        <v>0</v>
      </c>
      <c r="K20" s="1329">
        <v>7.6</v>
      </c>
      <c r="L20" s="1329" t="s">
        <v>1498</v>
      </c>
      <c r="M20" s="1330"/>
      <c r="N20" s="1329"/>
      <c r="O20" s="1331"/>
    </row>
    <row r="21" spans="3:15" ht="12.75" thickTop="1">
      <c r="C21" s="1313"/>
      <c r="D21" s="1313"/>
      <c r="E21" s="1313"/>
      <c r="F21" s="1313"/>
      <c r="G21" s="1313"/>
      <c r="H21" s="1313"/>
      <c r="I21" s="1313"/>
      <c r="J21" s="1313"/>
      <c r="K21" s="1313"/>
      <c r="L21" s="1313"/>
      <c r="M21" s="1314"/>
      <c r="N21" s="1313"/>
      <c r="O21" s="1315"/>
    </row>
    <row r="22" spans="3:15" ht="12"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4"/>
      <c r="N22" s="1313"/>
      <c r="O22" s="1315"/>
    </row>
    <row r="23" spans="3:15" ht="12">
      <c r="C23" s="1313"/>
      <c r="D23" s="1313"/>
      <c r="E23" s="1313"/>
      <c r="F23" s="1313"/>
      <c r="G23" s="1313"/>
      <c r="H23" s="1313"/>
      <c r="I23" s="1313"/>
      <c r="J23" s="1313"/>
      <c r="K23" s="1313"/>
      <c r="L23" s="1313"/>
      <c r="M23" s="1316"/>
      <c r="N23" s="1313"/>
      <c r="O23" s="1315"/>
    </row>
    <row r="24" spans="3:15" ht="12">
      <c r="C24" s="1313"/>
      <c r="D24" s="1313"/>
      <c r="E24" s="1313"/>
      <c r="F24" s="1313"/>
      <c r="G24" s="1313"/>
      <c r="H24" s="1313"/>
      <c r="I24" s="1313"/>
      <c r="J24" s="1313"/>
      <c r="K24" s="1313"/>
      <c r="L24" s="1313"/>
      <c r="M24" s="1313"/>
      <c r="N24" s="1313"/>
      <c r="O24" s="1315"/>
    </row>
    <row r="25" spans="3:15" ht="12"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5"/>
    </row>
    <row r="26" spans="3:15" ht="12">
      <c r="C26" s="1313"/>
      <c r="D26" s="1313"/>
      <c r="E26" s="1313"/>
      <c r="F26" s="1313"/>
      <c r="G26" s="1313"/>
      <c r="H26" s="1313"/>
      <c r="I26" s="1313"/>
      <c r="J26" s="1313"/>
      <c r="K26" s="1313"/>
      <c r="L26" s="1313"/>
      <c r="M26" s="1313"/>
      <c r="N26" s="1313"/>
      <c r="O26" s="1315"/>
    </row>
    <row r="27" spans="3:15" ht="12">
      <c r="C27" s="1313"/>
      <c r="D27" s="1313"/>
      <c r="E27" s="1313"/>
      <c r="F27" s="1313"/>
      <c r="G27" s="1313"/>
      <c r="H27" s="1313"/>
      <c r="I27" s="1313"/>
      <c r="J27" s="1313"/>
      <c r="K27" s="1313"/>
      <c r="L27" s="1313"/>
      <c r="M27" s="1313"/>
      <c r="N27" s="1313"/>
      <c r="O27" s="1315"/>
    </row>
    <row r="28" spans="3:15" ht="12">
      <c r="C28" s="1313"/>
      <c r="D28" s="1313"/>
      <c r="E28" s="1313"/>
      <c r="F28" s="1313"/>
      <c r="G28" s="1313"/>
      <c r="H28" s="1313"/>
      <c r="I28" s="1313"/>
      <c r="J28" s="1313"/>
      <c r="K28" s="1313"/>
      <c r="L28" s="1313"/>
      <c r="M28" s="1313"/>
      <c r="N28" s="1313"/>
      <c r="O28" s="1315"/>
    </row>
  </sheetData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B1" sqref="B1:I1"/>
    </sheetView>
  </sheetViews>
  <sheetFormatPr defaultColWidth="11.00390625" defaultRowHeight="12.75"/>
  <cols>
    <col min="1" max="1" width="5.00390625" style="829" customWidth="1"/>
    <col min="2" max="2" width="15.8515625" style="829" customWidth="1"/>
    <col min="3" max="6" width="7.8515625" style="829" customWidth="1"/>
    <col min="7" max="8" width="7.8515625" style="846" customWidth="1"/>
    <col min="9" max="9" width="8.140625" style="846" customWidth="1"/>
    <col min="10" max="16384" width="11.00390625" style="829" customWidth="1"/>
  </cols>
  <sheetData>
    <row r="1" spans="2:9" ht="12.75">
      <c r="B1" s="1642" t="s">
        <v>848</v>
      </c>
      <c r="C1" s="1642"/>
      <c r="D1" s="1642"/>
      <c r="E1" s="1642"/>
      <c r="F1" s="1642"/>
      <c r="G1" s="1642"/>
      <c r="H1" s="1642"/>
      <c r="I1" s="1642"/>
    </row>
    <row r="2" spans="2:9" ht="15.75">
      <c r="B2" s="1696" t="s">
        <v>478</v>
      </c>
      <c r="C2" s="1696"/>
      <c r="D2" s="1696"/>
      <c r="E2" s="1696"/>
      <c r="F2" s="1696"/>
      <c r="G2" s="1696"/>
      <c r="H2" s="1696"/>
      <c r="I2" s="1696"/>
    </row>
    <row r="3" spans="2:9" ht="13.5" thickBot="1">
      <c r="B3" s="1093"/>
      <c r="H3" s="1134"/>
      <c r="I3" s="1310" t="s">
        <v>492</v>
      </c>
    </row>
    <row r="4" spans="2:9" ht="13.5" thickTop="1">
      <c r="B4" s="1339" t="s">
        <v>849</v>
      </c>
      <c r="C4" s="1340" t="s">
        <v>799</v>
      </c>
      <c r="D4" s="1340" t="s">
        <v>780</v>
      </c>
      <c r="E4" s="1341" t="s">
        <v>781</v>
      </c>
      <c r="F4" s="1341" t="s">
        <v>782</v>
      </c>
      <c r="G4" s="1341" t="s">
        <v>1460</v>
      </c>
      <c r="H4" s="1341" t="s">
        <v>1056</v>
      </c>
      <c r="I4" s="1342" t="s">
        <v>1500</v>
      </c>
    </row>
    <row r="5" spans="2:9" ht="15.75" customHeight="1">
      <c r="B5" s="580" t="s">
        <v>15</v>
      </c>
      <c r="C5" s="1145">
        <v>4.151581108829569</v>
      </c>
      <c r="D5" s="1145">
        <v>1.0163611046646555</v>
      </c>
      <c r="E5" s="1145">
        <v>2.4683254436238493</v>
      </c>
      <c r="F5" s="1145">
        <v>2.0735</v>
      </c>
      <c r="G5" s="1145">
        <v>4.0988</v>
      </c>
      <c r="H5" s="1145">
        <v>5.15</v>
      </c>
      <c r="I5" s="1343">
        <v>1.41</v>
      </c>
    </row>
    <row r="6" spans="2:9" ht="15.75" customHeight="1">
      <c r="B6" s="580" t="s">
        <v>16</v>
      </c>
      <c r="C6" s="1145">
        <v>2.6650996015936252</v>
      </c>
      <c r="D6" s="1145">
        <v>0.38693505507026205</v>
      </c>
      <c r="E6" s="1145">
        <v>3.8682395168318435</v>
      </c>
      <c r="F6" s="1145">
        <v>1.8315</v>
      </c>
      <c r="G6" s="1145">
        <v>2.1819</v>
      </c>
      <c r="H6" s="1145">
        <v>2.33</v>
      </c>
      <c r="I6" s="1343">
        <v>2</v>
      </c>
    </row>
    <row r="7" spans="2:9" ht="15.75" customHeight="1">
      <c r="B7" s="580" t="s">
        <v>17</v>
      </c>
      <c r="C7" s="1145">
        <v>3.597813121272366</v>
      </c>
      <c r="D7" s="1147">
        <v>0.8257719226018938</v>
      </c>
      <c r="E7" s="1145">
        <v>3.1771517899231903</v>
      </c>
      <c r="F7" s="1145">
        <v>2.1114</v>
      </c>
      <c r="G7" s="1145">
        <v>3.3517</v>
      </c>
      <c r="H7" s="1145">
        <v>5.16</v>
      </c>
      <c r="I7" s="1343">
        <v>5.1</v>
      </c>
    </row>
    <row r="8" spans="2:9" ht="15.75" customHeight="1">
      <c r="B8" s="580" t="s">
        <v>18</v>
      </c>
      <c r="C8" s="1145">
        <v>4.207682092282675</v>
      </c>
      <c r="D8" s="1145">
        <v>2.2410335689045935</v>
      </c>
      <c r="E8" s="1145">
        <v>2.358943324653615</v>
      </c>
      <c r="F8" s="1145">
        <v>1.2029</v>
      </c>
      <c r="G8" s="1147">
        <v>3.7336</v>
      </c>
      <c r="H8" s="1147">
        <v>5.34</v>
      </c>
      <c r="I8" s="1344">
        <v>9.22</v>
      </c>
    </row>
    <row r="9" spans="2:9" ht="15.75" customHeight="1">
      <c r="B9" s="580" t="s">
        <v>19</v>
      </c>
      <c r="C9" s="1145">
        <v>4.629822784810126</v>
      </c>
      <c r="D9" s="1145">
        <v>3.5449809402795425</v>
      </c>
      <c r="E9" s="1145">
        <v>0.9606522028369707</v>
      </c>
      <c r="F9" s="1145">
        <v>1.34</v>
      </c>
      <c r="G9" s="1147">
        <v>4.7295</v>
      </c>
      <c r="H9" s="1147">
        <v>2.38</v>
      </c>
      <c r="I9" s="1344">
        <v>9.93</v>
      </c>
    </row>
    <row r="10" spans="2:9" ht="15.75" customHeight="1">
      <c r="B10" s="580" t="s">
        <v>20</v>
      </c>
      <c r="C10" s="1145">
        <v>4.680861812778603</v>
      </c>
      <c r="D10" s="1149">
        <v>3.4931097008159564</v>
      </c>
      <c r="E10" s="1149">
        <v>1.222</v>
      </c>
      <c r="F10" s="1150">
        <v>3.0295</v>
      </c>
      <c r="G10" s="1150">
        <v>4.9269</v>
      </c>
      <c r="H10" s="1150">
        <v>3.37</v>
      </c>
      <c r="I10" s="1345">
        <v>12.87</v>
      </c>
    </row>
    <row r="11" spans="2:9" ht="15.75" customHeight="1">
      <c r="B11" s="580" t="s">
        <v>21</v>
      </c>
      <c r="C11" s="1145">
        <v>4.819987623762376</v>
      </c>
      <c r="D11" s="1149">
        <v>3.954523996852872</v>
      </c>
      <c r="E11" s="1150">
        <v>2.483</v>
      </c>
      <c r="F11" s="1150">
        <v>2.01308</v>
      </c>
      <c r="G11" s="1150">
        <v>7.55</v>
      </c>
      <c r="H11" s="1150">
        <v>8.32</v>
      </c>
      <c r="I11" s="1345">
        <v>11.64</v>
      </c>
    </row>
    <row r="12" spans="2:9" ht="15.75" customHeight="1">
      <c r="B12" s="580" t="s">
        <v>22</v>
      </c>
      <c r="C12" s="1145">
        <v>3.665607142857143</v>
      </c>
      <c r="D12" s="1149">
        <v>4.332315789473684</v>
      </c>
      <c r="E12" s="1150">
        <v>2.837</v>
      </c>
      <c r="F12" s="1150">
        <v>1.3863</v>
      </c>
      <c r="G12" s="1150">
        <v>5.066</v>
      </c>
      <c r="H12" s="1150">
        <v>6.38</v>
      </c>
      <c r="I12" s="1345">
        <v>8.85</v>
      </c>
    </row>
    <row r="13" spans="2:9" ht="15.75" customHeight="1">
      <c r="B13" s="580" t="s">
        <v>23</v>
      </c>
      <c r="C13" s="1145">
        <v>0.8290443686006825</v>
      </c>
      <c r="D13" s="1149">
        <v>4.502812465587491</v>
      </c>
      <c r="E13" s="1150">
        <v>1.965</v>
      </c>
      <c r="F13" s="1150">
        <v>1.6876</v>
      </c>
      <c r="G13" s="1150">
        <v>2.69</v>
      </c>
      <c r="H13" s="1150">
        <v>5.06</v>
      </c>
      <c r="I13" s="1345">
        <v>7.81</v>
      </c>
    </row>
    <row r="14" spans="2:9" ht="15.75" customHeight="1">
      <c r="B14" s="580" t="s">
        <v>24</v>
      </c>
      <c r="C14" s="1145">
        <v>1.0105181918412347</v>
      </c>
      <c r="D14" s="1149">
        <v>4.2827892720306515</v>
      </c>
      <c r="E14" s="1150">
        <v>3.516</v>
      </c>
      <c r="F14" s="1150">
        <v>3.3494</v>
      </c>
      <c r="G14" s="1150">
        <v>6.48</v>
      </c>
      <c r="H14" s="1150">
        <v>7.07</v>
      </c>
      <c r="I14" s="1345">
        <v>7.13</v>
      </c>
    </row>
    <row r="15" spans="2:9" ht="15.75" customHeight="1">
      <c r="B15" s="580" t="s">
        <v>25</v>
      </c>
      <c r="C15" s="1145">
        <v>0.9897522123893804</v>
      </c>
      <c r="D15" s="1149">
        <v>4.112680775052157</v>
      </c>
      <c r="E15" s="1150">
        <v>1.769</v>
      </c>
      <c r="F15" s="1150">
        <v>2.7218</v>
      </c>
      <c r="G15" s="1150">
        <v>4.64</v>
      </c>
      <c r="H15" s="1150">
        <v>5.02</v>
      </c>
      <c r="I15" s="1345"/>
    </row>
    <row r="16" spans="2:9" ht="15.75" customHeight="1">
      <c r="B16" s="583" t="s">
        <v>1420</v>
      </c>
      <c r="C16" s="1151">
        <v>0.7114005153562226</v>
      </c>
      <c r="D16" s="1152">
        <v>4.71190657464941</v>
      </c>
      <c r="E16" s="1153">
        <v>2.133</v>
      </c>
      <c r="F16" s="1153">
        <v>3.0342345624701954</v>
      </c>
      <c r="G16" s="1153">
        <v>3.61</v>
      </c>
      <c r="H16" s="1153">
        <v>3.66</v>
      </c>
      <c r="I16" s="1346"/>
    </row>
    <row r="17" spans="2:9" ht="15.75" customHeight="1" thickBot="1">
      <c r="B17" s="1347" t="s">
        <v>26</v>
      </c>
      <c r="C17" s="1348">
        <v>3.0301222744460543</v>
      </c>
      <c r="D17" s="1349">
        <v>3.3879368644199483</v>
      </c>
      <c r="E17" s="1350">
        <v>2.4746</v>
      </c>
      <c r="F17" s="1350">
        <v>2.2572540566778705</v>
      </c>
      <c r="G17" s="1350">
        <v>4.2</v>
      </c>
      <c r="H17" s="1350">
        <v>5.07</v>
      </c>
      <c r="I17" s="1351"/>
    </row>
    <row r="18" ht="13.5" thickTop="1"/>
  </sheetData>
  <mergeCells count="2">
    <mergeCell ref="B1:I1"/>
    <mergeCell ref="B2:I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K21" sqref="K21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10.421875" style="1" customWidth="1"/>
    <col min="6" max="6" width="8.140625" style="1" customWidth="1"/>
    <col min="7" max="7" width="2.57421875" style="1" customWidth="1"/>
    <col min="8" max="8" width="6.57421875" style="1" customWidth="1"/>
    <col min="9" max="9" width="8.00390625" style="1" bestFit="1" customWidth="1"/>
    <col min="10" max="10" width="2.421875" style="1" customWidth="1"/>
    <col min="11" max="11" width="13.57421875" style="1" customWidth="1"/>
    <col min="12" max="16384" width="16.28125" style="1" customWidth="1"/>
  </cols>
  <sheetData>
    <row r="1" spans="1:11" ht="12.75">
      <c r="A1" s="1628" t="s">
        <v>1274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</row>
    <row r="2" spans="1:12" ht="15.75">
      <c r="A2" s="1629" t="s">
        <v>1426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49"/>
    </row>
    <row r="3" spans="1:11" ht="13.5" thickBot="1">
      <c r="A3" s="14" t="s">
        <v>1134</v>
      </c>
      <c r="B3" s="14"/>
      <c r="C3" s="14"/>
      <c r="D3" s="14"/>
      <c r="E3" s="14"/>
      <c r="F3" s="14"/>
      <c r="G3" s="14"/>
      <c r="H3" s="14"/>
      <c r="J3" s="14"/>
      <c r="K3" s="313" t="s">
        <v>1458</v>
      </c>
    </row>
    <row r="4" spans="1:11" ht="13.5" thickTop="1">
      <c r="A4" s="606"/>
      <c r="B4" s="1356"/>
      <c r="C4" s="1356"/>
      <c r="D4" s="1356"/>
      <c r="E4" s="638"/>
      <c r="F4" s="1636" t="s">
        <v>145</v>
      </c>
      <c r="G4" s="1637"/>
      <c r="H4" s="1637"/>
      <c r="I4" s="1637"/>
      <c r="J4" s="1637"/>
      <c r="K4" s="1630"/>
    </row>
    <row r="5" spans="1:11" ht="12.75">
      <c r="A5" s="1570" t="s">
        <v>1275</v>
      </c>
      <c r="B5" s="636">
        <v>2008</v>
      </c>
      <c r="C5" s="636">
        <v>2009</v>
      </c>
      <c r="D5" s="636">
        <v>2009</v>
      </c>
      <c r="E5" s="636">
        <v>2010</v>
      </c>
      <c r="F5" s="1626" t="s">
        <v>1056</v>
      </c>
      <c r="G5" s="1627"/>
      <c r="H5" s="1620"/>
      <c r="I5" s="1621" t="s">
        <v>1500</v>
      </c>
      <c r="J5" s="1627"/>
      <c r="K5" s="1622"/>
    </row>
    <row r="6" spans="1:11" ht="12.75">
      <c r="A6" s="608" t="s">
        <v>1134</v>
      </c>
      <c r="B6" s="637" t="s">
        <v>1456</v>
      </c>
      <c r="C6" s="637" t="s">
        <v>24</v>
      </c>
      <c r="D6" s="637" t="s">
        <v>146</v>
      </c>
      <c r="E6" s="637" t="s">
        <v>147</v>
      </c>
      <c r="F6" s="106" t="s">
        <v>1138</v>
      </c>
      <c r="G6" s="104" t="s">
        <v>1134</v>
      </c>
      <c r="H6" s="105" t="s">
        <v>1211</v>
      </c>
      <c r="I6" s="104" t="s">
        <v>1138</v>
      </c>
      <c r="J6" s="104" t="s">
        <v>1134</v>
      </c>
      <c r="K6" s="396" t="s">
        <v>1211</v>
      </c>
    </row>
    <row r="7" spans="1:11" ht="19.5" customHeight="1">
      <c r="A7" s="383" t="s">
        <v>1276</v>
      </c>
      <c r="B7" s="107">
        <v>171455.51005274398</v>
      </c>
      <c r="C7" s="107">
        <v>223511.851950304</v>
      </c>
      <c r="D7" s="107">
        <v>221083.65148954</v>
      </c>
      <c r="E7" s="107">
        <v>190321.6899103176</v>
      </c>
      <c r="F7" s="14">
        <v>43062.48189756002</v>
      </c>
      <c r="G7" s="14" t="s">
        <v>1125</v>
      </c>
      <c r="H7" s="4">
        <v>25.115834355112256</v>
      </c>
      <c r="I7" s="14">
        <v>-17364.241579222406</v>
      </c>
      <c r="J7" s="14" t="s">
        <v>1126</v>
      </c>
      <c r="K7" s="384">
        <v>-7.854149984511157</v>
      </c>
    </row>
    <row r="8" spans="1:11" ht="19.5" customHeight="1">
      <c r="A8" s="383" t="s">
        <v>1277</v>
      </c>
      <c r="B8" s="108">
        <v>213254.123566394</v>
      </c>
      <c r="C8" s="108">
        <v>284083.473508104</v>
      </c>
      <c r="D8" s="108">
        <v>280540.94436872</v>
      </c>
      <c r="E8" s="108">
        <v>244309.45284752452</v>
      </c>
      <c r="F8" s="14">
        <v>70829.34994170998</v>
      </c>
      <c r="G8" s="14"/>
      <c r="H8" s="4">
        <v>33.21358985101085</v>
      </c>
      <c r="I8" s="14">
        <v>-36231.49152119548</v>
      </c>
      <c r="J8" s="14"/>
      <c r="K8" s="384">
        <v>-12.914867597214538</v>
      </c>
    </row>
    <row r="9" spans="1:11" ht="19.5" customHeight="1">
      <c r="A9" s="383" t="s">
        <v>1278</v>
      </c>
      <c r="B9" s="108">
        <v>34229.060419650006</v>
      </c>
      <c r="C9" s="108">
        <v>52275.473</v>
      </c>
      <c r="D9" s="108">
        <v>51794.746999999996</v>
      </c>
      <c r="E9" s="108">
        <v>47133.786362576895</v>
      </c>
      <c r="F9" s="14">
        <v>18046.412580349992</v>
      </c>
      <c r="G9" s="14"/>
      <c r="H9" s="4">
        <v>52.72248890007515</v>
      </c>
      <c r="I9" s="14">
        <v>-4660.960637423101</v>
      </c>
      <c r="J9" s="14"/>
      <c r="K9" s="384">
        <v>-8.998906081002964</v>
      </c>
    </row>
    <row r="10" spans="1:11" ht="19.5" customHeight="1">
      <c r="A10" s="385" t="s">
        <v>1279</v>
      </c>
      <c r="B10" s="109">
        <v>7569.553094</v>
      </c>
      <c r="C10" s="109">
        <v>8296.1485578</v>
      </c>
      <c r="D10" s="109">
        <v>7662.545879179999</v>
      </c>
      <c r="E10" s="109">
        <v>6853.976574629999</v>
      </c>
      <c r="F10" s="2">
        <v>726.5954637999994</v>
      </c>
      <c r="G10" s="2"/>
      <c r="H10" s="5">
        <v>9.598921558208433</v>
      </c>
      <c r="I10" s="63">
        <v>-808.5693045500002</v>
      </c>
      <c r="J10" s="2"/>
      <c r="K10" s="386">
        <v>-10.552227905701344</v>
      </c>
    </row>
    <row r="11" spans="1:11" ht="19.5" customHeight="1">
      <c r="A11" s="383" t="s">
        <v>1280</v>
      </c>
      <c r="B11" s="108">
        <v>323921.60730478604</v>
      </c>
      <c r="C11" s="108">
        <v>358321.50181144604</v>
      </c>
      <c r="D11" s="108">
        <v>411661.65306656004</v>
      </c>
      <c r="E11" s="108">
        <v>488838.1345479438</v>
      </c>
      <c r="F11" s="14">
        <v>43393.75450666004</v>
      </c>
      <c r="G11" s="14" t="s">
        <v>1125</v>
      </c>
      <c r="H11" s="4">
        <v>13.39637539703542</v>
      </c>
      <c r="I11" s="14">
        <v>63778.76148138373</v>
      </c>
      <c r="J11" s="14" t="s">
        <v>1126</v>
      </c>
      <c r="K11" s="384">
        <v>15.493005240172705</v>
      </c>
    </row>
    <row r="12" spans="1:11" ht="19.5" customHeight="1">
      <c r="A12" s="383" t="s">
        <v>1281</v>
      </c>
      <c r="B12" s="108">
        <v>437269.78131113003</v>
      </c>
      <c r="C12" s="108">
        <v>497931.41361282003</v>
      </c>
      <c r="D12" s="108">
        <v>553632.48853651</v>
      </c>
      <c r="E12" s="1584">
        <v>610025.1</v>
      </c>
      <c r="F12" s="14">
        <v>60661.63230169</v>
      </c>
      <c r="G12" s="14"/>
      <c r="H12" s="4">
        <v>13.87281602670995</v>
      </c>
      <c r="I12" s="1573">
        <v>56392.6</v>
      </c>
      <c r="J12" s="14"/>
      <c r="K12" s="1574">
        <v>10.218494268552542</v>
      </c>
    </row>
    <row r="13" spans="1:11" ht="19.5" customHeight="1">
      <c r="A13" s="383" t="s">
        <v>1282</v>
      </c>
      <c r="B13" s="108">
        <v>87079.61926467002</v>
      </c>
      <c r="C13" s="108">
        <v>71211.15405582</v>
      </c>
      <c r="D13" s="108">
        <v>104867.73781465</v>
      </c>
      <c r="E13" s="1584">
        <v>88954.8</v>
      </c>
      <c r="F13" s="14">
        <v>-15868.465208850015</v>
      </c>
      <c r="G13" s="14"/>
      <c r="H13" s="4">
        <v>-18.222938206263123</v>
      </c>
      <c r="I13" s="1573">
        <v>-15912.9</v>
      </c>
      <c r="J13" s="14"/>
      <c r="K13" s="1574">
        <v>-15.2</v>
      </c>
    </row>
    <row r="14" spans="1:11" ht="19.5" customHeight="1">
      <c r="A14" s="383" t="s">
        <v>1283</v>
      </c>
      <c r="B14" s="108">
        <v>91026.00310252002</v>
      </c>
      <c r="C14" s="108">
        <v>92767.6349093</v>
      </c>
      <c r="D14" s="108">
        <v>104867.73781465</v>
      </c>
      <c r="E14" s="1584">
        <v>92881.1</v>
      </c>
      <c r="F14" s="14">
        <v>1741.6318067799875</v>
      </c>
      <c r="G14" s="14"/>
      <c r="H14" s="4">
        <v>1.9133343741550828</v>
      </c>
      <c r="I14" s="1573">
        <v>-11986.7</v>
      </c>
      <c r="J14" s="14"/>
      <c r="K14" s="1574">
        <v>-11.4</v>
      </c>
    </row>
    <row r="15" spans="1:11" ht="19.5" customHeight="1">
      <c r="A15" s="383" t="s">
        <v>1284</v>
      </c>
      <c r="B15" s="108">
        <v>3946.383837849993</v>
      </c>
      <c r="C15" s="108">
        <v>21556.480853479996</v>
      </c>
      <c r="D15" s="108">
        <v>0</v>
      </c>
      <c r="E15" s="108">
        <v>3926.218317990002</v>
      </c>
      <c r="F15" s="14">
        <v>17610.097015630003</v>
      </c>
      <c r="G15" s="14"/>
      <c r="H15" s="68">
        <v>446.23376080984707</v>
      </c>
      <c r="I15" s="14">
        <v>3926.218317990002</v>
      </c>
      <c r="J15" s="16"/>
      <c r="K15" s="395" t="s">
        <v>1498</v>
      </c>
    </row>
    <row r="16" spans="1:11" ht="19.5" customHeight="1">
      <c r="A16" s="383" t="s">
        <v>1285</v>
      </c>
      <c r="B16" s="108">
        <v>5646.474400000001</v>
      </c>
      <c r="C16" s="108">
        <v>5152.036995</v>
      </c>
      <c r="D16" s="108">
        <v>5092.383994999999</v>
      </c>
      <c r="E16" s="108">
        <v>4576.499495</v>
      </c>
      <c r="F16" s="14">
        <v>-494.4374050000006</v>
      </c>
      <c r="G16" s="14"/>
      <c r="H16" s="4">
        <v>-8.756568612088287</v>
      </c>
      <c r="I16" s="14">
        <v>-515.8844999999992</v>
      </c>
      <c r="J16" s="14"/>
      <c r="K16" s="384">
        <v>-10.130510592023791</v>
      </c>
    </row>
    <row r="17" spans="1:11" ht="19.5" customHeight="1">
      <c r="A17" s="383" t="s">
        <v>1286</v>
      </c>
      <c r="B17" s="108">
        <v>4709.51501</v>
      </c>
      <c r="C17" s="108">
        <v>5476.60787871</v>
      </c>
      <c r="D17" s="108">
        <v>7559.19787871</v>
      </c>
      <c r="E17" s="108">
        <v>7032.135038731</v>
      </c>
      <c r="F17" s="14">
        <v>767.0928687099995</v>
      </c>
      <c r="G17" s="14"/>
      <c r="H17" s="4">
        <v>16.288149991690958</v>
      </c>
      <c r="I17" s="14">
        <v>-527.0628399789994</v>
      </c>
      <c r="J17" s="14"/>
      <c r="K17" s="384">
        <v>-6.972470471548818</v>
      </c>
    </row>
    <row r="18" spans="1:11" ht="19.5" customHeight="1">
      <c r="A18" s="383" t="s">
        <v>1287</v>
      </c>
      <c r="B18" s="108">
        <v>1670.4510100000002</v>
      </c>
      <c r="C18" s="108">
        <v>1500.10887871</v>
      </c>
      <c r="D18" s="108">
        <v>1376.08987871</v>
      </c>
      <c r="E18" s="108">
        <v>1945.65480718</v>
      </c>
      <c r="F18" s="14">
        <v>-170.34213129000022</v>
      </c>
      <c r="G18" s="14"/>
      <c r="H18" s="4">
        <v>-10.197373659584317</v>
      </c>
      <c r="I18" s="14">
        <v>569.56492847</v>
      </c>
      <c r="J18" s="14"/>
      <c r="K18" s="384">
        <v>41.39009648148363</v>
      </c>
    </row>
    <row r="19" spans="1:11" ht="19.5" customHeight="1">
      <c r="A19" s="383" t="s">
        <v>1288</v>
      </c>
      <c r="B19" s="108">
        <v>3039.064</v>
      </c>
      <c r="C19" s="108">
        <v>3976.499</v>
      </c>
      <c r="D19" s="108">
        <v>6183.108</v>
      </c>
      <c r="E19" s="108">
        <v>5086.4802315510005</v>
      </c>
      <c r="F19" s="14">
        <v>937.435</v>
      </c>
      <c r="G19" s="14"/>
      <c r="H19" s="4">
        <v>30.846175006515164</v>
      </c>
      <c r="I19" s="14">
        <v>-1096.6277684489996</v>
      </c>
      <c r="J19" s="14"/>
      <c r="K19" s="384">
        <v>-17.735866306216867</v>
      </c>
    </row>
    <row r="20" spans="1:11" ht="19.5" customHeight="1">
      <c r="A20" s="383" t="s">
        <v>1289</v>
      </c>
      <c r="B20" s="108">
        <v>339834.17263646</v>
      </c>
      <c r="C20" s="108">
        <v>416091.61468329</v>
      </c>
      <c r="D20" s="108">
        <v>436113.16884815</v>
      </c>
      <c r="E20" s="108">
        <v>509461.61424041714</v>
      </c>
      <c r="F20" s="14">
        <v>76257.44204683002</v>
      </c>
      <c r="G20" s="14"/>
      <c r="H20" s="4">
        <v>22.43960383831292</v>
      </c>
      <c r="I20" s="14">
        <v>73348.44539226714</v>
      </c>
      <c r="J20" s="14"/>
      <c r="K20" s="384">
        <v>16.818672452839024</v>
      </c>
    </row>
    <row r="21" spans="1:11" ht="19.5" customHeight="1">
      <c r="A21" s="385" t="s">
        <v>1290</v>
      </c>
      <c r="B21" s="109">
        <v>113348.17400634401</v>
      </c>
      <c r="C21" s="109">
        <v>139609.91180137396</v>
      </c>
      <c r="D21" s="109">
        <v>141970.83546995</v>
      </c>
      <c r="E21" s="1582">
        <v>121187</v>
      </c>
      <c r="F21" s="2">
        <v>17267.877795029955</v>
      </c>
      <c r="G21" s="2" t="s">
        <v>1125</v>
      </c>
      <c r="H21" s="5">
        <v>15.23436786380298</v>
      </c>
      <c r="I21" s="1575">
        <v>-7386.2</v>
      </c>
      <c r="J21" s="2" t="s">
        <v>1126</v>
      </c>
      <c r="K21" s="1576">
        <v>-5.2</v>
      </c>
    </row>
    <row r="22" spans="1:11" ht="19.5" customHeight="1">
      <c r="A22" s="383" t="s">
        <v>1291</v>
      </c>
      <c r="B22" s="108">
        <v>495377.11735753005</v>
      </c>
      <c r="C22" s="108">
        <v>581833.35376175</v>
      </c>
      <c r="D22" s="108">
        <v>632745.3045561</v>
      </c>
      <c r="E22" s="108">
        <v>679159.8244582614</v>
      </c>
      <c r="F22" s="14">
        <v>86456.23640421999</v>
      </c>
      <c r="G22" s="14"/>
      <c r="H22" s="4">
        <v>17.4526100166677</v>
      </c>
      <c r="I22" s="14">
        <v>46414.51990216132</v>
      </c>
      <c r="J22" s="14"/>
      <c r="K22" s="384">
        <v>7.335419096428261</v>
      </c>
    </row>
    <row r="23" spans="1:11" ht="19.5" customHeight="1">
      <c r="A23" s="383" t="s">
        <v>1292</v>
      </c>
      <c r="B23" s="108">
        <v>154343.92536961008</v>
      </c>
      <c r="C23" s="108">
        <v>178607.84076175</v>
      </c>
      <c r="D23" s="108">
        <v>196460.8435561001</v>
      </c>
      <c r="E23" s="108">
        <v>202029.72961667238</v>
      </c>
      <c r="F23" s="14">
        <v>24263.915392139927</v>
      </c>
      <c r="G23" s="14"/>
      <c r="H23" s="4">
        <v>15.720680508827742</v>
      </c>
      <c r="I23" s="14">
        <v>5568.8860605722875</v>
      </c>
      <c r="J23" s="14"/>
      <c r="K23" s="384">
        <v>2.8346035575186117</v>
      </c>
    </row>
    <row r="24" spans="1:11" ht="19.5" customHeight="1">
      <c r="A24" s="383" t="s">
        <v>1293</v>
      </c>
      <c r="B24" s="108">
        <v>100175.227928</v>
      </c>
      <c r="C24" s="108">
        <v>123392.61708599998</v>
      </c>
      <c r="D24" s="108">
        <v>125759.98538</v>
      </c>
      <c r="E24" s="108">
        <v>138126.57646327</v>
      </c>
      <c r="F24" s="14">
        <v>23217.38915799999</v>
      </c>
      <c r="G24" s="14"/>
      <c r="H24" s="4">
        <v>23.17677697193489</v>
      </c>
      <c r="I24" s="14">
        <v>12366.591083270003</v>
      </c>
      <c r="J24" s="14"/>
      <c r="K24" s="384">
        <v>9.833486419311162</v>
      </c>
    </row>
    <row r="25" spans="1:11" ht="19.5" customHeight="1">
      <c r="A25" s="383" t="s">
        <v>1294</v>
      </c>
      <c r="B25" s="108">
        <v>54168.73175364</v>
      </c>
      <c r="C25" s="108">
        <v>55215.15086644</v>
      </c>
      <c r="D25" s="108">
        <v>70700.82617537</v>
      </c>
      <c r="E25" s="108">
        <v>63903.24510273841</v>
      </c>
      <c r="F25" s="14">
        <v>1046.419112800002</v>
      </c>
      <c r="G25" s="14"/>
      <c r="H25" s="4">
        <v>1.931777021398854</v>
      </c>
      <c r="I25" s="14">
        <v>-6797.581072631598</v>
      </c>
      <c r="J25" s="14"/>
      <c r="K25" s="384">
        <v>-9.614570918549841</v>
      </c>
    </row>
    <row r="26" spans="1:11" ht="19.5" customHeight="1">
      <c r="A26" s="383" t="s">
        <v>1295</v>
      </c>
      <c r="B26" s="108">
        <v>341033.19198791997</v>
      </c>
      <c r="C26" s="108">
        <v>403225.51300000004</v>
      </c>
      <c r="D26" s="108">
        <v>436284.46099999995</v>
      </c>
      <c r="E26" s="108">
        <v>477130.094841589</v>
      </c>
      <c r="F26" s="14">
        <v>62192.321012080065</v>
      </c>
      <c r="G26" s="14"/>
      <c r="H26" s="4">
        <v>18.236442221226092</v>
      </c>
      <c r="I26" s="30">
        <v>40845.633841589035</v>
      </c>
      <c r="J26" s="14"/>
      <c r="K26" s="384">
        <v>9.362156458189567</v>
      </c>
    </row>
    <row r="27" spans="1:11" ht="19.5" customHeight="1">
      <c r="A27" s="387" t="s">
        <v>1296</v>
      </c>
      <c r="B27" s="111">
        <v>529606.1777771801</v>
      </c>
      <c r="C27" s="111">
        <v>634108.82676175</v>
      </c>
      <c r="D27" s="111">
        <v>684540.0515561</v>
      </c>
      <c r="E27" s="111">
        <v>726293.6108208383</v>
      </c>
      <c r="F27" s="6">
        <v>104502.64898456994</v>
      </c>
      <c r="G27" s="6"/>
      <c r="H27" s="7">
        <v>19.732143122495273</v>
      </c>
      <c r="I27" s="110">
        <v>41753.55926473823</v>
      </c>
      <c r="J27" s="6"/>
      <c r="K27" s="388">
        <v>6.099505670971891</v>
      </c>
    </row>
    <row r="28" spans="1:11" ht="19.5" customHeight="1">
      <c r="A28" s="383" t="s">
        <v>1297</v>
      </c>
      <c r="B28" s="108">
        <v>144591.61460822</v>
      </c>
      <c r="C28" s="108">
        <v>181994.01906788</v>
      </c>
      <c r="D28" s="108">
        <v>195574.80385723</v>
      </c>
      <c r="E28" s="108">
        <v>198083.57137899997</v>
      </c>
      <c r="F28" s="14">
        <v>37402.40445966</v>
      </c>
      <c r="G28" s="14"/>
      <c r="H28" s="4">
        <v>25.86761657029984</v>
      </c>
      <c r="I28" s="30">
        <v>2508.7675217699725</v>
      </c>
      <c r="J28" s="14"/>
      <c r="K28" s="384">
        <v>1.2827662215636826</v>
      </c>
    </row>
    <row r="29" spans="1:11" ht="19.5" customHeight="1">
      <c r="A29" s="383" t="s">
        <v>1298</v>
      </c>
      <c r="B29" s="112">
        <v>1.0674472775465889</v>
      </c>
      <c r="C29" s="112">
        <v>0.9813940132567383</v>
      </c>
      <c r="D29" s="112">
        <v>1.0045304388980336</v>
      </c>
      <c r="E29" s="112">
        <v>1.0199216836116214</v>
      </c>
      <c r="F29" s="14">
        <v>-0.0860532642898506</v>
      </c>
      <c r="G29" s="14"/>
      <c r="H29" s="4">
        <v>-8.061593869781996</v>
      </c>
      <c r="I29" s="30">
        <v>0.01539124471358777</v>
      </c>
      <c r="J29" s="14"/>
      <c r="K29" s="384">
        <v>1.5321830098520373</v>
      </c>
    </row>
    <row r="30" spans="1:11" ht="19.5" customHeight="1" thickBot="1">
      <c r="A30" s="389" t="s">
        <v>1299</v>
      </c>
      <c r="B30" s="390">
        <v>3.4260431955185315</v>
      </c>
      <c r="C30" s="390">
        <v>3.1969916195143657</v>
      </c>
      <c r="D30" s="390">
        <v>3.2353109504739956</v>
      </c>
      <c r="E30" s="390">
        <v>3.4286529656656985</v>
      </c>
      <c r="F30" s="391">
        <v>-0.2290515760041658</v>
      </c>
      <c r="G30" s="391"/>
      <c r="H30" s="392">
        <v>-6.6856009376583145</v>
      </c>
      <c r="I30" s="393">
        <v>0.1933420151917029</v>
      </c>
      <c r="J30" s="391"/>
      <c r="K30" s="394">
        <v>5.975994831760358</v>
      </c>
    </row>
    <row r="31" spans="1:11" ht="19.5" customHeight="1" thickTop="1">
      <c r="A31" s="64" t="s">
        <v>148</v>
      </c>
      <c r="B31" s="2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9.5" customHeight="1">
      <c r="A32" s="64" t="s">
        <v>149</v>
      </c>
      <c r="B32" s="9"/>
      <c r="C32" s="49"/>
      <c r="D32" s="49"/>
      <c r="E32" s="49"/>
      <c r="F32" s="49"/>
      <c r="G32" s="49"/>
      <c r="H32" s="49"/>
      <c r="I32" s="49"/>
      <c r="J32" s="49"/>
      <c r="K32" s="49"/>
    </row>
    <row r="33" ht="19.5" customHeight="1">
      <c r="A33" s="36" t="s">
        <v>1412</v>
      </c>
    </row>
    <row r="34" spans="1:11" ht="12.75">
      <c r="A34" s="64"/>
      <c r="B34" s="35"/>
      <c r="C34" s="35"/>
      <c r="D34" s="35"/>
      <c r="E34" s="35"/>
      <c r="F34" s="35"/>
      <c r="G34" s="35"/>
      <c r="H34" s="76"/>
      <c r="I34" s="35"/>
      <c r="J34" s="35"/>
      <c r="K34" s="35"/>
    </row>
    <row r="35" spans="1:11" ht="30.75" customHeight="1">
      <c r="A35" s="1634"/>
      <c r="B35" s="1634"/>
      <c r="C35" s="1634"/>
      <c r="D35" s="1634"/>
      <c r="E35" s="1634"/>
      <c r="F35" s="1634"/>
      <c r="G35" s="1634"/>
      <c r="H35" s="1634"/>
      <c r="I35" s="1634"/>
      <c r="J35" s="1634"/>
      <c r="K35" s="1634"/>
    </row>
    <row r="36" spans="1:11" ht="12.75">
      <c r="A36" s="36"/>
      <c r="B36" s="9"/>
      <c r="C36" s="9"/>
      <c r="D36" s="9"/>
      <c r="E36" s="9"/>
      <c r="F36" s="35"/>
      <c r="G36" s="9"/>
      <c r="H36" s="35"/>
      <c r="I36" s="9"/>
      <c r="J36" s="35"/>
      <c r="K36" s="9"/>
    </row>
    <row r="37" spans="1:11" ht="12.75">
      <c r="A37" s="1635"/>
      <c r="B37" s="1635"/>
      <c r="C37" s="1635"/>
      <c r="D37" s="1635"/>
      <c r="E37" s="1635"/>
      <c r="F37" s="1635"/>
      <c r="G37" s="1635"/>
      <c r="H37" s="1635"/>
      <c r="I37" s="1635"/>
      <c r="J37" s="1635"/>
      <c r="K37" s="1635"/>
    </row>
    <row r="38" ht="12.75">
      <c r="A38" s="77"/>
    </row>
  </sheetData>
  <mergeCells count="7">
    <mergeCell ref="A35:K35"/>
    <mergeCell ref="A37:K37"/>
    <mergeCell ref="F4:K4"/>
    <mergeCell ref="A1:K1"/>
    <mergeCell ref="A2:K2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3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" sqref="A1:F1"/>
    </sheetView>
  </sheetViews>
  <sheetFormatPr defaultColWidth="9.140625" defaultRowHeight="12.75"/>
  <cols>
    <col min="1" max="1" width="41.00390625" style="9" customWidth="1"/>
    <col min="2" max="4" width="9.57421875" style="9" bestFit="1" customWidth="1"/>
    <col min="5" max="6" width="7.8515625" style="9" bestFit="1" customWidth="1"/>
    <col min="7" max="16384" width="9.140625" style="9" customWidth="1"/>
  </cols>
  <sheetData>
    <row r="1" spans="1:6" ht="12.75">
      <c r="A1" s="1598" t="s">
        <v>136</v>
      </c>
      <c r="B1" s="1598"/>
      <c r="C1" s="1598"/>
      <c r="D1" s="1598"/>
      <c r="E1" s="1598"/>
      <c r="F1" s="1598"/>
    </row>
    <row r="2" spans="1:6" ht="15.75">
      <c r="A2" s="1701" t="s">
        <v>1491</v>
      </c>
      <c r="B2" s="1701"/>
      <c r="C2" s="1701"/>
      <c r="D2" s="1701"/>
      <c r="E2" s="1701"/>
      <c r="F2" s="1701"/>
    </row>
    <row r="3" spans="1:7" ht="13.5" thickBot="1">
      <c r="A3" s="272"/>
      <c r="B3" s="272"/>
      <c r="C3" s="272"/>
      <c r="D3" s="272"/>
      <c r="E3" s="272"/>
      <c r="F3" s="272"/>
      <c r="G3" s="35"/>
    </row>
    <row r="4" spans="1:6" ht="13.5" thickTop="1">
      <c r="A4" s="670"/>
      <c r="B4" s="1702" t="s">
        <v>1205</v>
      </c>
      <c r="C4" s="1703"/>
      <c r="D4" s="1704"/>
      <c r="E4" s="1702" t="s">
        <v>1421</v>
      </c>
      <c r="F4" s="1705"/>
    </row>
    <row r="5" spans="1:6" ht="12.75">
      <c r="A5" s="671" t="s">
        <v>1459</v>
      </c>
      <c r="B5" s="131">
        <v>2008</v>
      </c>
      <c r="C5" s="132">
        <v>2009</v>
      </c>
      <c r="D5" s="131">
        <v>2010</v>
      </c>
      <c r="E5" s="1697" t="s">
        <v>1468</v>
      </c>
      <c r="F5" s="1699" t="s">
        <v>1462</v>
      </c>
    </row>
    <row r="6" spans="1:6" ht="12.75">
      <c r="A6" s="672"/>
      <c r="B6" s="132">
        <v>1</v>
      </c>
      <c r="C6" s="131">
        <v>2</v>
      </c>
      <c r="D6" s="131">
        <v>3</v>
      </c>
      <c r="E6" s="1698"/>
      <c r="F6" s="1700"/>
    </row>
    <row r="7" spans="1:6" s="1442" customFormat="1" ht="12.75">
      <c r="A7" s="673" t="s">
        <v>1463</v>
      </c>
      <c r="B7" s="652">
        <v>806.26</v>
      </c>
      <c r="C7" s="652">
        <v>660.96</v>
      </c>
      <c r="D7" s="653">
        <v>457.81</v>
      </c>
      <c r="E7" s="654">
        <f>C7/B7%-100</f>
        <v>-18.021481904100412</v>
      </c>
      <c r="F7" s="674">
        <f>D7/C7%-100</f>
        <v>-30.735596707818928</v>
      </c>
    </row>
    <row r="8" spans="1:6" s="1442" customFormat="1" ht="12.75">
      <c r="A8" s="673" t="s">
        <v>1464</v>
      </c>
      <c r="B8" s="652">
        <v>212.14</v>
      </c>
      <c r="C8" s="652">
        <v>174.13</v>
      </c>
      <c r="D8" s="615">
        <v>113.01</v>
      </c>
      <c r="E8" s="654">
        <f>C8/B8%-100</f>
        <v>-17.91741302913171</v>
      </c>
      <c r="F8" s="675">
        <f>D8/C8%-100</f>
        <v>-35.10021248492505</v>
      </c>
    </row>
    <row r="9" spans="1:6" s="1442" customFormat="1" ht="12.75">
      <c r="A9" s="673" t="s">
        <v>230</v>
      </c>
      <c r="B9" s="655" t="s">
        <v>1584</v>
      </c>
      <c r="C9" s="656">
        <v>63.89</v>
      </c>
      <c r="D9" s="656">
        <v>42.02</v>
      </c>
      <c r="E9" s="654" t="s">
        <v>1584</v>
      </c>
      <c r="F9" s="675">
        <f>D9/C9%-100</f>
        <v>-34.230709031147285</v>
      </c>
    </row>
    <row r="10" spans="1:6" s="1442" customFormat="1" ht="12.75">
      <c r="A10" s="673" t="s">
        <v>1469</v>
      </c>
      <c r="B10" s="657">
        <v>810.94</v>
      </c>
      <c r="C10" s="653">
        <v>722.72</v>
      </c>
      <c r="D10" s="653">
        <v>427.43</v>
      </c>
      <c r="E10" s="654">
        <f>C10/B10%-100</f>
        <v>-10.878733321824058</v>
      </c>
      <c r="F10" s="675">
        <f>D10/C10%-100</f>
        <v>-40.858147000221386</v>
      </c>
    </row>
    <row r="11" spans="1:6" s="1442" customFormat="1" ht="12.75">
      <c r="A11" s="673" t="s">
        <v>862</v>
      </c>
      <c r="B11" s="658">
        <v>274101.44</v>
      </c>
      <c r="C11" s="649">
        <v>243459.05</v>
      </c>
      <c r="D11" s="653">
        <v>356105.68</v>
      </c>
      <c r="E11" s="654">
        <f aca="true" t="shared" si="0" ref="E11:F15">C11/B11%-100</f>
        <v>-11.17921525695013</v>
      </c>
      <c r="F11" s="674">
        <f t="shared" si="0"/>
        <v>46.269230903513346</v>
      </c>
    </row>
    <row r="12" spans="1:6" s="1442" customFormat="1" ht="14.25" customHeight="1">
      <c r="A12" s="676" t="s">
        <v>861</v>
      </c>
      <c r="B12" s="649">
        <v>25539</v>
      </c>
      <c r="C12" s="657">
        <v>55173</v>
      </c>
      <c r="D12" s="653">
        <v>75342</v>
      </c>
      <c r="E12" s="654">
        <f t="shared" si="0"/>
        <v>116.03430048161636</v>
      </c>
      <c r="F12" s="674">
        <f t="shared" si="0"/>
        <v>36.555924093306515</v>
      </c>
    </row>
    <row r="13" spans="1:6" s="1442" customFormat="1" ht="12.75">
      <c r="A13" s="677" t="s">
        <v>1465</v>
      </c>
      <c r="B13" s="659">
        <v>148</v>
      </c>
      <c r="C13" s="660">
        <v>157</v>
      </c>
      <c r="D13" s="660">
        <v>171</v>
      </c>
      <c r="E13" s="655">
        <f t="shared" si="0"/>
        <v>6.081081081081081</v>
      </c>
      <c r="F13" s="675">
        <f t="shared" si="0"/>
        <v>8.917197452229289</v>
      </c>
    </row>
    <row r="14" spans="1:6" s="1442" customFormat="1" ht="12.75">
      <c r="A14" s="677" t="s">
        <v>210</v>
      </c>
      <c r="B14" s="649">
        <v>281034</v>
      </c>
      <c r="C14" s="653">
        <v>578196</v>
      </c>
      <c r="D14" s="653">
        <v>781604</v>
      </c>
      <c r="E14" s="655">
        <f t="shared" si="0"/>
        <v>105.73880740408632</v>
      </c>
      <c r="F14" s="675">
        <f t="shared" si="0"/>
        <v>35.179766030896104</v>
      </c>
    </row>
    <row r="15" spans="1:6" s="1442" customFormat="1" ht="12.75">
      <c r="A15" s="673" t="s">
        <v>1422</v>
      </c>
      <c r="B15" s="659">
        <v>23</v>
      </c>
      <c r="C15" s="659">
        <v>21</v>
      </c>
      <c r="D15" s="661">
        <v>16</v>
      </c>
      <c r="E15" s="654">
        <f>C15/B15%-100</f>
        <v>-8.695652173913047</v>
      </c>
      <c r="F15" s="675">
        <f t="shared" si="0"/>
        <v>-23.80952380952381</v>
      </c>
    </row>
    <row r="16" spans="1:6" s="1442" customFormat="1" ht="12.75">
      <c r="A16" s="677" t="s">
        <v>1423</v>
      </c>
      <c r="B16" s="659">
        <v>118</v>
      </c>
      <c r="C16" s="662">
        <v>120</v>
      </c>
      <c r="D16" s="660">
        <v>118</v>
      </c>
      <c r="E16" s="655">
        <f>C16/B16%-100</f>
        <v>1.6949152542372872</v>
      </c>
      <c r="F16" s="675">
        <f>D16/C16%-100</f>
        <v>-1.6666666666666572</v>
      </c>
    </row>
    <row r="17" spans="1:8" s="1442" customFormat="1" ht="12.75">
      <c r="A17" s="677" t="s">
        <v>1424</v>
      </c>
      <c r="B17" s="649">
        <v>17585</v>
      </c>
      <c r="C17" s="649">
        <v>19455</v>
      </c>
      <c r="D17" s="653">
        <v>12200</v>
      </c>
      <c r="E17" s="654">
        <f>C17/B17%-100</f>
        <v>10.634063121978969</v>
      </c>
      <c r="F17" s="674">
        <f>D17/C17%-100</f>
        <v>-37.291184785402216</v>
      </c>
      <c r="H17" s="1442" t="s">
        <v>170</v>
      </c>
    </row>
    <row r="18" spans="1:6" s="1442" customFormat="1" ht="14.25" customHeight="1">
      <c r="A18" s="678" t="s">
        <v>52</v>
      </c>
      <c r="B18" s="663"/>
      <c r="C18" s="663"/>
      <c r="D18" s="664"/>
      <c r="E18" s="665"/>
      <c r="F18" s="679"/>
    </row>
    <row r="19" spans="1:6" s="1442" customFormat="1" ht="12.75">
      <c r="A19" s="680" t="s">
        <v>1466</v>
      </c>
      <c r="B19" s="649">
        <v>3495.17</v>
      </c>
      <c r="C19" s="649">
        <v>1750.56</v>
      </c>
      <c r="D19" s="653">
        <v>1385.77</v>
      </c>
      <c r="E19" s="654">
        <f aca="true" t="shared" si="1" ref="E19:F24">C19/B19%-100</f>
        <v>-49.91488253790231</v>
      </c>
      <c r="F19" s="674">
        <f t="shared" si="1"/>
        <v>-20.838474545288378</v>
      </c>
    </row>
    <row r="20" spans="1:6" s="1442" customFormat="1" ht="12.75">
      <c r="A20" s="677" t="s">
        <v>860</v>
      </c>
      <c r="B20" s="649">
        <v>1920.93</v>
      </c>
      <c r="C20" s="649">
        <v>1069.77</v>
      </c>
      <c r="D20" s="653">
        <v>448.49</v>
      </c>
      <c r="E20" s="654">
        <f t="shared" si="1"/>
        <v>-44.3097874467055</v>
      </c>
      <c r="F20" s="674">
        <f t="shared" si="1"/>
        <v>-58.07603503556839</v>
      </c>
    </row>
    <row r="21" spans="1:6" s="1442" customFormat="1" ht="25.5">
      <c r="A21" s="681" t="s">
        <v>864</v>
      </c>
      <c r="B21" s="649">
        <f>B20/B11%</f>
        <v>0.7008098899443943</v>
      </c>
      <c r="C21" s="649">
        <f>C20/C11%</f>
        <v>0.4394044912275802</v>
      </c>
      <c r="D21" s="656">
        <f>D20/D11%</f>
        <v>0.12594295041853867</v>
      </c>
      <c r="E21" s="655">
        <f t="shared" si="1"/>
        <v>-37.30047227751813</v>
      </c>
      <c r="F21" s="675">
        <f t="shared" si="1"/>
        <v>-71.33780993756179</v>
      </c>
    </row>
    <row r="22" spans="1:6" s="1442" customFormat="1" ht="12.75">
      <c r="A22" s="681" t="s">
        <v>863</v>
      </c>
      <c r="B22" s="666">
        <f>B11/B24*100</f>
        <v>33.60474117374455</v>
      </c>
      <c r="C22" s="666">
        <f>C11/C24*100</f>
        <v>24.55917689213127</v>
      </c>
      <c r="D22" s="656">
        <f>D11/D24*100</f>
        <v>30.110061893327018</v>
      </c>
      <c r="E22" s="655">
        <f t="shared" si="1"/>
        <v>-26.917524032830812</v>
      </c>
      <c r="F22" s="675">
        <f t="shared" si="1"/>
        <v>22.602080784613946</v>
      </c>
    </row>
    <row r="23" spans="1:6" s="1443" customFormat="1" ht="12.75">
      <c r="A23" s="680" t="s">
        <v>1467</v>
      </c>
      <c r="B23" s="652">
        <v>151.7</v>
      </c>
      <c r="C23" s="652">
        <v>149.6</v>
      </c>
      <c r="D23" s="656">
        <v>97</v>
      </c>
      <c r="E23" s="667">
        <f t="shared" si="1"/>
        <v>-1.3843111404086983</v>
      </c>
      <c r="F23" s="682">
        <f t="shared" si="1"/>
        <v>-35.16042780748663</v>
      </c>
    </row>
    <row r="24" spans="1:6" s="1442" customFormat="1" ht="13.5" thickBot="1">
      <c r="A24" s="683" t="s">
        <v>865</v>
      </c>
      <c r="B24" s="684">
        <v>815663</v>
      </c>
      <c r="C24" s="684">
        <v>991316</v>
      </c>
      <c r="D24" s="684">
        <v>1182680</v>
      </c>
      <c r="E24" s="685">
        <f t="shared" si="1"/>
        <v>21.53499668367941</v>
      </c>
      <c r="F24" s="686">
        <f t="shared" si="1"/>
        <v>19.30403625080197</v>
      </c>
    </row>
    <row r="25" spans="1:6" ht="9" customHeight="1" thickTop="1">
      <c r="A25" s="229"/>
      <c r="B25" s="13"/>
      <c r="C25" s="11"/>
      <c r="D25" s="11"/>
      <c r="E25" s="230"/>
      <c r="F25" s="230"/>
    </row>
    <row r="26" spans="1:3" ht="12.75">
      <c r="A26" s="229" t="s">
        <v>1470</v>
      </c>
      <c r="B26" s="11"/>
      <c r="C26" s="11"/>
    </row>
    <row r="27" spans="1:3" ht="12.75">
      <c r="A27" s="229" t="s">
        <v>1486</v>
      </c>
      <c r="B27" s="11"/>
      <c r="C27" s="11"/>
    </row>
    <row r="28" spans="1:4" ht="12.75">
      <c r="A28" s="229" t="s">
        <v>211</v>
      </c>
      <c r="B28" s="11"/>
      <c r="C28" s="11"/>
      <c r="D28" s="231"/>
    </row>
    <row r="29" spans="1:4" ht="25.5">
      <c r="A29" s="229" t="s">
        <v>1334</v>
      </c>
      <c r="B29" s="254"/>
      <c r="C29" s="254"/>
      <c r="D29" s="255"/>
    </row>
    <row r="30" spans="1:3" ht="12.75">
      <c r="A30" s="11"/>
      <c r="B30" s="11"/>
      <c r="C30" s="11"/>
    </row>
  </sheetData>
  <mergeCells count="6">
    <mergeCell ref="E5:E6"/>
    <mergeCell ref="F5:F6"/>
    <mergeCell ref="A1:F1"/>
    <mergeCell ref="A2:F2"/>
    <mergeCell ref="B4:D4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workbookViewId="0" topLeftCell="A1">
      <selection activeCell="A1" sqref="A1:E1"/>
    </sheetView>
  </sheetViews>
  <sheetFormatPr defaultColWidth="9.140625" defaultRowHeight="12.75"/>
  <cols>
    <col min="1" max="1" width="5.7109375" style="9" bestFit="1" customWidth="1"/>
    <col min="2" max="2" width="36.7109375" style="9" customWidth="1"/>
    <col min="3" max="4" width="17.57421875" style="9" customWidth="1"/>
    <col min="5" max="5" width="20.7109375" style="9" customWidth="1"/>
    <col min="6" max="6" width="11.28125" style="9" bestFit="1" customWidth="1"/>
    <col min="7" max="7" width="29.28125" style="9" customWidth="1"/>
    <col min="8" max="9" width="9.140625" style="9" customWidth="1"/>
    <col min="10" max="10" width="10.00390625" style="9" bestFit="1" customWidth="1"/>
    <col min="11" max="16384" width="9.140625" style="9" customWidth="1"/>
  </cols>
  <sheetData>
    <row r="1" spans="1:5" ht="12.75">
      <c r="A1" s="1610" t="s">
        <v>238</v>
      </c>
      <c r="B1" s="1610"/>
      <c r="C1" s="1610"/>
      <c r="D1" s="1610"/>
      <c r="E1" s="1610"/>
    </row>
    <row r="2" spans="1:5" ht="15.75">
      <c r="A2" s="1712" t="s">
        <v>745</v>
      </c>
      <c r="B2" s="1712"/>
      <c r="C2" s="1712"/>
      <c r="D2" s="1712"/>
      <c r="E2" s="1712"/>
    </row>
    <row r="3" spans="1:6" ht="12.75" customHeight="1">
      <c r="A3" s="1610" t="s">
        <v>140</v>
      </c>
      <c r="B3" s="1610"/>
      <c r="C3" s="1610"/>
      <c r="D3" s="1610"/>
      <c r="E3" s="1610"/>
      <c r="F3" s="75"/>
    </row>
    <row r="4" spans="1:5" ht="12.75" customHeight="1" thickBot="1">
      <c r="A4" s="116"/>
      <c r="B4" s="708"/>
      <c r="C4" s="708"/>
      <c r="D4" s="708"/>
      <c r="E4" s="1572" t="s">
        <v>767</v>
      </c>
    </row>
    <row r="5" spans="1:6" ht="12.75" customHeight="1" thickTop="1">
      <c r="A5" s="1457" t="s">
        <v>239</v>
      </c>
      <c r="B5" s="1458" t="s">
        <v>240</v>
      </c>
      <c r="C5" s="1459" t="s">
        <v>241</v>
      </c>
      <c r="D5" s="1459" t="s">
        <v>1138</v>
      </c>
      <c r="E5" s="1460" t="s">
        <v>242</v>
      </c>
      <c r="F5" s="917"/>
    </row>
    <row r="6" spans="1:5" ht="12.75" customHeight="1">
      <c r="A6" s="1461">
        <v>1</v>
      </c>
      <c r="B6" s="1448" t="s">
        <v>243</v>
      </c>
      <c r="C6" s="1447" t="s">
        <v>244</v>
      </c>
      <c r="D6" s="1449">
        <v>173.25</v>
      </c>
      <c r="E6" s="1462" t="s">
        <v>245</v>
      </c>
    </row>
    <row r="7" spans="1:7" ht="12.75">
      <c r="A7" s="1461">
        <v>2</v>
      </c>
      <c r="B7" s="1448" t="s">
        <v>246</v>
      </c>
      <c r="C7" s="1447" t="s">
        <v>244</v>
      </c>
      <c r="D7" s="1449">
        <v>334.7017</v>
      </c>
      <c r="E7" s="1462" t="s">
        <v>247</v>
      </c>
      <c r="F7" s="918"/>
      <c r="G7" s="918"/>
    </row>
    <row r="8" spans="1:7" ht="12" customHeight="1">
      <c r="A8" s="1461">
        <v>3</v>
      </c>
      <c r="B8" s="1448" t="s">
        <v>248</v>
      </c>
      <c r="C8" s="1447" t="s">
        <v>244</v>
      </c>
      <c r="D8" s="1449">
        <v>441</v>
      </c>
      <c r="E8" s="1462" t="s">
        <v>249</v>
      </c>
      <c r="F8" s="918"/>
      <c r="G8" s="918"/>
    </row>
    <row r="9" spans="1:7" ht="13.5" customHeight="1">
      <c r="A9" s="1461">
        <v>4</v>
      </c>
      <c r="B9" s="1448" t="s">
        <v>250</v>
      </c>
      <c r="C9" s="1447" t="s">
        <v>244</v>
      </c>
      <c r="D9" s="1449">
        <v>324</v>
      </c>
      <c r="E9" s="1462" t="s">
        <v>328</v>
      </c>
      <c r="F9" s="918"/>
      <c r="G9" s="918"/>
    </row>
    <row r="10" spans="1:7" s="35" customFormat="1" ht="12.75">
      <c r="A10" s="1461">
        <v>5</v>
      </c>
      <c r="B10" s="1448" t="s">
        <v>251</v>
      </c>
      <c r="C10" s="1447" t="s">
        <v>244</v>
      </c>
      <c r="D10" s="1449">
        <v>337.263476</v>
      </c>
      <c r="E10" s="1462" t="s">
        <v>252</v>
      </c>
      <c r="F10" s="919"/>
      <c r="G10" s="919"/>
    </row>
    <row r="11" spans="1:5" ht="12" customHeight="1">
      <c r="A11" s="1461">
        <v>6</v>
      </c>
      <c r="B11" s="1448" t="s">
        <v>253</v>
      </c>
      <c r="C11" s="1447" t="s">
        <v>244</v>
      </c>
      <c r="D11" s="1449">
        <v>59.9517</v>
      </c>
      <c r="E11" s="1462" t="s">
        <v>254</v>
      </c>
    </row>
    <row r="12" spans="1:5" ht="12" customHeight="1">
      <c r="A12" s="1461">
        <v>7</v>
      </c>
      <c r="B12" s="1448" t="s">
        <v>256</v>
      </c>
      <c r="C12" s="1447" t="s">
        <v>244</v>
      </c>
      <c r="D12" s="1449">
        <v>439.2344</v>
      </c>
      <c r="E12" s="1462" t="s">
        <v>257</v>
      </c>
    </row>
    <row r="13" spans="1:5" ht="12" customHeight="1">
      <c r="A13" s="1461">
        <v>8</v>
      </c>
      <c r="B13" s="1448" t="s">
        <v>258</v>
      </c>
      <c r="C13" s="1447" t="s">
        <v>244</v>
      </c>
      <c r="D13" s="1449">
        <v>1360.8</v>
      </c>
      <c r="E13" s="1462" t="s">
        <v>259</v>
      </c>
    </row>
    <row r="14" spans="1:5" ht="12" customHeight="1">
      <c r="A14" s="1461">
        <v>9</v>
      </c>
      <c r="B14" s="1448" t="s">
        <v>260</v>
      </c>
      <c r="C14" s="1447" t="s">
        <v>244</v>
      </c>
      <c r="D14" s="1449">
        <v>100</v>
      </c>
      <c r="E14" s="1462" t="s">
        <v>261</v>
      </c>
    </row>
    <row r="15" spans="1:5" ht="12" customHeight="1">
      <c r="A15" s="1461">
        <v>10</v>
      </c>
      <c r="B15" s="1448" t="s">
        <v>262</v>
      </c>
      <c r="C15" s="1447" t="s">
        <v>244</v>
      </c>
      <c r="D15" s="1449">
        <v>75</v>
      </c>
      <c r="E15" s="1462" t="s">
        <v>263</v>
      </c>
    </row>
    <row r="16" spans="1:5" ht="12" customHeight="1">
      <c r="A16" s="1461">
        <v>11</v>
      </c>
      <c r="B16" s="1448" t="s">
        <v>264</v>
      </c>
      <c r="C16" s="1447" t="s">
        <v>244</v>
      </c>
      <c r="D16" s="1449">
        <v>317.4</v>
      </c>
      <c r="E16" s="1462" t="s">
        <v>265</v>
      </c>
    </row>
    <row r="17" spans="1:5" ht="12" customHeight="1">
      <c r="A17" s="1461">
        <v>12</v>
      </c>
      <c r="B17" s="1448" t="s">
        <v>255</v>
      </c>
      <c r="C17" s="1447" t="s">
        <v>244</v>
      </c>
      <c r="D17" s="1449">
        <v>437.26</v>
      </c>
      <c r="E17" s="1462" t="s">
        <v>266</v>
      </c>
    </row>
    <row r="18" spans="1:5" ht="12" customHeight="1">
      <c r="A18" s="1461">
        <v>13</v>
      </c>
      <c r="B18" s="1448" t="s">
        <v>329</v>
      </c>
      <c r="C18" s="1447" t="s">
        <v>244</v>
      </c>
      <c r="D18" s="1449">
        <v>500</v>
      </c>
      <c r="E18" s="1462" t="s">
        <v>330</v>
      </c>
    </row>
    <row r="19" spans="1:5" ht="12" customHeight="1">
      <c r="A19" s="1461">
        <v>14</v>
      </c>
      <c r="B19" s="1448" t="s">
        <v>331</v>
      </c>
      <c r="C19" s="1447" t="s">
        <v>244</v>
      </c>
      <c r="D19" s="1449">
        <v>210</v>
      </c>
      <c r="E19" s="1462" t="s">
        <v>332</v>
      </c>
    </row>
    <row r="20" spans="1:5" ht="12" customHeight="1">
      <c r="A20" s="1461">
        <v>15</v>
      </c>
      <c r="B20" s="1448" t="s">
        <v>333</v>
      </c>
      <c r="C20" s="1447" t="s">
        <v>244</v>
      </c>
      <c r="D20" s="1449">
        <v>561.04</v>
      </c>
      <c r="E20" s="1462" t="s">
        <v>334</v>
      </c>
    </row>
    <row r="21" spans="1:5" ht="12" customHeight="1">
      <c r="A21" s="1461">
        <v>16</v>
      </c>
      <c r="B21" s="1448" t="s">
        <v>335</v>
      </c>
      <c r="C21" s="1447" t="s">
        <v>244</v>
      </c>
      <c r="D21" s="1449">
        <v>462</v>
      </c>
      <c r="E21" s="1462" t="s">
        <v>336</v>
      </c>
    </row>
    <row r="22" spans="1:5" ht="12" customHeight="1">
      <c r="A22" s="1461">
        <v>17</v>
      </c>
      <c r="B22" s="1448" t="s">
        <v>337</v>
      </c>
      <c r="C22" s="1447" t="s">
        <v>244</v>
      </c>
      <c r="D22" s="1449">
        <v>50</v>
      </c>
      <c r="E22" s="1462" t="s">
        <v>338</v>
      </c>
    </row>
    <row r="23" spans="1:5" ht="12" customHeight="1">
      <c r="A23" s="1461">
        <v>18</v>
      </c>
      <c r="B23" s="1448" t="s">
        <v>339</v>
      </c>
      <c r="C23" s="1447" t="s">
        <v>244</v>
      </c>
      <c r="D23" s="1449">
        <v>62.5</v>
      </c>
      <c r="E23" s="1462" t="s">
        <v>340</v>
      </c>
    </row>
    <row r="24" spans="1:5" ht="12" customHeight="1">
      <c r="A24" s="1461">
        <v>19</v>
      </c>
      <c r="B24" s="1448" t="s">
        <v>341</v>
      </c>
      <c r="C24" s="1447" t="s">
        <v>244</v>
      </c>
      <c r="D24" s="1449">
        <v>200</v>
      </c>
      <c r="E24" s="1462" t="s">
        <v>342</v>
      </c>
    </row>
    <row r="25" spans="1:5" ht="12" customHeight="1">
      <c r="A25" s="1461">
        <v>20</v>
      </c>
      <c r="B25" s="1448" t="s">
        <v>343</v>
      </c>
      <c r="C25" s="1447" t="s">
        <v>244</v>
      </c>
      <c r="D25" s="1449">
        <v>75.05</v>
      </c>
      <c r="E25" s="1462" t="s">
        <v>344</v>
      </c>
    </row>
    <row r="26" spans="1:5" ht="12" customHeight="1">
      <c r="A26" s="1461">
        <v>21</v>
      </c>
      <c r="B26" s="1448" t="s">
        <v>746</v>
      </c>
      <c r="C26" s="1447" t="s">
        <v>244</v>
      </c>
      <c r="D26" s="1449">
        <v>50</v>
      </c>
      <c r="E26" s="1462" t="s">
        <v>747</v>
      </c>
    </row>
    <row r="27" spans="1:5" ht="12" customHeight="1">
      <c r="A27" s="1461">
        <v>22</v>
      </c>
      <c r="B27" s="1448" t="s">
        <v>748</v>
      </c>
      <c r="C27" s="1447" t="s">
        <v>244</v>
      </c>
      <c r="D27" s="1449">
        <v>500</v>
      </c>
      <c r="E27" s="1462" t="s">
        <v>749</v>
      </c>
    </row>
    <row r="28" spans="1:5" ht="12" customHeight="1">
      <c r="A28" s="1461">
        <v>23</v>
      </c>
      <c r="B28" s="1448" t="s">
        <v>750</v>
      </c>
      <c r="C28" s="1447" t="s">
        <v>244</v>
      </c>
      <c r="D28" s="1449">
        <v>105</v>
      </c>
      <c r="E28" s="1462" t="s">
        <v>751</v>
      </c>
    </row>
    <row r="29" spans="1:5" ht="12" customHeight="1">
      <c r="A29" s="1461">
        <v>24</v>
      </c>
      <c r="B29" s="1448" t="s">
        <v>297</v>
      </c>
      <c r="C29" s="1447" t="s">
        <v>244</v>
      </c>
      <c r="D29" s="1449">
        <v>165</v>
      </c>
      <c r="E29" s="1462" t="s">
        <v>752</v>
      </c>
    </row>
    <row r="30" spans="1:5" ht="12.75">
      <c r="A30" s="1461"/>
      <c r="B30" s="1450" t="s">
        <v>267</v>
      </c>
      <c r="C30" s="1447"/>
      <c r="D30" s="1451">
        <f>SUM(D6:D29)</f>
        <v>7340.451276</v>
      </c>
      <c r="E30" s="1462"/>
    </row>
    <row r="31" spans="1:7" ht="14.25" customHeight="1">
      <c r="A31" s="1463">
        <v>1</v>
      </c>
      <c r="B31" s="1448" t="s">
        <v>268</v>
      </c>
      <c r="C31" s="1447" t="s">
        <v>269</v>
      </c>
      <c r="D31" s="1452">
        <v>13.544</v>
      </c>
      <c r="E31" s="1464" t="s">
        <v>270</v>
      </c>
      <c r="F31" s="918"/>
      <c r="G31" s="918"/>
    </row>
    <row r="32" spans="1:7" ht="15" customHeight="1">
      <c r="A32" s="1463">
        <v>2</v>
      </c>
      <c r="B32" s="1448" t="s">
        <v>271</v>
      </c>
      <c r="C32" s="1447" t="s">
        <v>269</v>
      </c>
      <c r="D32" s="1452">
        <v>8.18</v>
      </c>
      <c r="E32" s="1464" t="s">
        <v>272</v>
      </c>
      <c r="F32" s="918"/>
      <c r="G32" s="918"/>
    </row>
    <row r="33" spans="1:5" ht="14.25" customHeight="1">
      <c r="A33" s="1463">
        <v>3</v>
      </c>
      <c r="B33" s="1448" t="s">
        <v>273</v>
      </c>
      <c r="C33" s="1447" t="s">
        <v>269</v>
      </c>
      <c r="D33" s="1452">
        <v>108</v>
      </c>
      <c r="E33" s="1464" t="s">
        <v>274</v>
      </c>
    </row>
    <row r="34" spans="1:5" ht="12" customHeight="1">
      <c r="A34" s="1463">
        <v>4</v>
      </c>
      <c r="B34" s="1448" t="s">
        <v>275</v>
      </c>
      <c r="C34" s="1447" t="s">
        <v>269</v>
      </c>
      <c r="D34" s="1452">
        <v>96</v>
      </c>
      <c r="E34" s="1464" t="s">
        <v>276</v>
      </c>
    </row>
    <row r="35" spans="1:5" ht="12" customHeight="1">
      <c r="A35" s="1463">
        <v>5</v>
      </c>
      <c r="B35" s="1448" t="s">
        <v>277</v>
      </c>
      <c r="C35" s="1447" t="s">
        <v>269</v>
      </c>
      <c r="D35" s="1452">
        <v>9.18</v>
      </c>
      <c r="E35" s="1464" t="s">
        <v>278</v>
      </c>
    </row>
    <row r="36" spans="1:5" ht="13.5" customHeight="1">
      <c r="A36" s="1463">
        <v>6</v>
      </c>
      <c r="B36" s="1448" t="s">
        <v>279</v>
      </c>
      <c r="C36" s="1447" t="s">
        <v>269</v>
      </c>
      <c r="D36" s="1452">
        <v>24.5</v>
      </c>
      <c r="E36" s="1464" t="s">
        <v>280</v>
      </c>
    </row>
    <row r="37" spans="1:5" ht="13.5" customHeight="1">
      <c r="A37" s="1463">
        <v>7</v>
      </c>
      <c r="B37" s="1448" t="s">
        <v>281</v>
      </c>
      <c r="C37" s="1447" t="s">
        <v>269</v>
      </c>
      <c r="D37" s="1452">
        <v>15</v>
      </c>
      <c r="E37" s="1464" t="s">
        <v>259</v>
      </c>
    </row>
    <row r="38" spans="1:5" ht="13.5" customHeight="1">
      <c r="A38" s="1463">
        <v>8</v>
      </c>
      <c r="B38" s="1448" t="s">
        <v>282</v>
      </c>
      <c r="C38" s="1447" t="s">
        <v>269</v>
      </c>
      <c r="D38" s="1452">
        <v>6</v>
      </c>
      <c r="E38" s="1462" t="s">
        <v>263</v>
      </c>
    </row>
    <row r="39" spans="1:5" ht="13.5" customHeight="1">
      <c r="A39" s="1463">
        <v>9</v>
      </c>
      <c r="B39" s="1448" t="s">
        <v>345</v>
      </c>
      <c r="C39" s="1447" t="s">
        <v>269</v>
      </c>
      <c r="D39" s="1452">
        <v>40</v>
      </c>
      <c r="E39" s="1462" t="s">
        <v>346</v>
      </c>
    </row>
    <row r="40" spans="1:5" ht="13.5" customHeight="1">
      <c r="A40" s="1463">
        <v>10</v>
      </c>
      <c r="B40" s="1448" t="s">
        <v>347</v>
      </c>
      <c r="C40" s="1447" t="s">
        <v>269</v>
      </c>
      <c r="D40" s="1452">
        <v>60</v>
      </c>
      <c r="E40" s="1462" t="s">
        <v>348</v>
      </c>
    </row>
    <row r="41" spans="1:5" ht="13.5" customHeight="1">
      <c r="A41" s="1463">
        <v>11</v>
      </c>
      <c r="B41" s="1448" t="s">
        <v>349</v>
      </c>
      <c r="C41" s="1447" t="s">
        <v>269</v>
      </c>
      <c r="D41" s="1452">
        <v>15</v>
      </c>
      <c r="E41" s="1462" t="s">
        <v>350</v>
      </c>
    </row>
    <row r="42" spans="1:5" ht="13.5" customHeight="1">
      <c r="A42" s="1463">
        <v>12</v>
      </c>
      <c r="B42" s="1448" t="s">
        <v>312</v>
      </c>
      <c r="C42" s="1447" t="s">
        <v>269</v>
      </c>
      <c r="D42" s="1452">
        <v>71.5</v>
      </c>
      <c r="E42" s="1462" t="s">
        <v>351</v>
      </c>
    </row>
    <row r="43" spans="1:5" ht="13.5" customHeight="1">
      <c r="A43" s="1463">
        <v>13</v>
      </c>
      <c r="B43" s="1448" t="s">
        <v>352</v>
      </c>
      <c r="C43" s="1447" t="s">
        <v>269</v>
      </c>
      <c r="D43" s="1452">
        <v>300</v>
      </c>
      <c r="E43" s="1462" t="s">
        <v>353</v>
      </c>
    </row>
    <row r="44" spans="1:5" ht="13.5" customHeight="1">
      <c r="A44" s="1463">
        <v>14</v>
      </c>
      <c r="B44" s="1448" t="s">
        <v>354</v>
      </c>
      <c r="C44" s="1447" t="s">
        <v>269</v>
      </c>
      <c r="D44" s="1452">
        <v>60</v>
      </c>
      <c r="E44" s="1462" t="s">
        <v>355</v>
      </c>
    </row>
    <row r="45" spans="1:5" ht="13.5" customHeight="1">
      <c r="A45" s="1463">
        <v>15</v>
      </c>
      <c r="B45" s="1448" t="s">
        <v>356</v>
      </c>
      <c r="C45" s="1447" t="s">
        <v>269</v>
      </c>
      <c r="D45" s="1452">
        <v>960</v>
      </c>
      <c r="E45" s="1462" t="s">
        <v>355</v>
      </c>
    </row>
    <row r="46" spans="1:5" ht="13.5" customHeight="1">
      <c r="A46" s="1463">
        <v>16</v>
      </c>
      <c r="B46" s="1448" t="s">
        <v>357</v>
      </c>
      <c r="C46" s="1447" t="s">
        <v>269</v>
      </c>
      <c r="D46" s="1452">
        <v>108</v>
      </c>
      <c r="E46" s="1462" t="s">
        <v>358</v>
      </c>
    </row>
    <row r="47" spans="1:5" ht="13.5" customHeight="1">
      <c r="A47" s="1463">
        <v>17</v>
      </c>
      <c r="B47" s="1448" t="s">
        <v>359</v>
      </c>
      <c r="C47" s="1447" t="s">
        <v>269</v>
      </c>
      <c r="D47" s="1452">
        <v>108</v>
      </c>
      <c r="E47" s="1462" t="s">
        <v>358</v>
      </c>
    </row>
    <row r="48" spans="1:5" ht="13.5" customHeight="1">
      <c r="A48" s="1463">
        <v>18</v>
      </c>
      <c r="B48" s="1448" t="s">
        <v>360</v>
      </c>
      <c r="C48" s="1447" t="s">
        <v>269</v>
      </c>
      <c r="D48" s="1452">
        <v>42</v>
      </c>
      <c r="E48" s="1462" t="s">
        <v>361</v>
      </c>
    </row>
    <row r="49" spans="1:5" ht="13.5" customHeight="1">
      <c r="A49" s="1463">
        <v>19</v>
      </c>
      <c r="B49" s="1448" t="s">
        <v>362</v>
      </c>
      <c r="C49" s="1447" t="s">
        <v>269</v>
      </c>
      <c r="D49" s="1452">
        <v>60</v>
      </c>
      <c r="E49" s="1462" t="s">
        <v>363</v>
      </c>
    </row>
    <row r="50" spans="1:5" ht="13.5" customHeight="1">
      <c r="A50" s="1463">
        <v>20</v>
      </c>
      <c r="B50" s="1448" t="s">
        <v>753</v>
      </c>
      <c r="C50" s="1447" t="s">
        <v>269</v>
      </c>
      <c r="D50" s="1452">
        <v>33</v>
      </c>
      <c r="E50" s="1462" t="s">
        <v>752</v>
      </c>
    </row>
    <row r="51" spans="1:5" ht="13.5" customHeight="1">
      <c r="A51" s="1463">
        <v>21</v>
      </c>
      <c r="B51" s="1448" t="s">
        <v>754</v>
      </c>
      <c r="C51" s="1447" t="s">
        <v>269</v>
      </c>
      <c r="D51" s="1452">
        <v>35</v>
      </c>
      <c r="E51" s="1462" t="s">
        <v>755</v>
      </c>
    </row>
    <row r="52" spans="1:5" ht="13.5" customHeight="1">
      <c r="A52" s="1463">
        <v>22</v>
      </c>
      <c r="B52" s="1448" t="s">
        <v>756</v>
      </c>
      <c r="C52" s="1447" t="s">
        <v>269</v>
      </c>
      <c r="D52" s="1452">
        <v>23</v>
      </c>
      <c r="E52" s="1462" t="s">
        <v>757</v>
      </c>
    </row>
    <row r="53" spans="1:5" ht="13.5" customHeight="1">
      <c r="A53" s="1463">
        <v>23</v>
      </c>
      <c r="B53" s="1448" t="s">
        <v>758</v>
      </c>
      <c r="C53" s="1447" t="s">
        <v>269</v>
      </c>
      <c r="D53" s="1452">
        <v>40</v>
      </c>
      <c r="E53" s="1462" t="s">
        <v>759</v>
      </c>
    </row>
    <row r="54" spans="1:5" ht="13.5" customHeight="1">
      <c r="A54" s="1463"/>
      <c r="B54" s="1448"/>
      <c r="C54" s="1447"/>
      <c r="D54" s="1452"/>
      <c r="E54" s="1462"/>
    </row>
    <row r="55" spans="1:5" ht="12.75">
      <c r="A55" s="1465"/>
      <c r="B55" s="1450" t="s">
        <v>267</v>
      </c>
      <c r="C55" s="1445"/>
      <c r="D55" s="1453">
        <f>SUM(D31:D53)</f>
        <v>2235.904</v>
      </c>
      <c r="E55" s="933"/>
    </row>
    <row r="56" spans="1:5" ht="13.5" thickBot="1">
      <c r="A56" s="1466"/>
      <c r="B56" s="928" t="s">
        <v>283</v>
      </c>
      <c r="C56" s="1467"/>
      <c r="D56" s="543">
        <f>D55+D30</f>
        <v>9576.355276</v>
      </c>
      <c r="E56" s="1468"/>
    </row>
    <row r="57" spans="1:4" ht="13.5" thickTop="1">
      <c r="A57" s="1713" t="s">
        <v>284</v>
      </c>
      <c r="B57" s="1713"/>
      <c r="D57" s="1"/>
    </row>
    <row r="58" spans="1:4" ht="12.75">
      <c r="A58" s="22"/>
      <c r="D58" s="1"/>
    </row>
    <row r="59" spans="1:6" ht="12.75" customHeight="1">
      <c r="A59" s="1648" t="s">
        <v>364</v>
      </c>
      <c r="B59" s="1648"/>
      <c r="C59" s="1648"/>
      <c r="D59" s="1648"/>
      <c r="E59" s="1648"/>
      <c r="F59" s="1648"/>
    </row>
    <row r="60" spans="1:5" ht="12.75" customHeight="1" thickBot="1">
      <c r="A60" s="116"/>
      <c r="B60" s="920"/>
      <c r="C60" s="920"/>
      <c r="D60" s="921"/>
      <c r="E60" s="922"/>
    </row>
    <row r="61" spans="1:6" ht="12.75" customHeight="1" thickTop="1">
      <c r="A61" s="1714" t="s">
        <v>1342</v>
      </c>
      <c r="B61" s="1706" t="s">
        <v>285</v>
      </c>
      <c r="C61" s="1706" t="s">
        <v>286</v>
      </c>
      <c r="D61" s="1716" t="s">
        <v>287</v>
      </c>
      <c r="E61" s="1706" t="s">
        <v>288</v>
      </c>
      <c r="F61" s="1708" t="s">
        <v>289</v>
      </c>
    </row>
    <row r="62" spans="1:6" ht="12.75">
      <c r="A62" s="1715"/>
      <c r="B62" s="1707"/>
      <c r="C62" s="1707"/>
      <c r="D62" s="1717"/>
      <c r="E62" s="1707"/>
      <c r="F62" s="1709"/>
    </row>
    <row r="63" spans="1:6" s="35" customFormat="1" ht="12.75" customHeight="1">
      <c r="A63" s="932">
        <v>1</v>
      </c>
      <c r="B63" s="1454" t="s">
        <v>290</v>
      </c>
      <c r="C63" s="1444" t="s">
        <v>365</v>
      </c>
      <c r="D63" s="658">
        <v>600</v>
      </c>
      <c r="E63" s="658">
        <v>60</v>
      </c>
      <c r="F63" s="1469">
        <v>40079</v>
      </c>
    </row>
    <row r="64" spans="1:6" s="35" customFormat="1" ht="12.75" customHeight="1">
      <c r="A64" s="1470">
        <v>2</v>
      </c>
      <c r="B64" s="711" t="s">
        <v>291</v>
      </c>
      <c r="C64" s="1444" t="s">
        <v>365</v>
      </c>
      <c r="D64" s="712">
        <v>10000</v>
      </c>
      <c r="E64" s="713">
        <v>1000</v>
      </c>
      <c r="F64" s="929">
        <v>40068</v>
      </c>
    </row>
    <row r="65" spans="1:6" s="35" customFormat="1" ht="12.75" customHeight="1">
      <c r="A65" s="1470">
        <v>3</v>
      </c>
      <c r="B65" s="711" t="s">
        <v>292</v>
      </c>
      <c r="C65" s="1444" t="s">
        <v>365</v>
      </c>
      <c r="D65" s="712">
        <v>12500</v>
      </c>
      <c r="E65" s="713">
        <v>1250</v>
      </c>
      <c r="F65" s="929">
        <v>40068</v>
      </c>
    </row>
    <row r="66" spans="1:6" s="35" customFormat="1" ht="12.75" customHeight="1">
      <c r="A66" s="1470">
        <v>4</v>
      </c>
      <c r="B66" s="711" t="s">
        <v>293</v>
      </c>
      <c r="C66" s="1444" t="s">
        <v>365</v>
      </c>
      <c r="D66" s="712">
        <v>6800</v>
      </c>
      <c r="E66" s="713">
        <v>680</v>
      </c>
      <c r="F66" s="929">
        <v>40068</v>
      </c>
    </row>
    <row r="67" spans="1:6" s="35" customFormat="1" ht="12.75" customHeight="1">
      <c r="A67" s="1470">
        <v>5</v>
      </c>
      <c r="B67" s="1445" t="s">
        <v>294</v>
      </c>
      <c r="C67" s="1444" t="s">
        <v>365</v>
      </c>
      <c r="D67" s="658">
        <v>1715</v>
      </c>
      <c r="E67" s="658">
        <v>171.5</v>
      </c>
      <c r="F67" s="929"/>
    </row>
    <row r="68" spans="1:6" s="35" customFormat="1" ht="12.75" customHeight="1">
      <c r="A68" s="1470">
        <v>6</v>
      </c>
      <c r="B68" s="1445" t="s">
        <v>295</v>
      </c>
      <c r="C68" s="1444" t="s">
        <v>365</v>
      </c>
      <c r="D68" s="658">
        <v>700</v>
      </c>
      <c r="E68" s="658">
        <v>70</v>
      </c>
      <c r="F68" s="929"/>
    </row>
    <row r="69" spans="1:6" s="35" customFormat="1" ht="12.75" customHeight="1">
      <c r="A69" s="1470">
        <v>7</v>
      </c>
      <c r="B69" s="711" t="s">
        <v>366</v>
      </c>
      <c r="C69" s="1444" t="s">
        <v>365</v>
      </c>
      <c r="D69" s="712">
        <v>1000</v>
      </c>
      <c r="E69" s="713">
        <v>100</v>
      </c>
      <c r="F69" s="929">
        <v>40181</v>
      </c>
    </row>
    <row r="70" spans="1:6" s="35" customFormat="1" ht="12.75" customHeight="1">
      <c r="A70" s="1470">
        <v>8</v>
      </c>
      <c r="B70" s="711" t="s">
        <v>367</v>
      </c>
      <c r="C70" s="1444" t="s">
        <v>365</v>
      </c>
      <c r="D70" s="712">
        <v>1500</v>
      </c>
      <c r="E70" s="713">
        <v>150</v>
      </c>
      <c r="F70" s="929">
        <v>40181</v>
      </c>
    </row>
    <row r="71" spans="1:6" s="35" customFormat="1" ht="12.75" customHeight="1">
      <c r="A71" s="1470">
        <v>9</v>
      </c>
      <c r="B71" s="711" t="s">
        <v>368</v>
      </c>
      <c r="C71" s="1444" t="s">
        <v>365</v>
      </c>
      <c r="D71" s="712">
        <v>200</v>
      </c>
      <c r="E71" s="713">
        <v>20</v>
      </c>
      <c r="F71" s="929">
        <v>40192</v>
      </c>
    </row>
    <row r="72" spans="1:6" s="35" customFormat="1" ht="12.75" customHeight="1">
      <c r="A72" s="1470">
        <v>10</v>
      </c>
      <c r="B72" s="711" t="s">
        <v>369</v>
      </c>
      <c r="C72" s="1444" t="s">
        <v>365</v>
      </c>
      <c r="D72" s="712">
        <v>451.44</v>
      </c>
      <c r="E72" s="713">
        <v>45.14</v>
      </c>
      <c r="F72" s="929" t="s">
        <v>370</v>
      </c>
    </row>
    <row r="73" spans="1:6" s="35" customFormat="1" ht="12.75" customHeight="1">
      <c r="A73" s="1470">
        <v>11</v>
      </c>
      <c r="B73" s="711" t="s">
        <v>371</v>
      </c>
      <c r="C73" s="1444" t="s">
        <v>365</v>
      </c>
      <c r="D73" s="712">
        <v>500</v>
      </c>
      <c r="E73" s="713">
        <v>50</v>
      </c>
      <c r="F73" s="929">
        <v>40272</v>
      </c>
    </row>
    <row r="74" spans="1:6" s="35" customFormat="1" ht="12.75" customHeight="1">
      <c r="A74" s="1470">
        <v>12</v>
      </c>
      <c r="B74" s="711" t="s">
        <v>760</v>
      </c>
      <c r="C74" s="1444" t="s">
        <v>365</v>
      </c>
      <c r="D74" s="712">
        <v>3600</v>
      </c>
      <c r="E74" s="713">
        <v>360</v>
      </c>
      <c r="F74" s="929">
        <v>40272</v>
      </c>
    </row>
    <row r="75" spans="1:6" s="35" customFormat="1" ht="12.75" customHeight="1">
      <c r="A75" s="1470">
        <v>13</v>
      </c>
      <c r="B75" s="711" t="s">
        <v>761</v>
      </c>
      <c r="C75" s="1444" t="s">
        <v>365</v>
      </c>
      <c r="D75" s="712">
        <v>306</v>
      </c>
      <c r="E75" s="713">
        <v>30.6</v>
      </c>
      <c r="F75" s="929">
        <v>40272</v>
      </c>
    </row>
    <row r="76" spans="1:6" s="35" customFormat="1" ht="12.75" customHeight="1">
      <c r="A76" s="930"/>
      <c r="B76" s="923" t="s">
        <v>267</v>
      </c>
      <c r="C76" s="924"/>
      <c r="D76" s="925">
        <f>SUM(D63:D75)</f>
        <v>39872.44</v>
      </c>
      <c r="E76" s="925">
        <f>SUM(E63:E75)</f>
        <v>3987.24</v>
      </c>
      <c r="F76" s="931"/>
    </row>
    <row r="77" spans="1:8" ht="12.75">
      <c r="A77" s="932">
        <v>1</v>
      </c>
      <c r="B77" s="1454" t="s">
        <v>296</v>
      </c>
      <c r="C77" s="1444" t="s">
        <v>372</v>
      </c>
      <c r="D77" s="658">
        <v>50</v>
      </c>
      <c r="E77" s="658">
        <v>5</v>
      </c>
      <c r="F77" s="1469">
        <v>40042</v>
      </c>
      <c r="G77" s="918"/>
      <c r="H77" s="11"/>
    </row>
    <row r="78" spans="1:7" ht="12.75">
      <c r="A78" s="932">
        <v>2</v>
      </c>
      <c r="B78" s="1454" t="s">
        <v>297</v>
      </c>
      <c r="C78" s="1444" t="s">
        <v>372</v>
      </c>
      <c r="D78" s="658">
        <v>150</v>
      </c>
      <c r="E78" s="658">
        <v>15</v>
      </c>
      <c r="F78" s="1469">
        <v>40042</v>
      </c>
      <c r="G78" s="918"/>
    </row>
    <row r="79" spans="1:7" ht="12.75">
      <c r="A79" s="932">
        <v>3</v>
      </c>
      <c r="B79" s="1454" t="s">
        <v>298</v>
      </c>
      <c r="C79" s="1444" t="s">
        <v>372</v>
      </c>
      <c r="D79" s="658">
        <v>80.78</v>
      </c>
      <c r="E79" s="658">
        <v>8.08</v>
      </c>
      <c r="F79" s="1469">
        <v>40057</v>
      </c>
      <c r="G79" s="918"/>
    </row>
    <row r="80" spans="1:7" ht="12.75">
      <c r="A80" s="932">
        <v>4</v>
      </c>
      <c r="B80" s="1454" t="s">
        <v>299</v>
      </c>
      <c r="C80" s="1444" t="s">
        <v>372</v>
      </c>
      <c r="D80" s="658">
        <v>1242</v>
      </c>
      <c r="E80" s="658">
        <v>124.2</v>
      </c>
      <c r="F80" s="1469">
        <v>40057</v>
      </c>
      <c r="G80" s="918"/>
    </row>
    <row r="81" spans="1:7" ht="12.75">
      <c r="A81" s="932">
        <v>5</v>
      </c>
      <c r="B81" s="1454" t="s">
        <v>300</v>
      </c>
      <c r="C81" s="1444" t="s">
        <v>372</v>
      </c>
      <c r="D81" s="658">
        <v>210</v>
      </c>
      <c r="E81" s="658">
        <v>21</v>
      </c>
      <c r="F81" s="1469">
        <v>40073</v>
      </c>
      <c r="G81" s="918"/>
    </row>
    <row r="82" spans="1:7" ht="12.75">
      <c r="A82" s="932">
        <v>6</v>
      </c>
      <c r="B82" s="1454" t="s">
        <v>301</v>
      </c>
      <c r="C82" s="1444" t="s">
        <v>372</v>
      </c>
      <c r="D82" s="658">
        <v>1075.65</v>
      </c>
      <c r="E82" s="658">
        <v>107.56</v>
      </c>
      <c r="F82" s="1469">
        <v>40094</v>
      </c>
      <c r="G82" s="918"/>
    </row>
    <row r="83" spans="1:7" ht="12.75">
      <c r="A83" s="932">
        <v>7</v>
      </c>
      <c r="B83" s="711" t="s">
        <v>302</v>
      </c>
      <c r="C83" s="1444" t="s">
        <v>372</v>
      </c>
      <c r="D83" s="712">
        <v>209.94</v>
      </c>
      <c r="E83" s="713">
        <v>20.99</v>
      </c>
      <c r="F83" s="929">
        <v>40113</v>
      </c>
      <c r="G83" s="918"/>
    </row>
    <row r="84" spans="1:7" ht="12.75">
      <c r="A84" s="932">
        <v>8</v>
      </c>
      <c r="B84" s="714" t="s">
        <v>303</v>
      </c>
      <c r="C84" s="1444" t="s">
        <v>372</v>
      </c>
      <c r="D84" s="715">
        <v>111.21</v>
      </c>
      <c r="E84" s="716">
        <v>11.12</v>
      </c>
      <c r="F84" s="929">
        <v>40141</v>
      </c>
      <c r="G84" s="918"/>
    </row>
    <row r="85" spans="1:7" ht="12.75">
      <c r="A85" s="932">
        <v>9</v>
      </c>
      <c r="B85" s="711" t="s">
        <v>304</v>
      </c>
      <c r="C85" s="1444" t="s">
        <v>372</v>
      </c>
      <c r="D85" s="712">
        <v>4665.17</v>
      </c>
      <c r="E85" s="713">
        <v>466.51</v>
      </c>
      <c r="F85" s="929">
        <v>40156</v>
      </c>
      <c r="G85" s="918"/>
    </row>
    <row r="86" spans="1:7" ht="12.75">
      <c r="A86" s="932">
        <v>10</v>
      </c>
      <c r="B86" s="714" t="s">
        <v>373</v>
      </c>
      <c r="C86" s="1444" t="s">
        <v>372</v>
      </c>
      <c r="D86" s="715">
        <v>4833.77</v>
      </c>
      <c r="E86" s="716">
        <v>483.37</v>
      </c>
      <c r="F86" s="929">
        <v>40178</v>
      </c>
      <c r="G86" s="918"/>
    </row>
    <row r="87" spans="1:7" ht="12.75">
      <c r="A87" s="932">
        <v>11</v>
      </c>
      <c r="B87" s="711" t="s">
        <v>374</v>
      </c>
      <c r="C87" s="1444" t="s">
        <v>372</v>
      </c>
      <c r="D87" s="712">
        <v>3377.59</v>
      </c>
      <c r="E87" s="713">
        <v>337.75</v>
      </c>
      <c r="F87" s="929">
        <v>40192</v>
      </c>
      <c r="G87" s="918"/>
    </row>
    <row r="88" spans="1:7" ht="12.75">
      <c r="A88" s="932">
        <v>12</v>
      </c>
      <c r="B88" s="717" t="s">
        <v>375</v>
      </c>
      <c r="C88" s="1444" t="s">
        <v>372</v>
      </c>
      <c r="D88" s="715">
        <v>3837.85</v>
      </c>
      <c r="E88" s="716">
        <v>383.79</v>
      </c>
      <c r="F88" s="929">
        <v>40192</v>
      </c>
      <c r="G88" s="918"/>
    </row>
    <row r="89" spans="1:7" ht="12.75">
      <c r="A89" s="932">
        <v>13</v>
      </c>
      <c r="B89" s="717" t="s">
        <v>376</v>
      </c>
      <c r="C89" s="1444" t="s">
        <v>372</v>
      </c>
      <c r="D89" s="715">
        <v>1916.46</v>
      </c>
      <c r="E89" s="716">
        <v>191.65</v>
      </c>
      <c r="F89" s="929">
        <v>40192</v>
      </c>
      <c r="G89" s="918"/>
    </row>
    <row r="90" spans="1:7" ht="12.75">
      <c r="A90" s="932">
        <v>14</v>
      </c>
      <c r="B90" s="717" t="s">
        <v>377</v>
      </c>
      <c r="C90" s="1444" t="s">
        <v>372</v>
      </c>
      <c r="D90" s="715">
        <v>100</v>
      </c>
      <c r="E90" s="716">
        <v>10</v>
      </c>
      <c r="F90" s="929">
        <v>40192</v>
      </c>
      <c r="G90" s="918"/>
    </row>
    <row r="91" spans="1:7" ht="12.75">
      <c r="A91" s="932">
        <v>15</v>
      </c>
      <c r="B91" s="717" t="s">
        <v>378</v>
      </c>
      <c r="C91" s="1444" t="s">
        <v>372</v>
      </c>
      <c r="D91" s="715">
        <v>121.67</v>
      </c>
      <c r="E91" s="716">
        <v>12.17</v>
      </c>
      <c r="F91" s="929">
        <v>40192</v>
      </c>
      <c r="G91" s="918"/>
    </row>
    <row r="92" spans="1:7" ht="12.75">
      <c r="A92" s="932">
        <v>16</v>
      </c>
      <c r="B92" s="717" t="s">
        <v>379</v>
      </c>
      <c r="C92" s="1444" t="s">
        <v>372</v>
      </c>
      <c r="D92" s="715">
        <v>144</v>
      </c>
      <c r="E92" s="716">
        <v>14.4</v>
      </c>
      <c r="F92" s="929">
        <v>40203</v>
      </c>
      <c r="G92" s="918"/>
    </row>
    <row r="93" spans="1:7" ht="12.75">
      <c r="A93" s="932">
        <v>17</v>
      </c>
      <c r="B93" s="717" t="s">
        <v>380</v>
      </c>
      <c r="C93" s="1444" t="s">
        <v>372</v>
      </c>
      <c r="D93" s="715">
        <v>59.85</v>
      </c>
      <c r="E93" s="716">
        <v>5.99</v>
      </c>
      <c r="F93" s="929">
        <v>40211</v>
      </c>
      <c r="G93" s="918"/>
    </row>
    <row r="94" spans="1:7" ht="12.75">
      <c r="A94" s="932">
        <v>18</v>
      </c>
      <c r="B94" s="717" t="s">
        <v>381</v>
      </c>
      <c r="C94" s="1444" t="s">
        <v>372</v>
      </c>
      <c r="D94" s="715">
        <v>1710.72</v>
      </c>
      <c r="E94" s="716">
        <v>171.07</v>
      </c>
      <c r="F94" s="929">
        <v>40211</v>
      </c>
      <c r="G94" s="918"/>
    </row>
    <row r="95" spans="1:7" ht="12.75">
      <c r="A95" s="932">
        <v>19</v>
      </c>
      <c r="B95" s="717" t="s">
        <v>382</v>
      </c>
      <c r="C95" s="1444" t="s">
        <v>372</v>
      </c>
      <c r="D95" s="715">
        <v>201.6</v>
      </c>
      <c r="E95" s="716">
        <v>20.16</v>
      </c>
      <c r="F95" s="929">
        <v>40211</v>
      </c>
      <c r="G95" s="918"/>
    </row>
    <row r="96" spans="1:7" ht="12.75">
      <c r="A96" s="932">
        <v>20</v>
      </c>
      <c r="B96" s="717" t="s">
        <v>383</v>
      </c>
      <c r="C96" s="1444" t="s">
        <v>372</v>
      </c>
      <c r="D96" s="715">
        <v>135.51</v>
      </c>
      <c r="E96" s="716">
        <v>13.55</v>
      </c>
      <c r="F96" s="929" t="s">
        <v>384</v>
      </c>
      <c r="G96" s="918"/>
    </row>
    <row r="97" spans="1:7" ht="12.75">
      <c r="A97" s="932">
        <v>21</v>
      </c>
      <c r="B97" s="717" t="s">
        <v>385</v>
      </c>
      <c r="C97" s="1444" t="s">
        <v>372</v>
      </c>
      <c r="D97" s="715">
        <v>498.92</v>
      </c>
      <c r="E97" s="716">
        <v>49.89</v>
      </c>
      <c r="F97" s="929" t="s">
        <v>384</v>
      </c>
      <c r="G97" s="918"/>
    </row>
    <row r="98" spans="1:7" ht="12.75">
      <c r="A98" s="932">
        <v>22</v>
      </c>
      <c r="B98" s="717" t="s">
        <v>386</v>
      </c>
      <c r="C98" s="1444" t="s">
        <v>372</v>
      </c>
      <c r="D98" s="715">
        <v>262.08</v>
      </c>
      <c r="E98" s="716">
        <v>26.21</v>
      </c>
      <c r="F98" s="929" t="s">
        <v>387</v>
      </c>
      <c r="G98" s="918"/>
    </row>
    <row r="99" spans="1:7" ht="12.75">
      <c r="A99" s="932">
        <v>23</v>
      </c>
      <c r="B99" s="717" t="s">
        <v>388</v>
      </c>
      <c r="C99" s="1444" t="s">
        <v>372</v>
      </c>
      <c r="D99" s="715">
        <v>90</v>
      </c>
      <c r="E99" s="716">
        <v>9</v>
      </c>
      <c r="F99" s="929" t="s">
        <v>387</v>
      </c>
      <c r="G99" s="918"/>
    </row>
    <row r="100" spans="1:7" ht="12.75">
      <c r="A100" s="932">
        <v>24</v>
      </c>
      <c r="B100" s="717" t="s">
        <v>306</v>
      </c>
      <c r="C100" s="1444" t="s">
        <v>372</v>
      </c>
      <c r="D100" s="715">
        <v>381.85</v>
      </c>
      <c r="E100" s="716">
        <v>38.18</v>
      </c>
      <c r="F100" s="929" t="s">
        <v>387</v>
      </c>
      <c r="G100" s="918"/>
    </row>
    <row r="101" spans="1:7" ht="12.75">
      <c r="A101" s="932">
        <v>25</v>
      </c>
      <c r="B101" s="717" t="s">
        <v>389</v>
      </c>
      <c r="C101" s="1444" t="s">
        <v>372</v>
      </c>
      <c r="D101" s="715">
        <v>165</v>
      </c>
      <c r="E101" s="716">
        <v>16.5</v>
      </c>
      <c r="F101" s="929" t="s">
        <v>387</v>
      </c>
      <c r="G101" s="918"/>
    </row>
    <row r="102" spans="1:7" ht="12.75">
      <c r="A102" s="932">
        <v>26</v>
      </c>
      <c r="B102" s="717" t="s">
        <v>390</v>
      </c>
      <c r="C102" s="1444" t="s">
        <v>372</v>
      </c>
      <c r="D102" s="715">
        <v>301.84</v>
      </c>
      <c r="E102" s="716">
        <v>30.18</v>
      </c>
      <c r="F102" s="929" t="s">
        <v>387</v>
      </c>
      <c r="G102" s="918"/>
    </row>
    <row r="103" spans="1:7" ht="12.75">
      <c r="A103" s="932">
        <v>27</v>
      </c>
      <c r="B103" s="714" t="s">
        <v>391</v>
      </c>
      <c r="C103" s="1444" t="s">
        <v>372</v>
      </c>
      <c r="D103" s="715">
        <v>1913.33</v>
      </c>
      <c r="E103" s="716">
        <v>191.33</v>
      </c>
      <c r="F103" s="929">
        <v>40260</v>
      </c>
      <c r="G103" s="918"/>
    </row>
    <row r="104" spans="1:7" ht="12.75">
      <c r="A104" s="932">
        <v>28</v>
      </c>
      <c r="B104" s="711" t="s">
        <v>392</v>
      </c>
      <c r="C104" s="1444" t="s">
        <v>372</v>
      </c>
      <c r="D104" s="712">
        <v>320</v>
      </c>
      <c r="E104" s="713">
        <v>32</v>
      </c>
      <c r="F104" s="929">
        <v>40260</v>
      </c>
      <c r="G104" s="918"/>
    </row>
    <row r="105" spans="1:7" ht="12.75">
      <c r="A105" s="932">
        <v>29</v>
      </c>
      <c r="B105" s="717" t="s">
        <v>255</v>
      </c>
      <c r="C105" s="1444" t="s">
        <v>372</v>
      </c>
      <c r="D105" s="715">
        <v>3504.46</v>
      </c>
      <c r="E105" s="716">
        <v>350.45</v>
      </c>
      <c r="F105" s="929">
        <v>40280</v>
      </c>
      <c r="G105" s="918"/>
    </row>
    <row r="106" spans="1:7" ht="12.75">
      <c r="A106" s="932">
        <v>30</v>
      </c>
      <c r="B106" s="717" t="s">
        <v>256</v>
      </c>
      <c r="C106" s="1444" t="s">
        <v>372</v>
      </c>
      <c r="D106" s="715">
        <v>762</v>
      </c>
      <c r="E106" s="716">
        <v>76.2</v>
      </c>
      <c r="F106" s="929">
        <v>40280</v>
      </c>
      <c r="G106" s="918"/>
    </row>
    <row r="107" spans="1:7" ht="12.75">
      <c r="A107" s="932">
        <v>31</v>
      </c>
      <c r="B107" s="717" t="s">
        <v>393</v>
      </c>
      <c r="C107" s="1444" t="s">
        <v>372</v>
      </c>
      <c r="D107" s="715">
        <v>1000</v>
      </c>
      <c r="E107" s="716">
        <v>100</v>
      </c>
      <c r="F107" s="929">
        <v>40280</v>
      </c>
      <c r="G107" s="918"/>
    </row>
    <row r="108" spans="1:7" ht="12.75">
      <c r="A108" s="932">
        <v>32</v>
      </c>
      <c r="B108" s="711" t="s">
        <v>762</v>
      </c>
      <c r="C108" s="1444" t="s">
        <v>372</v>
      </c>
      <c r="D108" s="715">
        <v>299.95</v>
      </c>
      <c r="E108" s="716">
        <v>29.99</v>
      </c>
      <c r="F108" s="929">
        <v>40280</v>
      </c>
      <c r="G108" s="918"/>
    </row>
    <row r="109" spans="1:7" ht="12.75">
      <c r="A109" s="932">
        <v>33</v>
      </c>
      <c r="B109" s="711" t="s">
        <v>762</v>
      </c>
      <c r="C109" s="1444" t="s">
        <v>372</v>
      </c>
      <c r="D109" s="712">
        <v>410.54</v>
      </c>
      <c r="E109" s="713">
        <v>41.05</v>
      </c>
      <c r="F109" s="929">
        <v>40280</v>
      </c>
      <c r="G109" s="918"/>
    </row>
    <row r="110" spans="1:7" ht="12.75">
      <c r="A110" s="932">
        <v>34</v>
      </c>
      <c r="B110" s="717" t="s">
        <v>763</v>
      </c>
      <c r="C110" s="1444" t="s">
        <v>372</v>
      </c>
      <c r="D110" s="715">
        <v>110.05</v>
      </c>
      <c r="E110" s="716">
        <v>11</v>
      </c>
      <c r="F110" s="929">
        <v>40280</v>
      </c>
      <c r="G110" s="918"/>
    </row>
    <row r="111" spans="1:7" ht="12.75">
      <c r="A111" s="932">
        <v>35</v>
      </c>
      <c r="B111" s="717" t="s">
        <v>764</v>
      </c>
      <c r="C111" s="1444" t="s">
        <v>372</v>
      </c>
      <c r="D111" s="715">
        <v>225</v>
      </c>
      <c r="E111" s="716">
        <v>22.5</v>
      </c>
      <c r="F111" s="929">
        <v>40293</v>
      </c>
      <c r="G111" s="918"/>
    </row>
    <row r="112" spans="1:7" ht="12.75">
      <c r="A112" s="932"/>
      <c r="B112" s="923" t="s">
        <v>267</v>
      </c>
      <c r="C112" s="1455"/>
      <c r="D112" s="841">
        <f>SUM(D77:D111)</f>
        <v>34478.78999999999</v>
      </c>
      <c r="E112" s="841">
        <f>SUM(E77:E111)</f>
        <v>3447.8399999999992</v>
      </c>
      <c r="F112" s="933"/>
      <c r="G112" s="918"/>
    </row>
    <row r="113" spans="1:7" ht="12.75">
      <c r="A113" s="932">
        <v>1</v>
      </c>
      <c r="B113" s="1454" t="s">
        <v>305</v>
      </c>
      <c r="C113" s="1444" t="s">
        <v>394</v>
      </c>
      <c r="D113" s="658">
        <v>2929.18</v>
      </c>
      <c r="E113" s="658">
        <v>292.92</v>
      </c>
      <c r="F113" s="1469">
        <v>40029</v>
      </c>
      <c r="G113" s="926"/>
    </row>
    <row r="114" spans="1:7" ht="12.75">
      <c r="A114" s="932">
        <v>1</v>
      </c>
      <c r="B114" s="1454" t="s">
        <v>306</v>
      </c>
      <c r="C114" s="1444" t="s">
        <v>394</v>
      </c>
      <c r="D114" s="658">
        <v>3840</v>
      </c>
      <c r="E114" s="658">
        <v>384</v>
      </c>
      <c r="F114" s="1469">
        <v>40042</v>
      </c>
      <c r="G114" s="918"/>
    </row>
    <row r="115" spans="1:7" ht="12.75">
      <c r="A115" s="932">
        <v>2</v>
      </c>
      <c r="B115" s="1454" t="s">
        <v>307</v>
      </c>
      <c r="C115" s="1444" t="s">
        <v>394</v>
      </c>
      <c r="D115" s="658">
        <v>375.38</v>
      </c>
      <c r="E115" s="658">
        <v>37.54</v>
      </c>
      <c r="F115" s="1469">
        <v>40042</v>
      </c>
      <c r="G115" s="918"/>
    </row>
    <row r="116" spans="1:7" ht="12.75">
      <c r="A116" s="932">
        <v>3</v>
      </c>
      <c r="B116" s="1454" t="s">
        <v>308</v>
      </c>
      <c r="C116" s="1444" t="s">
        <v>394</v>
      </c>
      <c r="D116" s="658">
        <v>8349</v>
      </c>
      <c r="E116" s="658">
        <v>834.9</v>
      </c>
      <c r="F116" s="1469">
        <v>40042</v>
      </c>
      <c r="G116" s="918"/>
    </row>
    <row r="117" spans="1:7" ht="12.75">
      <c r="A117" s="932">
        <v>4</v>
      </c>
      <c r="B117" s="1454" t="s">
        <v>309</v>
      </c>
      <c r="C117" s="1444" t="s">
        <v>394</v>
      </c>
      <c r="D117" s="658">
        <v>140</v>
      </c>
      <c r="E117" s="658">
        <v>14</v>
      </c>
      <c r="F117" s="1469">
        <v>40042</v>
      </c>
      <c r="G117" s="918"/>
    </row>
    <row r="118" spans="1:7" ht="12.75">
      <c r="A118" s="932">
        <v>5</v>
      </c>
      <c r="B118" s="1454" t="s">
        <v>310</v>
      </c>
      <c r="C118" s="1444" t="s">
        <v>394</v>
      </c>
      <c r="D118" s="658">
        <v>1565.97</v>
      </c>
      <c r="E118" s="658">
        <v>156.6</v>
      </c>
      <c r="F118" s="1469">
        <v>40057</v>
      </c>
      <c r="G118" s="918"/>
    </row>
    <row r="119" spans="1:7" ht="12.75">
      <c r="A119" s="932">
        <v>6</v>
      </c>
      <c r="B119" s="1454" t="s">
        <v>311</v>
      </c>
      <c r="C119" s="1444" t="s">
        <v>394</v>
      </c>
      <c r="D119" s="658">
        <v>5537.28</v>
      </c>
      <c r="E119" s="658">
        <v>553.73</v>
      </c>
      <c r="F119" s="1469">
        <v>40057</v>
      </c>
      <c r="G119" s="918"/>
    </row>
    <row r="120" spans="1:7" ht="12.75">
      <c r="A120" s="932">
        <v>7</v>
      </c>
      <c r="B120" s="1454" t="s">
        <v>312</v>
      </c>
      <c r="C120" s="1444" t="s">
        <v>394</v>
      </c>
      <c r="D120" s="658">
        <v>3246.41</v>
      </c>
      <c r="E120" s="658">
        <v>324.64</v>
      </c>
      <c r="F120" s="1469">
        <v>40073</v>
      </c>
      <c r="G120" s="918"/>
    </row>
    <row r="121" spans="1:7" ht="12.75">
      <c r="A121" s="932">
        <v>8</v>
      </c>
      <c r="B121" s="1454" t="s">
        <v>313</v>
      </c>
      <c r="C121" s="1444" t="s">
        <v>394</v>
      </c>
      <c r="D121" s="658">
        <v>5</v>
      </c>
      <c r="E121" s="658">
        <v>0.5</v>
      </c>
      <c r="F121" s="1469">
        <v>40073</v>
      </c>
      <c r="G121" s="918"/>
    </row>
    <row r="122" spans="1:7" ht="12.75">
      <c r="A122" s="932">
        <v>9</v>
      </c>
      <c r="B122" s="1454" t="s">
        <v>314</v>
      </c>
      <c r="C122" s="1444" t="s">
        <v>394</v>
      </c>
      <c r="D122" s="658">
        <v>240</v>
      </c>
      <c r="E122" s="658">
        <v>24</v>
      </c>
      <c r="F122" s="1469">
        <v>40073</v>
      </c>
      <c r="G122" s="918"/>
    </row>
    <row r="123" spans="1:7" ht="12.75">
      <c r="A123" s="932">
        <v>10</v>
      </c>
      <c r="B123" s="1454" t="s">
        <v>315</v>
      </c>
      <c r="C123" s="1444" t="s">
        <v>394</v>
      </c>
      <c r="D123" s="658">
        <v>1170.48</v>
      </c>
      <c r="E123" s="658">
        <v>117.05</v>
      </c>
      <c r="F123" s="1469">
        <v>40094</v>
      </c>
      <c r="G123" s="918"/>
    </row>
    <row r="124" spans="1:7" ht="12.75">
      <c r="A124" s="932">
        <v>11</v>
      </c>
      <c r="B124" s="1454" t="s">
        <v>316</v>
      </c>
      <c r="C124" s="1444" t="s">
        <v>394</v>
      </c>
      <c r="D124" s="658">
        <v>544.3</v>
      </c>
      <c r="E124" s="658">
        <v>54.43</v>
      </c>
      <c r="F124" s="1469">
        <v>40099</v>
      </c>
      <c r="G124" s="918"/>
    </row>
    <row r="125" spans="1:7" ht="12.75">
      <c r="A125" s="932">
        <v>12</v>
      </c>
      <c r="B125" s="711" t="s">
        <v>317</v>
      </c>
      <c r="C125" s="1444" t="s">
        <v>394</v>
      </c>
      <c r="D125" s="712">
        <v>99.88</v>
      </c>
      <c r="E125" s="713">
        <v>9.99</v>
      </c>
      <c r="F125" s="929">
        <v>40113</v>
      </c>
      <c r="G125" s="918"/>
    </row>
    <row r="126" spans="1:7" ht="12.75">
      <c r="A126" s="932">
        <v>13</v>
      </c>
      <c r="B126" s="711" t="s">
        <v>318</v>
      </c>
      <c r="C126" s="1444" t="s">
        <v>394</v>
      </c>
      <c r="D126" s="712">
        <v>499.27</v>
      </c>
      <c r="E126" s="713">
        <v>49.93</v>
      </c>
      <c r="F126" s="929">
        <v>40113</v>
      </c>
      <c r="G126" s="918"/>
    </row>
    <row r="127" spans="1:7" ht="12.75">
      <c r="A127" s="932">
        <v>14</v>
      </c>
      <c r="B127" s="711" t="s">
        <v>319</v>
      </c>
      <c r="C127" s="1444" t="s">
        <v>394</v>
      </c>
      <c r="D127" s="712">
        <v>800</v>
      </c>
      <c r="E127" s="713">
        <v>80</v>
      </c>
      <c r="F127" s="929">
        <v>40113</v>
      </c>
      <c r="G127" s="918"/>
    </row>
    <row r="128" spans="1:7" ht="12.75">
      <c r="A128" s="932">
        <v>15</v>
      </c>
      <c r="B128" s="711" t="s">
        <v>320</v>
      </c>
      <c r="C128" s="1444" t="s">
        <v>394</v>
      </c>
      <c r="D128" s="712">
        <v>750</v>
      </c>
      <c r="E128" s="713">
        <v>75</v>
      </c>
      <c r="F128" s="929">
        <v>40141</v>
      </c>
      <c r="G128" s="918"/>
    </row>
    <row r="129" spans="1:7" ht="12.75">
      <c r="A129" s="932">
        <v>16</v>
      </c>
      <c r="B129" s="711" t="s">
        <v>321</v>
      </c>
      <c r="C129" s="1444" t="s">
        <v>394</v>
      </c>
      <c r="D129" s="712">
        <v>1820</v>
      </c>
      <c r="E129" s="713">
        <v>182</v>
      </c>
      <c r="F129" s="929">
        <v>40156</v>
      </c>
      <c r="G129" s="918"/>
    </row>
    <row r="130" spans="1:7" ht="12.75">
      <c r="A130" s="932">
        <v>17</v>
      </c>
      <c r="B130" s="711" t="s">
        <v>322</v>
      </c>
      <c r="C130" s="1444" t="s">
        <v>394</v>
      </c>
      <c r="D130" s="712">
        <v>253.87</v>
      </c>
      <c r="E130" s="713">
        <v>25.39</v>
      </c>
      <c r="F130" s="929">
        <v>40156</v>
      </c>
      <c r="G130" s="918"/>
    </row>
    <row r="131" spans="1:7" ht="12.75">
      <c r="A131" s="932">
        <v>18</v>
      </c>
      <c r="B131" s="711" t="s">
        <v>323</v>
      </c>
      <c r="C131" s="1444" t="s">
        <v>394</v>
      </c>
      <c r="D131" s="712">
        <v>1409.89</v>
      </c>
      <c r="E131" s="713">
        <v>140.99</v>
      </c>
      <c r="F131" s="929">
        <v>40156</v>
      </c>
      <c r="G131" s="918"/>
    </row>
    <row r="132" spans="1:7" ht="12.75">
      <c r="A132" s="932">
        <v>19</v>
      </c>
      <c r="B132" s="711" t="s">
        <v>395</v>
      </c>
      <c r="C132" s="1444" t="s">
        <v>394</v>
      </c>
      <c r="D132" s="712">
        <v>242.42</v>
      </c>
      <c r="E132" s="713">
        <v>24.24</v>
      </c>
      <c r="F132" s="929">
        <v>40178</v>
      </c>
      <c r="G132" s="918"/>
    </row>
    <row r="133" spans="1:7" ht="12.75">
      <c r="A133" s="932">
        <v>20</v>
      </c>
      <c r="B133" s="711" t="s">
        <v>248</v>
      </c>
      <c r="C133" s="1444" t="s">
        <v>394</v>
      </c>
      <c r="D133" s="712">
        <v>3557.03</v>
      </c>
      <c r="E133" s="713">
        <v>355.7</v>
      </c>
      <c r="F133" s="929">
        <v>40189</v>
      </c>
      <c r="G133" s="918"/>
    </row>
    <row r="134" spans="1:7" ht="12.75">
      <c r="A134" s="932">
        <v>21</v>
      </c>
      <c r="B134" s="711" t="s">
        <v>396</v>
      </c>
      <c r="C134" s="1444" t="s">
        <v>394</v>
      </c>
      <c r="D134" s="712">
        <v>375</v>
      </c>
      <c r="E134" s="713">
        <v>37.5</v>
      </c>
      <c r="F134" s="929">
        <v>40189</v>
      </c>
      <c r="G134" s="918"/>
    </row>
    <row r="135" spans="1:7" ht="12.75">
      <c r="A135" s="932">
        <v>22</v>
      </c>
      <c r="B135" s="711" t="s">
        <v>397</v>
      </c>
      <c r="C135" s="1444" t="s">
        <v>394</v>
      </c>
      <c r="D135" s="712">
        <v>1442.43</v>
      </c>
      <c r="E135" s="713">
        <v>144.24</v>
      </c>
      <c r="F135" s="929">
        <v>40192</v>
      </c>
      <c r="G135" s="918"/>
    </row>
    <row r="136" spans="1:7" ht="12.75">
      <c r="A136" s="932">
        <v>23</v>
      </c>
      <c r="B136" s="711" t="s">
        <v>378</v>
      </c>
      <c r="C136" s="1444" t="s">
        <v>394</v>
      </c>
      <c r="D136" s="712">
        <v>589.92</v>
      </c>
      <c r="E136" s="713">
        <v>58.99</v>
      </c>
      <c r="F136" s="929">
        <v>40192</v>
      </c>
      <c r="G136" s="918"/>
    </row>
    <row r="137" spans="1:7" ht="12.75">
      <c r="A137" s="932">
        <v>24</v>
      </c>
      <c r="B137" s="717" t="s">
        <v>398</v>
      </c>
      <c r="C137" s="1444" t="s">
        <v>394</v>
      </c>
      <c r="D137" s="712">
        <v>200</v>
      </c>
      <c r="E137" s="713">
        <v>20</v>
      </c>
      <c r="F137" s="929">
        <v>40203</v>
      </c>
      <c r="G137" s="918"/>
    </row>
    <row r="138" spans="1:7" ht="12.75">
      <c r="A138" s="932">
        <v>25</v>
      </c>
      <c r="B138" s="717" t="s">
        <v>399</v>
      </c>
      <c r="C138" s="1444" t="s">
        <v>394</v>
      </c>
      <c r="D138" s="712">
        <v>696</v>
      </c>
      <c r="E138" s="713">
        <v>69.6</v>
      </c>
      <c r="F138" s="929">
        <v>40203</v>
      </c>
      <c r="G138" s="918"/>
    </row>
    <row r="139" spans="1:7" ht="12.75">
      <c r="A139" s="932">
        <v>26</v>
      </c>
      <c r="B139" s="717" t="s">
        <v>243</v>
      </c>
      <c r="C139" s="1444" t="s">
        <v>394</v>
      </c>
      <c r="D139" s="715">
        <v>59.85</v>
      </c>
      <c r="E139" s="716">
        <v>5.99</v>
      </c>
      <c r="F139" s="929">
        <v>40211</v>
      </c>
      <c r="G139" s="918"/>
    </row>
    <row r="140" spans="1:7" ht="12.75">
      <c r="A140" s="932">
        <v>27</v>
      </c>
      <c r="B140" s="717" t="s">
        <v>400</v>
      </c>
      <c r="C140" s="1444" t="s">
        <v>394</v>
      </c>
      <c r="D140" s="715">
        <v>2000</v>
      </c>
      <c r="E140" s="716">
        <v>200</v>
      </c>
      <c r="F140" s="929" t="s">
        <v>384</v>
      </c>
      <c r="G140" s="918"/>
    </row>
    <row r="141" spans="1:7" ht="12.75">
      <c r="A141" s="932">
        <v>28</v>
      </c>
      <c r="B141" s="717" t="s">
        <v>401</v>
      </c>
      <c r="C141" s="1444" t="s">
        <v>394</v>
      </c>
      <c r="D141" s="715">
        <v>4392.34</v>
      </c>
      <c r="E141" s="716">
        <v>439.23</v>
      </c>
      <c r="F141" s="929" t="s">
        <v>384</v>
      </c>
      <c r="G141" s="918"/>
    </row>
    <row r="142" spans="1:7" ht="12.75">
      <c r="A142" s="932">
        <v>29</v>
      </c>
      <c r="B142" s="717" t="s">
        <v>313</v>
      </c>
      <c r="C142" s="1444" t="s">
        <v>394</v>
      </c>
      <c r="D142" s="715">
        <v>2898.38</v>
      </c>
      <c r="E142" s="716">
        <v>289.84</v>
      </c>
      <c r="F142" s="929" t="s">
        <v>384</v>
      </c>
      <c r="G142" s="918"/>
    </row>
    <row r="143" spans="1:7" ht="12.75">
      <c r="A143" s="932">
        <v>30</v>
      </c>
      <c r="B143" s="717" t="s">
        <v>386</v>
      </c>
      <c r="C143" s="1444" t="s">
        <v>394</v>
      </c>
      <c r="D143" s="715">
        <v>4159.99</v>
      </c>
      <c r="E143" s="716">
        <v>416</v>
      </c>
      <c r="F143" s="929" t="s">
        <v>387</v>
      </c>
      <c r="G143" s="918"/>
    </row>
    <row r="144" spans="1:7" ht="12.75">
      <c r="A144" s="932">
        <v>31</v>
      </c>
      <c r="B144" s="717" t="s">
        <v>402</v>
      </c>
      <c r="C144" s="1444" t="s">
        <v>394</v>
      </c>
      <c r="D144" s="715">
        <v>1000</v>
      </c>
      <c r="E144" s="716">
        <v>100</v>
      </c>
      <c r="F144" s="929" t="s">
        <v>387</v>
      </c>
      <c r="G144" s="918"/>
    </row>
    <row r="145" spans="1:7" ht="12.75">
      <c r="A145" s="932">
        <v>32</v>
      </c>
      <c r="B145" s="711" t="s">
        <v>403</v>
      </c>
      <c r="C145" s="1444" t="s">
        <v>394</v>
      </c>
      <c r="D145" s="712">
        <v>3347.02</v>
      </c>
      <c r="E145" s="713">
        <v>334.7</v>
      </c>
      <c r="F145" s="929">
        <v>40280</v>
      </c>
      <c r="G145" s="918"/>
    </row>
    <row r="146" spans="1:7" ht="12.75">
      <c r="A146" s="932">
        <v>33</v>
      </c>
      <c r="B146" s="711" t="s">
        <v>404</v>
      </c>
      <c r="C146" s="1444" t="s">
        <v>394</v>
      </c>
      <c r="D146" s="712">
        <v>500</v>
      </c>
      <c r="E146" s="713">
        <v>50</v>
      </c>
      <c r="F146" s="929">
        <v>40280</v>
      </c>
      <c r="G146" s="918"/>
    </row>
    <row r="147" spans="1:7" ht="12.75">
      <c r="A147" s="932">
        <v>34</v>
      </c>
      <c r="B147" s="717" t="s">
        <v>405</v>
      </c>
      <c r="C147" s="1444" t="s">
        <v>394</v>
      </c>
      <c r="D147" s="712">
        <v>599.52</v>
      </c>
      <c r="E147" s="713">
        <v>59.95</v>
      </c>
      <c r="F147" s="929">
        <v>40260</v>
      </c>
      <c r="G147" s="918"/>
    </row>
    <row r="148" spans="1:7" ht="12.75">
      <c r="A148" s="932">
        <v>35</v>
      </c>
      <c r="B148" s="711" t="s">
        <v>765</v>
      </c>
      <c r="C148" s="1444" t="s">
        <v>394</v>
      </c>
      <c r="D148" s="712">
        <v>399</v>
      </c>
      <c r="E148" s="713">
        <v>39.9</v>
      </c>
      <c r="F148" s="929">
        <v>40280</v>
      </c>
      <c r="G148" s="918"/>
    </row>
    <row r="149" spans="1:7" ht="12.75">
      <c r="A149" s="932">
        <v>36</v>
      </c>
      <c r="B149" s="711" t="s">
        <v>762</v>
      </c>
      <c r="C149" s="1444" t="s">
        <v>394</v>
      </c>
      <c r="D149" s="712">
        <v>450</v>
      </c>
      <c r="E149" s="713">
        <v>45</v>
      </c>
      <c r="F149" s="929">
        <v>40280</v>
      </c>
      <c r="G149" s="918"/>
    </row>
    <row r="150" spans="1:7" ht="12.75">
      <c r="A150" s="932">
        <v>37</v>
      </c>
      <c r="B150" s="711" t="s">
        <v>766</v>
      </c>
      <c r="C150" s="1444" t="s">
        <v>394</v>
      </c>
      <c r="D150" s="712">
        <v>15677.28</v>
      </c>
      <c r="E150" s="713">
        <v>1567.73</v>
      </c>
      <c r="F150" s="929">
        <v>40293</v>
      </c>
      <c r="G150" s="918"/>
    </row>
    <row r="151" spans="1:7" ht="12.75">
      <c r="A151" s="932">
        <v>38</v>
      </c>
      <c r="B151" s="717" t="s">
        <v>255</v>
      </c>
      <c r="C151" s="1444" t="s">
        <v>394</v>
      </c>
      <c r="D151" s="712">
        <v>4287.46</v>
      </c>
      <c r="E151" s="713">
        <v>428.75</v>
      </c>
      <c r="F151" s="929">
        <v>40293</v>
      </c>
      <c r="G151" s="918"/>
    </row>
    <row r="152" spans="1:7" ht="12.75">
      <c r="A152" s="1471"/>
      <c r="B152" s="1450" t="s">
        <v>267</v>
      </c>
      <c r="C152" s="1450"/>
      <c r="D152" s="1446">
        <f>SUM(D113:D151)</f>
        <v>80449.54999999999</v>
      </c>
      <c r="E152" s="1446">
        <f>SUM(E113:E151)</f>
        <v>8044.9699999999975</v>
      </c>
      <c r="F152" s="933"/>
      <c r="G152" s="926"/>
    </row>
    <row r="153" spans="1:7" ht="12.75">
      <c r="A153" s="1471">
        <v>1</v>
      </c>
      <c r="B153" s="711" t="s">
        <v>324</v>
      </c>
      <c r="C153" s="710" t="s">
        <v>325</v>
      </c>
      <c r="D153" s="712">
        <v>30000</v>
      </c>
      <c r="E153" s="713">
        <v>3000</v>
      </c>
      <c r="F153" s="929">
        <v>40109</v>
      </c>
      <c r="G153" s="926"/>
    </row>
    <row r="154" spans="1:7" ht="12.75">
      <c r="A154" s="1471">
        <v>2</v>
      </c>
      <c r="B154" s="711" t="s">
        <v>326</v>
      </c>
      <c r="C154" s="1456" t="s">
        <v>325</v>
      </c>
      <c r="D154" s="712">
        <v>27500</v>
      </c>
      <c r="E154" s="713">
        <v>2750</v>
      </c>
      <c r="F154" s="929">
        <v>40109</v>
      </c>
      <c r="G154" s="926"/>
    </row>
    <row r="155" spans="1:7" ht="12.75">
      <c r="A155" s="1471">
        <v>3</v>
      </c>
      <c r="B155" s="711" t="s">
        <v>406</v>
      </c>
      <c r="C155" s="710" t="s">
        <v>325</v>
      </c>
      <c r="D155" s="712">
        <v>15000</v>
      </c>
      <c r="E155" s="713">
        <v>1500</v>
      </c>
      <c r="F155" s="929">
        <v>40254</v>
      </c>
      <c r="G155" s="926"/>
    </row>
    <row r="156" spans="1:7" ht="12.75">
      <c r="A156" s="1471"/>
      <c r="B156" s="1450" t="s">
        <v>267</v>
      </c>
      <c r="C156" s="1450"/>
      <c r="D156" s="1446">
        <f>SUM(D153:D155)</f>
        <v>72500</v>
      </c>
      <c r="E156" s="1446">
        <f>SUM(E153:E155)</f>
        <v>7250</v>
      </c>
      <c r="F156" s="933"/>
      <c r="G156" s="926"/>
    </row>
    <row r="157" spans="1:7" s="35" customFormat="1" ht="13.5" thickBot="1">
      <c r="A157" s="1472"/>
      <c r="B157" s="928" t="s">
        <v>283</v>
      </c>
      <c r="C157" s="928"/>
      <c r="D157" s="934">
        <f>D156+D152+D112+D76</f>
        <v>227300.77999999997</v>
      </c>
      <c r="E157" s="934">
        <f>E156+E152+E112+E76</f>
        <v>22730.049999999996</v>
      </c>
      <c r="F157" s="935"/>
      <c r="G157" s="919"/>
    </row>
    <row r="158" spans="1:6" ht="13.5" thickTop="1">
      <c r="A158" s="1710" t="s">
        <v>327</v>
      </c>
      <c r="B158" s="1711"/>
      <c r="C158" s="1711"/>
      <c r="F158" s="927"/>
    </row>
    <row r="159" ht="12.75">
      <c r="F159" s="918"/>
    </row>
    <row r="160" ht="12.75">
      <c r="F160" s="918"/>
    </row>
    <row r="161" ht="12.75">
      <c r="F161" s="918"/>
    </row>
    <row r="162" ht="12.75">
      <c r="F162" s="918"/>
    </row>
  </sheetData>
  <mergeCells count="12">
    <mergeCell ref="C61:C62"/>
    <mergeCell ref="D61:D62"/>
    <mergeCell ref="E61:E62"/>
    <mergeCell ref="A1:E1"/>
    <mergeCell ref="F61:F62"/>
    <mergeCell ref="A158:C158"/>
    <mergeCell ref="A2:E2"/>
    <mergeCell ref="A3:E3"/>
    <mergeCell ref="A57:B57"/>
    <mergeCell ref="A59:F59"/>
    <mergeCell ref="A61:A62"/>
    <mergeCell ref="B61:B62"/>
  </mergeCells>
  <printOptions horizontalCentered="1"/>
  <pageMargins left="0.75" right="0.75" top="1" bottom="1" header="0.5" footer="0.5"/>
  <pageSetup fitToHeight="1" fitToWidth="1" horizontalDpi="600" verticalDpi="600" orientation="portrait" scale="3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A1" sqref="A1:L1"/>
    </sheetView>
  </sheetViews>
  <sheetFormatPr defaultColWidth="9.140625" defaultRowHeight="12.75"/>
  <cols>
    <col min="1" max="1" width="25.28125" style="9" customWidth="1"/>
    <col min="2" max="4" width="9.57421875" style="9" customWidth="1"/>
    <col min="5" max="5" width="9.57421875" style="9" bestFit="1" customWidth="1"/>
    <col min="6" max="6" width="8.28125" style="9" bestFit="1" customWidth="1"/>
    <col min="7" max="7" width="9.57421875" style="9" bestFit="1" customWidth="1"/>
    <col min="8" max="8" width="8.28125" style="9" bestFit="1" customWidth="1"/>
    <col min="9" max="9" width="9.57421875" style="9" bestFit="1" customWidth="1"/>
    <col min="10" max="11" width="8.57421875" style="9" bestFit="1" customWidth="1"/>
    <col min="12" max="12" width="6.7109375" style="9" bestFit="1" customWidth="1"/>
    <col min="13" max="16384" width="12.00390625" style="9" customWidth="1"/>
  </cols>
  <sheetData>
    <row r="1" spans="1:12" ht="12.75">
      <c r="A1" s="1674" t="s">
        <v>408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</row>
    <row r="2" spans="1:12" ht="15.75">
      <c r="A2" s="1712" t="s">
        <v>769</v>
      </c>
      <c r="B2" s="1712"/>
      <c r="C2" s="1712"/>
      <c r="D2" s="1712"/>
      <c r="E2" s="1712"/>
      <c r="F2" s="1712"/>
      <c r="G2" s="1712"/>
      <c r="H2" s="1712"/>
      <c r="I2" s="1712"/>
      <c r="J2" s="1712"/>
      <c r="K2" s="1712"/>
      <c r="L2" s="1712"/>
    </row>
    <row r="3" spans="1:13" ht="13.5" thickBot="1">
      <c r="A3" s="1728"/>
      <c r="B3" s="1728"/>
      <c r="C3" s="1728"/>
      <c r="D3" s="1728"/>
      <c r="E3" s="1728"/>
      <c r="F3" s="1728"/>
      <c r="G3" s="1728"/>
      <c r="H3" s="1728"/>
      <c r="I3" s="1728"/>
      <c r="J3" s="1728"/>
      <c r="K3" s="1728"/>
      <c r="L3" s="1728"/>
      <c r="M3" s="35"/>
    </row>
    <row r="4" spans="1:12" ht="14.25" thickBot="1" thickTop="1">
      <c r="A4" s="916"/>
      <c r="B4" s="1702" t="s">
        <v>409</v>
      </c>
      <c r="C4" s="1703"/>
      <c r="D4" s="1704"/>
      <c r="E4" s="1703" t="s">
        <v>410</v>
      </c>
      <c r="F4" s="1703"/>
      <c r="G4" s="1703"/>
      <c r="H4" s="1703"/>
      <c r="I4" s="1703"/>
      <c r="J4" s="1703"/>
      <c r="K4" s="1703"/>
      <c r="L4" s="1705"/>
    </row>
    <row r="5" spans="1:12" ht="12.75">
      <c r="A5" s="901"/>
      <c r="B5" s="1720" t="s">
        <v>1205</v>
      </c>
      <c r="C5" s="1721"/>
      <c r="D5" s="1722"/>
      <c r="E5" s="1723" t="s">
        <v>768</v>
      </c>
      <c r="F5" s="1723"/>
      <c r="G5" s="1723"/>
      <c r="H5" s="1723"/>
      <c r="I5" s="1723"/>
      <c r="J5" s="1724"/>
      <c r="K5" s="848"/>
      <c r="L5" s="850"/>
    </row>
    <row r="6" spans="1:12" ht="12.75">
      <c r="A6" s="902" t="s">
        <v>411</v>
      </c>
      <c r="B6" s="875"/>
      <c r="C6" s="875"/>
      <c r="D6" s="875"/>
      <c r="E6" s="1725">
        <v>2008</v>
      </c>
      <c r="F6" s="1726"/>
      <c r="G6" s="1727">
        <v>2009</v>
      </c>
      <c r="H6" s="1724"/>
      <c r="I6" s="1718">
        <v>2010</v>
      </c>
      <c r="J6" s="1718"/>
      <c r="K6" s="1718" t="s">
        <v>1421</v>
      </c>
      <c r="L6" s="1719"/>
    </row>
    <row r="7" spans="1:12" ht="12.75">
      <c r="A7" s="902"/>
      <c r="B7" s="131">
        <v>2008</v>
      </c>
      <c r="C7" s="132">
        <v>2009</v>
      </c>
      <c r="D7" s="131">
        <v>2010</v>
      </c>
      <c r="E7" s="876">
        <v>1</v>
      </c>
      <c r="F7" s="877">
        <v>2</v>
      </c>
      <c r="G7" s="132">
        <v>3</v>
      </c>
      <c r="H7" s="849">
        <v>4</v>
      </c>
      <c r="I7" s="131">
        <v>5</v>
      </c>
      <c r="J7" s="131">
        <v>6</v>
      </c>
      <c r="K7" s="705" t="s">
        <v>424</v>
      </c>
      <c r="L7" s="706" t="s">
        <v>425</v>
      </c>
    </row>
    <row r="8" spans="1:12" ht="12.75">
      <c r="A8" s="903"/>
      <c r="B8" s="878"/>
      <c r="C8" s="117"/>
      <c r="D8" s="133"/>
      <c r="E8" s="877" t="s">
        <v>267</v>
      </c>
      <c r="F8" s="115" t="s">
        <v>412</v>
      </c>
      <c r="G8" s="115" t="s">
        <v>267</v>
      </c>
      <c r="H8" s="115" t="s">
        <v>412</v>
      </c>
      <c r="I8" s="115" t="s">
        <v>267</v>
      </c>
      <c r="J8" s="115" t="s">
        <v>412</v>
      </c>
      <c r="K8" s="117">
        <v>1</v>
      </c>
      <c r="L8" s="707">
        <v>3</v>
      </c>
    </row>
    <row r="9" spans="1:12" s="18" customFormat="1" ht="12.75">
      <c r="A9" s="904" t="s">
        <v>413</v>
      </c>
      <c r="B9" s="879">
        <f>B10+B15+B16+B17+B19+B18</f>
        <v>148</v>
      </c>
      <c r="C9" s="880">
        <f>C10+C15+C16+C17+C19+C18</f>
        <v>157</v>
      </c>
      <c r="D9" s="881">
        <f>D10+D15+D16+D17+D19+D18</f>
        <v>171</v>
      </c>
      <c r="E9" s="882">
        <f>E10+E15+E16+E17+E18+E19</f>
        <v>274101.44</v>
      </c>
      <c r="F9" s="883">
        <f aca="true" t="shared" si="0" ref="F9:F18">E9/$E$9%</f>
        <v>100</v>
      </c>
      <c r="G9" s="884">
        <f>G10+G15+G16+G17+G19+G18</f>
        <v>423459.06</v>
      </c>
      <c r="H9" s="883">
        <f aca="true" t="shared" si="1" ref="H9:H19">G9/$G$9%</f>
        <v>100.00000000000001</v>
      </c>
      <c r="I9" s="884">
        <f>I10+I15+I16+I17+I18+I19</f>
        <v>356105.67000000004</v>
      </c>
      <c r="J9" s="883">
        <f aca="true" t="shared" si="2" ref="J9:J19">I9/$I$9%</f>
        <v>100</v>
      </c>
      <c r="K9" s="883">
        <f aca="true" t="shared" si="3" ref="K9:K18">G9/E9%-100</f>
        <v>54.489907094249475</v>
      </c>
      <c r="L9" s="905">
        <f aca="true" t="shared" si="4" ref="L9:L17">I9/G9%-100</f>
        <v>-15.905525790379812</v>
      </c>
    </row>
    <row r="10" spans="1:12" ht="12.75">
      <c r="A10" s="906" t="s">
        <v>414</v>
      </c>
      <c r="B10" s="885">
        <f>SUM(B11:B14)</f>
        <v>113</v>
      </c>
      <c r="C10" s="886">
        <f>SUM(C11:C14)</f>
        <v>126</v>
      </c>
      <c r="D10" s="887">
        <f>SUM(D11:D14)</f>
        <v>139</v>
      </c>
      <c r="E10" s="118">
        <f>SUM(E11:E14)</f>
        <v>238206.9</v>
      </c>
      <c r="F10" s="888">
        <f t="shared" si="0"/>
        <v>86.9046510664081</v>
      </c>
      <c r="G10" s="889">
        <f>SUM(G11:G14)</f>
        <v>310338.35000000003</v>
      </c>
      <c r="H10" s="888">
        <f t="shared" si="1"/>
        <v>73.28650613827936</v>
      </c>
      <c r="I10" s="889">
        <f>SUM(I11:I14)</f>
        <v>255865.81</v>
      </c>
      <c r="J10" s="888">
        <f t="shared" si="2"/>
        <v>71.85109127860838</v>
      </c>
      <c r="K10" s="888">
        <f t="shared" si="3"/>
        <v>30.28100781295589</v>
      </c>
      <c r="L10" s="907">
        <f t="shared" si="4"/>
        <v>-17.55262925126722</v>
      </c>
    </row>
    <row r="11" spans="1:12" ht="12.75">
      <c r="A11" s="908" t="s">
        <v>415</v>
      </c>
      <c r="B11" s="885">
        <v>15</v>
      </c>
      <c r="C11" s="885">
        <v>18</v>
      </c>
      <c r="D11" s="887">
        <v>23</v>
      </c>
      <c r="E11" s="111">
        <v>187015.91</v>
      </c>
      <c r="F11" s="888">
        <f>E11/$E$9%</f>
        <v>68.22872218402063</v>
      </c>
      <c r="G11" s="111">
        <v>225210.38</v>
      </c>
      <c r="H11" s="888">
        <f t="shared" si="1"/>
        <v>53.18350727931055</v>
      </c>
      <c r="I11" s="1473">
        <v>191708.85</v>
      </c>
      <c r="J11" s="888">
        <f t="shared" si="2"/>
        <v>53.83482099568928</v>
      </c>
      <c r="K11" s="888">
        <f t="shared" si="3"/>
        <v>20.423112664585588</v>
      </c>
      <c r="L11" s="907">
        <f t="shared" si="4"/>
        <v>-14.875659816390339</v>
      </c>
    </row>
    <row r="12" spans="1:12" ht="12.75">
      <c r="A12" s="908" t="s">
        <v>416</v>
      </c>
      <c r="B12" s="885">
        <v>24</v>
      </c>
      <c r="C12" s="885">
        <v>28</v>
      </c>
      <c r="D12" s="887">
        <v>36</v>
      </c>
      <c r="E12" s="111">
        <v>15575.05</v>
      </c>
      <c r="F12" s="888">
        <f>E12/$E$9%</f>
        <v>5.682221151410222</v>
      </c>
      <c r="G12" s="111">
        <v>23987.39</v>
      </c>
      <c r="H12" s="888">
        <f t="shared" si="1"/>
        <v>5.6646302478449755</v>
      </c>
      <c r="I12" s="1473">
        <v>24085.84</v>
      </c>
      <c r="J12" s="888">
        <f t="shared" si="2"/>
        <v>6.763677758907909</v>
      </c>
      <c r="K12" s="888">
        <f t="shared" si="3"/>
        <v>54.01164041206931</v>
      </c>
      <c r="L12" s="907">
        <f t="shared" si="4"/>
        <v>0.410423976931213</v>
      </c>
    </row>
    <row r="13" spans="1:12" ht="12.75">
      <c r="A13" s="908" t="s">
        <v>417</v>
      </c>
      <c r="B13" s="885">
        <v>57</v>
      </c>
      <c r="C13" s="885">
        <v>63</v>
      </c>
      <c r="D13" s="887">
        <v>62</v>
      </c>
      <c r="E13" s="111">
        <v>25392.5</v>
      </c>
      <c r="F13" s="888">
        <f>E13/$E$9%</f>
        <v>9.26390609257653</v>
      </c>
      <c r="G13" s="111">
        <v>51090.07</v>
      </c>
      <c r="H13" s="888">
        <f t="shared" si="1"/>
        <v>12.064937281067975</v>
      </c>
      <c r="I13" s="1473">
        <v>31025.75</v>
      </c>
      <c r="J13" s="888">
        <f t="shared" si="2"/>
        <v>8.712512215826273</v>
      </c>
      <c r="K13" s="888">
        <f t="shared" si="3"/>
        <v>101.2014177414591</v>
      </c>
      <c r="L13" s="907">
        <f t="shared" si="4"/>
        <v>-39.2724457022666</v>
      </c>
    </row>
    <row r="14" spans="1:12" ht="12.75">
      <c r="A14" s="908" t="s">
        <v>418</v>
      </c>
      <c r="B14" s="885">
        <v>17</v>
      </c>
      <c r="C14" s="885">
        <v>17</v>
      </c>
      <c r="D14" s="887">
        <v>18</v>
      </c>
      <c r="E14" s="111">
        <v>10223.44</v>
      </c>
      <c r="F14" s="888">
        <f>E14/$E$9%</f>
        <v>3.7298016384007324</v>
      </c>
      <c r="G14" s="111">
        <v>10050.51</v>
      </c>
      <c r="H14" s="888">
        <f t="shared" si="1"/>
        <v>2.3734313300558503</v>
      </c>
      <c r="I14" s="1473">
        <v>9045.37</v>
      </c>
      <c r="J14" s="888">
        <f t="shared" si="2"/>
        <v>2.540080308184927</v>
      </c>
      <c r="K14" s="888">
        <f t="shared" si="3"/>
        <v>-1.6915050120116177</v>
      </c>
      <c r="L14" s="907">
        <f t="shared" si="4"/>
        <v>-10.000885527202087</v>
      </c>
    </row>
    <row r="15" spans="1:12" ht="12.75">
      <c r="A15" s="909" t="s">
        <v>419</v>
      </c>
      <c r="B15" s="885">
        <v>21</v>
      </c>
      <c r="C15" s="885">
        <v>18</v>
      </c>
      <c r="D15" s="887">
        <v>18</v>
      </c>
      <c r="E15" s="111">
        <v>7339.37</v>
      </c>
      <c r="F15" s="888">
        <f>E15/$E$9%</f>
        <v>2.677610887414528</v>
      </c>
      <c r="G15" s="111">
        <v>7667.24</v>
      </c>
      <c r="H15" s="888">
        <f t="shared" si="1"/>
        <v>1.8106213148444623</v>
      </c>
      <c r="I15" s="1474">
        <v>7682.68</v>
      </c>
      <c r="J15" s="888">
        <f t="shared" si="2"/>
        <v>2.1574158030115047</v>
      </c>
      <c r="K15" s="888">
        <f t="shared" si="3"/>
        <v>4.467277164116268</v>
      </c>
      <c r="L15" s="907">
        <f t="shared" si="4"/>
        <v>0.20137624490691053</v>
      </c>
    </row>
    <row r="16" spans="1:12" ht="12.75">
      <c r="A16" s="909" t="s">
        <v>420</v>
      </c>
      <c r="B16" s="885">
        <v>4</v>
      </c>
      <c r="C16" s="885">
        <v>4</v>
      </c>
      <c r="D16" s="887">
        <v>4</v>
      </c>
      <c r="E16" s="111">
        <v>5094.88</v>
      </c>
      <c r="F16" s="888">
        <f t="shared" si="0"/>
        <v>1.8587571083172711</v>
      </c>
      <c r="G16" s="111">
        <v>4794.98</v>
      </c>
      <c r="H16" s="888">
        <f t="shared" si="1"/>
        <v>1.132336146025545</v>
      </c>
      <c r="I16" s="1473">
        <v>4826.01</v>
      </c>
      <c r="J16" s="888">
        <f t="shared" si="2"/>
        <v>1.355218522636834</v>
      </c>
      <c r="K16" s="888">
        <f t="shared" si="3"/>
        <v>-5.886301541940156</v>
      </c>
      <c r="L16" s="907">
        <f t="shared" si="4"/>
        <v>0.6471351288222422</v>
      </c>
    </row>
    <row r="17" spans="1:12" ht="12.75">
      <c r="A17" s="909" t="s">
        <v>421</v>
      </c>
      <c r="B17" s="885">
        <v>5</v>
      </c>
      <c r="C17" s="885">
        <v>4</v>
      </c>
      <c r="D17" s="887">
        <v>4</v>
      </c>
      <c r="E17" s="111">
        <v>1147.41</v>
      </c>
      <c r="F17" s="888">
        <f t="shared" si="0"/>
        <v>0.41860779717173324</v>
      </c>
      <c r="G17" s="111">
        <v>1345.5</v>
      </c>
      <c r="H17" s="888">
        <f t="shared" si="1"/>
        <v>0.3177402793082288</v>
      </c>
      <c r="I17" s="1473">
        <v>1615.8</v>
      </c>
      <c r="J17" s="888">
        <f t="shared" si="2"/>
        <v>0.4537417222253158</v>
      </c>
      <c r="K17" s="888">
        <f t="shared" si="3"/>
        <v>17.264099145030983</v>
      </c>
      <c r="L17" s="907">
        <f t="shared" si="4"/>
        <v>20.08918617614269</v>
      </c>
    </row>
    <row r="18" spans="1:12" ht="12.75">
      <c r="A18" s="910" t="s">
        <v>422</v>
      </c>
      <c r="B18" s="885">
        <v>3</v>
      </c>
      <c r="C18" s="885">
        <v>3</v>
      </c>
      <c r="D18" s="887">
        <v>4</v>
      </c>
      <c r="E18" s="111">
        <v>22286.48</v>
      </c>
      <c r="F18" s="888">
        <f t="shared" si="0"/>
        <v>8.130741669945259</v>
      </c>
      <c r="G18" s="111">
        <v>17093.83</v>
      </c>
      <c r="H18" s="890">
        <f>G18/$G$9%</f>
        <v>4.036713726233653</v>
      </c>
      <c r="I18" s="1473">
        <v>14996.21</v>
      </c>
      <c r="J18" s="888">
        <f t="shared" si="2"/>
        <v>4.211168555670567</v>
      </c>
      <c r="K18" s="888">
        <f t="shared" si="3"/>
        <v>-23.29955201539228</v>
      </c>
      <c r="L18" s="911">
        <f>I18/G18%-100</f>
        <v>-12.271211308407786</v>
      </c>
    </row>
    <row r="19" spans="1:12" ht="13.5" thickBot="1">
      <c r="A19" s="912" t="s">
        <v>423</v>
      </c>
      <c r="B19" s="1475">
        <v>2</v>
      </c>
      <c r="C19" s="1475">
        <v>2</v>
      </c>
      <c r="D19" s="913">
        <v>2</v>
      </c>
      <c r="E19" s="701">
        <v>26.4</v>
      </c>
      <c r="F19" s="914">
        <f>E19/$E$9%</f>
        <v>0.009631470743094235</v>
      </c>
      <c r="G19" s="701">
        <v>82219.16</v>
      </c>
      <c r="H19" s="914">
        <f t="shared" si="1"/>
        <v>19.416082395308774</v>
      </c>
      <c r="I19" s="1476">
        <v>71119.16</v>
      </c>
      <c r="J19" s="914">
        <f t="shared" si="2"/>
        <v>19.971364117847376</v>
      </c>
      <c r="K19" s="914">
        <f>G19/E19%-100</f>
        <v>311336.2121212121</v>
      </c>
      <c r="L19" s="915">
        <f>I19/G19%-100</f>
        <v>-13.500502802509772</v>
      </c>
    </row>
    <row r="20" spans="1:12" ht="13.5" thickTop="1">
      <c r="A20" s="11" t="s">
        <v>1334</v>
      </c>
      <c r="B20" s="11"/>
      <c r="C20" s="11"/>
      <c r="D20" s="11"/>
      <c r="E20" s="11"/>
      <c r="F20" s="11"/>
      <c r="G20" s="11"/>
      <c r="H20" s="11"/>
      <c r="I20" s="14"/>
      <c r="J20" s="11"/>
      <c r="K20" s="11"/>
      <c r="L20" s="11"/>
    </row>
    <row r="21" spans="2:12" ht="12.75">
      <c r="B21" s="891"/>
      <c r="C21" s="891"/>
      <c r="D21" s="892"/>
      <c r="E21" s="718"/>
      <c r="F21" s="11"/>
      <c r="G21" s="719"/>
      <c r="H21" s="11"/>
      <c r="I21" s="11"/>
      <c r="J21" s="14"/>
      <c r="K21" s="11"/>
      <c r="L21" s="11"/>
    </row>
    <row r="22" spans="2:12" ht="12.75">
      <c r="B22" s="720"/>
      <c r="C22" s="720"/>
      <c r="D22" s="892"/>
      <c r="E22" s="893"/>
      <c r="F22" s="11"/>
      <c r="G22" s="719"/>
      <c r="H22" s="894"/>
      <c r="I22" s="847"/>
      <c r="J22" s="11"/>
      <c r="K22" s="11"/>
      <c r="L22" s="894"/>
    </row>
    <row r="23" spans="2:12" ht="12.75">
      <c r="B23" s="895"/>
      <c r="C23" s="891"/>
      <c r="D23" s="891"/>
      <c r="E23" s="891"/>
      <c r="G23" s="11"/>
      <c r="H23" s="11"/>
      <c r="I23" s="11"/>
      <c r="J23" s="11"/>
      <c r="K23" s="11"/>
      <c r="L23" s="11"/>
    </row>
    <row r="24" spans="2:12" ht="12.75">
      <c r="B24" s="229"/>
      <c r="C24" s="896"/>
      <c r="D24" s="897"/>
      <c r="E24" s="897"/>
      <c r="G24" s="11"/>
      <c r="H24" s="11"/>
      <c r="I24" s="11"/>
      <c r="J24" s="11"/>
      <c r="K24" s="11"/>
      <c r="L24" s="11"/>
    </row>
    <row r="25" spans="2:5" ht="12.75">
      <c r="B25" s="898"/>
      <c r="C25" s="899"/>
      <c r="D25" s="897"/>
      <c r="E25" s="897"/>
    </row>
    <row r="26" spans="2:5" ht="12.75">
      <c r="B26" s="898"/>
      <c r="C26" s="899"/>
      <c r="D26" s="897"/>
      <c r="E26" s="897"/>
    </row>
    <row r="27" spans="2:5" ht="12.75">
      <c r="B27" s="898"/>
      <c r="C27" s="899"/>
      <c r="D27" s="897"/>
      <c r="E27" s="897"/>
    </row>
    <row r="28" spans="2:5" ht="12.75">
      <c r="B28" s="898"/>
      <c r="C28" s="899"/>
      <c r="D28" s="897"/>
      <c r="E28" s="897"/>
    </row>
    <row r="29" spans="2:5" ht="12.75">
      <c r="B29" s="846"/>
      <c r="C29" s="899"/>
      <c r="D29" s="897"/>
      <c r="E29" s="897"/>
    </row>
    <row r="30" spans="2:5" ht="12.75">
      <c r="B30" s="846"/>
      <c r="C30" s="899"/>
      <c r="D30" s="897"/>
      <c r="E30" s="897"/>
    </row>
    <row r="31" spans="2:5" ht="12.75">
      <c r="B31" s="846"/>
      <c r="C31" s="899"/>
      <c r="D31" s="897"/>
      <c r="E31" s="897"/>
    </row>
    <row r="32" spans="2:5" ht="12.75">
      <c r="B32" s="846"/>
      <c r="C32" s="899"/>
      <c r="D32" s="897"/>
      <c r="E32" s="897"/>
    </row>
    <row r="33" spans="2:5" ht="12.75">
      <c r="B33" s="900"/>
      <c r="C33" s="899"/>
      <c r="D33" s="897"/>
      <c r="E33" s="897"/>
    </row>
    <row r="34" spans="2:5" ht="12.75">
      <c r="B34" s="11"/>
      <c r="C34" s="11"/>
      <c r="D34" s="11"/>
      <c r="E34" s="11"/>
    </row>
  </sheetData>
  <mergeCells count="11">
    <mergeCell ref="A1:L1"/>
    <mergeCell ref="A2:L2"/>
    <mergeCell ref="A3:L3"/>
    <mergeCell ref="B4:D4"/>
    <mergeCell ref="E4:L4"/>
    <mergeCell ref="K6:L6"/>
    <mergeCell ref="B5:D5"/>
    <mergeCell ref="E5:J5"/>
    <mergeCell ref="E6:F6"/>
    <mergeCell ref="G6:H6"/>
    <mergeCell ref="I6:J6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workbookViewId="0" topLeftCell="A1">
      <selection activeCell="A1" sqref="A1:J1"/>
    </sheetView>
  </sheetViews>
  <sheetFormatPr defaultColWidth="9.140625" defaultRowHeight="12.75"/>
  <cols>
    <col min="1" max="1" width="26.00390625" style="829" customWidth="1"/>
    <col min="2" max="2" width="10.140625" style="829" customWidth="1"/>
    <col min="3" max="3" width="11.140625" style="829" bestFit="1" customWidth="1"/>
    <col min="4" max="4" width="8.28125" style="829" bestFit="1" customWidth="1"/>
    <col min="5" max="5" width="10.28125" style="829" bestFit="1" customWidth="1"/>
    <col min="6" max="6" width="8.57421875" style="829" bestFit="1" customWidth="1"/>
    <col min="7" max="7" width="8.28125" style="829" bestFit="1" customWidth="1"/>
    <col min="8" max="9" width="9.57421875" style="829" bestFit="1" customWidth="1"/>
    <col min="10" max="10" width="8.28125" style="829" bestFit="1" customWidth="1"/>
    <col min="11" max="11" width="8.140625" style="829" bestFit="1" customWidth="1"/>
    <col min="12" max="12" width="7.57421875" style="829" bestFit="1" customWidth="1"/>
    <col min="13" max="14" width="8.140625" style="829" bestFit="1" customWidth="1"/>
    <col min="15" max="16384" width="9.140625" style="829" customWidth="1"/>
  </cols>
  <sheetData>
    <row r="1" spans="1:14" ht="12.75">
      <c r="A1" s="1642" t="s">
        <v>426</v>
      </c>
      <c r="B1" s="1642"/>
      <c r="C1" s="1642"/>
      <c r="D1" s="1642"/>
      <c r="E1" s="1642"/>
      <c r="F1" s="1642"/>
      <c r="G1" s="1642"/>
      <c r="H1" s="1642"/>
      <c r="I1" s="1642"/>
      <c r="J1" s="1642"/>
      <c r="K1" s="704"/>
      <c r="L1" s="704"/>
      <c r="M1" s="704"/>
      <c r="N1" s="704"/>
    </row>
    <row r="2" spans="1:14" ht="15.75">
      <c r="A2" s="1712" t="s">
        <v>427</v>
      </c>
      <c r="B2" s="1712"/>
      <c r="C2" s="1712"/>
      <c r="D2" s="1712"/>
      <c r="E2" s="1712"/>
      <c r="F2" s="1712"/>
      <c r="G2" s="1712"/>
      <c r="H2" s="1712"/>
      <c r="I2" s="1712"/>
      <c r="J2" s="1712"/>
      <c r="K2" s="708"/>
      <c r="L2" s="830"/>
      <c r="M2" s="708"/>
      <c r="N2" s="708"/>
    </row>
    <row r="3" spans="1:14" ht="13.5" thickBot="1">
      <c r="A3" s="708"/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</row>
    <row r="4" spans="1:14" ht="13.5" thickTop="1">
      <c r="A4" s="1740" t="s">
        <v>428</v>
      </c>
      <c r="B4" s="1703"/>
      <c r="C4" s="1703"/>
      <c r="D4" s="1703"/>
      <c r="E4" s="1703"/>
      <c r="F4" s="1703"/>
      <c r="G4" s="1703"/>
      <c r="H4" s="1703"/>
      <c r="I4" s="1703"/>
      <c r="J4" s="1705"/>
      <c r="K4" s="708"/>
      <c r="L4" s="708"/>
      <c r="M4" s="708"/>
      <c r="N4" s="708"/>
    </row>
    <row r="5" spans="1:11" ht="18" customHeight="1">
      <c r="A5" s="1739" t="s">
        <v>429</v>
      </c>
      <c r="B5" s="1718" t="s">
        <v>1205</v>
      </c>
      <c r="C5" s="1718"/>
      <c r="D5" s="1718"/>
      <c r="E5" s="1718"/>
      <c r="F5" s="1718"/>
      <c r="G5" s="1718"/>
      <c r="H5" s="1718"/>
      <c r="I5" s="1731" t="s">
        <v>430</v>
      </c>
      <c r="J5" s="1732"/>
      <c r="K5" s="708"/>
    </row>
    <row r="6" spans="1:11" ht="18" customHeight="1">
      <c r="A6" s="1739"/>
      <c r="B6" s="131">
        <v>2008</v>
      </c>
      <c r="C6" s="1718">
        <v>2009</v>
      </c>
      <c r="D6" s="1718"/>
      <c r="E6" s="1718"/>
      <c r="F6" s="1718">
        <v>2010</v>
      </c>
      <c r="G6" s="1718"/>
      <c r="H6" s="1718"/>
      <c r="I6" s="1733"/>
      <c r="J6" s="1734"/>
      <c r="K6" s="708"/>
    </row>
    <row r="7" spans="1:11" ht="18" customHeight="1">
      <c r="A7" s="1739"/>
      <c r="B7" s="325" t="s">
        <v>431</v>
      </c>
      <c r="C7" s="131" t="s">
        <v>432</v>
      </c>
      <c r="D7" s="325" t="s">
        <v>433</v>
      </c>
      <c r="E7" s="325" t="s">
        <v>431</v>
      </c>
      <c r="F7" s="131" t="s">
        <v>432</v>
      </c>
      <c r="G7" s="325" t="s">
        <v>433</v>
      </c>
      <c r="H7" s="325" t="s">
        <v>431</v>
      </c>
      <c r="I7" s="1735"/>
      <c r="J7" s="1736"/>
      <c r="K7" s="831"/>
    </row>
    <row r="8" spans="1:14" ht="18" customHeight="1">
      <c r="A8" s="1739"/>
      <c r="B8" s="131">
        <v>1</v>
      </c>
      <c r="C8" s="325">
        <v>2</v>
      </c>
      <c r="D8" s="325">
        <v>3</v>
      </c>
      <c r="E8" s="131">
        <v>4</v>
      </c>
      <c r="F8" s="325">
        <v>5</v>
      </c>
      <c r="G8" s="325">
        <v>6</v>
      </c>
      <c r="H8" s="131">
        <v>7</v>
      </c>
      <c r="I8" s="325" t="s">
        <v>434</v>
      </c>
      <c r="J8" s="457" t="s">
        <v>435</v>
      </c>
      <c r="K8" s="832"/>
      <c r="L8" s="831"/>
      <c r="M8" s="833"/>
      <c r="N8" s="831"/>
    </row>
    <row r="9" spans="1:14" ht="18" customHeight="1">
      <c r="A9" s="851" t="s">
        <v>436</v>
      </c>
      <c r="B9" s="725">
        <v>810.94</v>
      </c>
      <c r="C9" s="721">
        <v>664.72</v>
      </c>
      <c r="D9" s="721">
        <v>640.06</v>
      </c>
      <c r="E9" s="721">
        <v>658.53</v>
      </c>
      <c r="F9" s="852">
        <v>427.43</v>
      </c>
      <c r="G9" s="649">
        <v>355.34</v>
      </c>
      <c r="H9" s="834">
        <v>427.43</v>
      </c>
      <c r="I9" s="834">
        <f>E9/B9%-100</f>
        <v>-18.794238784620333</v>
      </c>
      <c r="J9" s="853">
        <f>H9/E9%-100</f>
        <v>-35.09331389610192</v>
      </c>
      <c r="L9" s="835"/>
      <c r="M9" s="835"/>
      <c r="N9" s="835"/>
    </row>
    <row r="10" spans="1:14" ht="17.25" customHeight="1">
      <c r="A10" s="851" t="s">
        <v>437</v>
      </c>
      <c r="B10" s="725">
        <v>1102.97</v>
      </c>
      <c r="C10" s="722">
        <v>846.63</v>
      </c>
      <c r="D10" s="722">
        <v>761.92</v>
      </c>
      <c r="E10" s="723">
        <v>779.1</v>
      </c>
      <c r="F10" s="653">
        <v>463.22</v>
      </c>
      <c r="G10" s="653">
        <v>421.56</v>
      </c>
      <c r="H10" s="656">
        <v>455.52</v>
      </c>
      <c r="I10" s="834">
        <f aca="true" t="shared" si="0" ref="I10:I19">E10/B10%-100</f>
        <v>-29.363445968612012</v>
      </c>
      <c r="J10" s="853">
        <f aca="true" t="shared" si="1" ref="J10:J19">H10/E10%-100</f>
        <v>-41.53253754331922</v>
      </c>
      <c r="L10" s="835"/>
      <c r="M10" s="835"/>
      <c r="N10" s="835"/>
    </row>
    <row r="11" spans="1:14" ht="18" customHeight="1">
      <c r="A11" s="851" t="s">
        <v>438</v>
      </c>
      <c r="B11" s="725">
        <v>749.72</v>
      </c>
      <c r="C11" s="721">
        <v>657.47</v>
      </c>
      <c r="D11" s="721">
        <v>626.07</v>
      </c>
      <c r="E11" s="721">
        <v>626.07</v>
      </c>
      <c r="F11" s="834">
        <v>573.74</v>
      </c>
      <c r="G11" s="834">
        <v>552.7</v>
      </c>
      <c r="H11" s="834">
        <v>555.58</v>
      </c>
      <c r="I11" s="834">
        <f t="shared" si="0"/>
        <v>-16.492823987622046</v>
      </c>
      <c r="J11" s="853">
        <f t="shared" si="1"/>
        <v>-11.259124379063053</v>
      </c>
      <c r="L11" s="835"/>
      <c r="M11" s="835"/>
      <c r="N11" s="835"/>
    </row>
    <row r="12" spans="1:14" ht="18" customHeight="1">
      <c r="A12" s="851" t="s">
        <v>439</v>
      </c>
      <c r="B12" s="725">
        <v>994.5</v>
      </c>
      <c r="C12" s="721">
        <v>763.46</v>
      </c>
      <c r="D12" s="721">
        <v>725.15</v>
      </c>
      <c r="E12" s="721">
        <v>752.1</v>
      </c>
      <c r="F12" s="834">
        <v>436.01</v>
      </c>
      <c r="G12" s="834">
        <v>410.83</v>
      </c>
      <c r="H12" s="834">
        <v>424.23</v>
      </c>
      <c r="I12" s="834">
        <f t="shared" si="0"/>
        <v>-24.374057315233784</v>
      </c>
      <c r="J12" s="853">
        <f t="shared" si="1"/>
        <v>-43.59393697646589</v>
      </c>
      <c r="L12" s="835"/>
      <c r="M12" s="835"/>
      <c r="N12" s="835"/>
    </row>
    <row r="13" spans="1:14" ht="18" customHeight="1">
      <c r="A13" s="851" t="s">
        <v>419</v>
      </c>
      <c r="B13" s="725">
        <v>412.7</v>
      </c>
      <c r="C13" s="721">
        <v>438.21</v>
      </c>
      <c r="D13" s="721">
        <v>432.13</v>
      </c>
      <c r="E13" s="721">
        <v>432.13</v>
      </c>
      <c r="F13" s="834">
        <v>433</v>
      </c>
      <c r="G13" s="834">
        <v>433</v>
      </c>
      <c r="H13" s="834">
        <v>433</v>
      </c>
      <c r="I13" s="834">
        <f t="shared" si="0"/>
        <v>4.708020353767878</v>
      </c>
      <c r="J13" s="853">
        <f t="shared" si="1"/>
        <v>0.20132830398260637</v>
      </c>
      <c r="L13" s="835"/>
      <c r="M13" s="835"/>
      <c r="N13" s="835"/>
    </row>
    <row r="14" spans="1:14" ht="18" customHeight="1">
      <c r="A14" s="851" t="s">
        <v>420</v>
      </c>
      <c r="B14" s="725">
        <v>392.88</v>
      </c>
      <c r="C14" s="721">
        <v>363.11</v>
      </c>
      <c r="D14" s="721">
        <v>361.66</v>
      </c>
      <c r="E14" s="721">
        <v>363.11</v>
      </c>
      <c r="F14" s="834">
        <v>367.73</v>
      </c>
      <c r="G14" s="834">
        <v>365.46</v>
      </c>
      <c r="H14" s="834">
        <v>365.46</v>
      </c>
      <c r="I14" s="834">
        <f t="shared" si="0"/>
        <v>-7.577377316228862</v>
      </c>
      <c r="J14" s="853">
        <f t="shared" si="1"/>
        <v>0.6471868028971812</v>
      </c>
      <c r="L14" s="835"/>
      <c r="M14" s="835"/>
      <c r="N14" s="835"/>
    </row>
    <row r="15" spans="1:14" ht="18" customHeight="1">
      <c r="A15" s="851" t="s">
        <v>421</v>
      </c>
      <c r="B15" s="725">
        <v>199.88</v>
      </c>
      <c r="C15" s="721">
        <v>234.64</v>
      </c>
      <c r="D15" s="721">
        <v>214.08</v>
      </c>
      <c r="E15" s="721">
        <v>234.64</v>
      </c>
      <c r="F15" s="834">
        <v>287.1</v>
      </c>
      <c r="G15" s="834">
        <v>281.78</v>
      </c>
      <c r="H15" s="834">
        <v>281.78</v>
      </c>
      <c r="I15" s="834">
        <f t="shared" si="0"/>
        <v>17.390434260556333</v>
      </c>
      <c r="J15" s="853">
        <f t="shared" si="1"/>
        <v>20.09035117627002</v>
      </c>
      <c r="L15" s="835"/>
      <c r="M15" s="835"/>
      <c r="N15" s="835"/>
    </row>
    <row r="16" spans="1:14" ht="18" customHeight="1">
      <c r="A16" s="851" t="s">
        <v>422</v>
      </c>
      <c r="B16" s="725">
        <v>1140.89</v>
      </c>
      <c r="C16" s="721">
        <v>875.07</v>
      </c>
      <c r="D16" s="721">
        <v>809.86</v>
      </c>
      <c r="E16" s="721">
        <v>875.07</v>
      </c>
      <c r="F16" s="834">
        <v>689.69</v>
      </c>
      <c r="G16" s="834">
        <v>632.61</v>
      </c>
      <c r="H16" s="834">
        <v>661.92</v>
      </c>
      <c r="I16" s="834">
        <f t="shared" si="0"/>
        <v>-23.29935401309504</v>
      </c>
      <c r="J16" s="853">
        <f>H16/E16%-100</f>
        <v>-24.358051355891533</v>
      </c>
      <c r="L16" s="835"/>
      <c r="M16" s="835"/>
      <c r="N16" s="835"/>
    </row>
    <row r="17" spans="1:14" ht="18" customHeight="1">
      <c r="A17" s="851" t="s">
        <v>423</v>
      </c>
      <c r="B17" s="725">
        <v>817.47</v>
      </c>
      <c r="C17" s="721">
        <v>652.07</v>
      </c>
      <c r="D17" s="721">
        <v>587.46</v>
      </c>
      <c r="E17" s="721">
        <v>643.84</v>
      </c>
      <c r="F17" s="834">
        <v>563.97</v>
      </c>
      <c r="G17" s="834">
        <v>513.46</v>
      </c>
      <c r="H17" s="834">
        <v>556.92</v>
      </c>
      <c r="I17" s="834">
        <f>E17/B17%-100</f>
        <v>-21.239923177608958</v>
      </c>
      <c r="J17" s="853">
        <f>H17/E17%-100</f>
        <v>-13.500248508946342</v>
      </c>
      <c r="L17" s="835"/>
      <c r="M17" s="835"/>
      <c r="N17" s="835"/>
    </row>
    <row r="18" spans="1:14" ht="18" customHeight="1">
      <c r="A18" s="854" t="s">
        <v>440</v>
      </c>
      <c r="B18" s="1477">
        <v>806.26</v>
      </c>
      <c r="C18" s="724">
        <v>662.71</v>
      </c>
      <c r="D18" s="724">
        <v>640.16</v>
      </c>
      <c r="E18" s="724">
        <v>660.96</v>
      </c>
      <c r="F18" s="836">
        <v>457.81</v>
      </c>
      <c r="G18" s="836">
        <v>405.45</v>
      </c>
      <c r="H18" s="836">
        <v>457.81</v>
      </c>
      <c r="I18" s="836">
        <f t="shared" si="0"/>
        <v>-18.021481904100412</v>
      </c>
      <c r="J18" s="855">
        <f t="shared" si="1"/>
        <v>-30.735596707818928</v>
      </c>
      <c r="L18" s="837"/>
      <c r="M18" s="837"/>
      <c r="N18" s="837"/>
    </row>
    <row r="19" spans="1:14" ht="18" customHeight="1">
      <c r="A19" s="854" t="s">
        <v>441</v>
      </c>
      <c r="B19" s="1478">
        <v>212.14</v>
      </c>
      <c r="C19" s="724">
        <v>176.66</v>
      </c>
      <c r="D19" s="724">
        <v>169.89</v>
      </c>
      <c r="E19" s="724">
        <v>174.13</v>
      </c>
      <c r="F19" s="836">
        <v>113.01</v>
      </c>
      <c r="G19" s="836">
        <v>98.9</v>
      </c>
      <c r="H19" s="836">
        <v>113.01</v>
      </c>
      <c r="I19" s="836">
        <f t="shared" si="0"/>
        <v>-17.91741302913171</v>
      </c>
      <c r="J19" s="855">
        <f t="shared" si="1"/>
        <v>-35.10021248492505</v>
      </c>
      <c r="L19" s="837"/>
      <c r="M19" s="837"/>
      <c r="N19" s="837"/>
    </row>
    <row r="20" spans="1:14" ht="18" customHeight="1" thickBot="1">
      <c r="A20" s="856" t="s">
        <v>442</v>
      </c>
      <c r="B20" s="857" t="s">
        <v>1584</v>
      </c>
      <c r="C20" s="858">
        <v>64.71</v>
      </c>
      <c r="D20" s="858">
        <v>62.43</v>
      </c>
      <c r="E20" s="858">
        <v>63.89</v>
      </c>
      <c r="F20" s="859">
        <v>42.02</v>
      </c>
      <c r="G20" s="859">
        <v>37.12</v>
      </c>
      <c r="H20" s="859">
        <v>42.02</v>
      </c>
      <c r="I20" s="860" t="s">
        <v>1584</v>
      </c>
      <c r="J20" s="861">
        <f>H20/E20%-100</f>
        <v>-34.230709031147285</v>
      </c>
      <c r="K20" s="839"/>
      <c r="L20" s="746"/>
      <c r="M20" s="746"/>
      <c r="N20" s="746"/>
    </row>
    <row r="21" spans="1:14" ht="18" customHeight="1" thickTop="1">
      <c r="A21" s="865"/>
      <c r="B21" s="862"/>
      <c r="C21" s="1479"/>
      <c r="D21" s="1479"/>
      <c r="E21" s="1479"/>
      <c r="F21" s="863"/>
      <c r="G21" s="863"/>
      <c r="H21" s="863"/>
      <c r="I21" s="864"/>
      <c r="J21" s="866"/>
      <c r="K21" s="839"/>
      <c r="L21" s="746"/>
      <c r="M21" s="746"/>
      <c r="N21" s="746"/>
    </row>
    <row r="22" spans="1:14" ht="18" customHeight="1" thickBot="1">
      <c r="A22" s="1737" t="s">
        <v>443</v>
      </c>
      <c r="B22" s="1737"/>
      <c r="C22" s="1737"/>
      <c r="D22" s="1737"/>
      <c r="E22" s="1737"/>
      <c r="F22" s="1737"/>
      <c r="G22" s="1737"/>
      <c r="H22" s="1737"/>
      <c r="I22" s="1737"/>
      <c r="J22" s="1737"/>
      <c r="K22" s="1737"/>
      <c r="L22" s="1737"/>
      <c r="M22" s="1737"/>
      <c r="N22" s="1737"/>
    </row>
    <row r="23" spans="1:14" ht="18" customHeight="1" thickTop="1">
      <c r="A23" s="709"/>
      <c r="B23" s="1702" t="s">
        <v>1205</v>
      </c>
      <c r="C23" s="1703"/>
      <c r="D23" s="1703"/>
      <c r="E23" s="1703"/>
      <c r="F23" s="1703"/>
      <c r="G23" s="1703"/>
      <c r="H23" s="1703"/>
      <c r="I23" s="1703"/>
      <c r="J23" s="1704"/>
      <c r="K23" s="1738" t="s">
        <v>1421</v>
      </c>
      <c r="L23" s="1738"/>
      <c r="M23" s="1738"/>
      <c r="N23" s="1708"/>
    </row>
    <row r="24" spans="1:14" ht="18" customHeight="1">
      <c r="A24" s="1730" t="s">
        <v>1459</v>
      </c>
      <c r="B24" s="1718">
        <v>2008</v>
      </c>
      <c r="C24" s="1718"/>
      <c r="D24" s="1718"/>
      <c r="E24" s="1718">
        <v>2009</v>
      </c>
      <c r="F24" s="1718"/>
      <c r="G24" s="1718"/>
      <c r="H24" s="1718">
        <v>2010</v>
      </c>
      <c r="I24" s="1718"/>
      <c r="J24" s="1718"/>
      <c r="K24" s="1707" t="s">
        <v>444</v>
      </c>
      <c r="L24" s="1707"/>
      <c r="M24" s="1707" t="s">
        <v>445</v>
      </c>
      <c r="N24" s="1729"/>
    </row>
    <row r="25" spans="1:14" ht="38.25">
      <c r="A25" s="1730"/>
      <c r="B25" s="325" t="s">
        <v>446</v>
      </c>
      <c r="C25" s="325" t="s">
        <v>447</v>
      </c>
      <c r="D25" s="325" t="s">
        <v>448</v>
      </c>
      <c r="E25" s="325" t="s">
        <v>446</v>
      </c>
      <c r="F25" s="325" t="s">
        <v>449</v>
      </c>
      <c r="G25" s="325" t="s">
        <v>448</v>
      </c>
      <c r="H25" s="325" t="s">
        <v>446</v>
      </c>
      <c r="I25" s="325" t="s">
        <v>447</v>
      </c>
      <c r="J25" s="325" t="s">
        <v>448</v>
      </c>
      <c r="K25" s="1707"/>
      <c r="L25" s="1707"/>
      <c r="M25" s="1707"/>
      <c r="N25" s="1729"/>
    </row>
    <row r="26" spans="1:14" ht="18" customHeight="1">
      <c r="A26" s="1730"/>
      <c r="B26" s="325">
        <v>1</v>
      </c>
      <c r="C26" s="325">
        <v>2</v>
      </c>
      <c r="D26" s="325">
        <v>3</v>
      </c>
      <c r="E26" s="325">
        <v>4</v>
      </c>
      <c r="F26" s="325">
        <v>5</v>
      </c>
      <c r="G26" s="325">
        <v>6</v>
      </c>
      <c r="H26" s="325">
        <v>7</v>
      </c>
      <c r="I26" s="325">
        <v>8</v>
      </c>
      <c r="J26" s="325">
        <v>9</v>
      </c>
      <c r="K26" s="325" t="s">
        <v>434</v>
      </c>
      <c r="L26" s="840" t="s">
        <v>450</v>
      </c>
      <c r="M26" s="325" t="s">
        <v>451</v>
      </c>
      <c r="N26" s="457" t="s">
        <v>1347</v>
      </c>
    </row>
    <row r="27" spans="1:14" ht="18" customHeight="1">
      <c r="A27" s="867" t="s">
        <v>267</v>
      </c>
      <c r="B27" s="841">
        <f>SUM(B28:B39)</f>
        <v>3494.8999999999996</v>
      </c>
      <c r="C27" s="841">
        <f>SUM(C28:C39)</f>
        <v>1920.9399999999996</v>
      </c>
      <c r="D27" s="841">
        <f>C27/$C$27%</f>
        <v>100</v>
      </c>
      <c r="E27" s="841">
        <f>SUM(E28:E39)</f>
        <v>1750.5600000000002</v>
      </c>
      <c r="F27" s="841">
        <f>SUM(F28:F39)</f>
        <v>1069.77</v>
      </c>
      <c r="G27" s="836">
        <f>F27/$F$27%</f>
        <v>100</v>
      </c>
      <c r="H27" s="841">
        <f>SUM(H28:H39)</f>
        <v>1385.77</v>
      </c>
      <c r="I27" s="841">
        <f>SUM(I28:I39)</f>
        <v>448.4999999999999</v>
      </c>
      <c r="J27" s="836">
        <f aca="true" t="shared" si="2" ref="J27:J39">I27/$I$27%</f>
        <v>100.00000000000001</v>
      </c>
      <c r="K27" s="842">
        <f>E27/B27%-100</f>
        <v>-49.91101319064922</v>
      </c>
      <c r="L27" s="843">
        <f>H27/E27%-100</f>
        <v>-20.838474545288378</v>
      </c>
      <c r="M27" s="843">
        <f>F27/C27%-100</f>
        <v>-44.310077357960154</v>
      </c>
      <c r="N27" s="868">
        <f>I27/F27%-100</f>
        <v>-58.075100255195046</v>
      </c>
    </row>
    <row r="28" spans="1:14" ht="18" customHeight="1">
      <c r="A28" s="869" t="s">
        <v>436</v>
      </c>
      <c r="B28" s="652">
        <v>756.24</v>
      </c>
      <c r="C28" s="652">
        <v>778.88</v>
      </c>
      <c r="D28" s="844">
        <f>C28/$C$27%</f>
        <v>40.54681562151864</v>
      </c>
      <c r="E28" s="652">
        <v>556.15</v>
      </c>
      <c r="F28" s="652">
        <v>497.73</v>
      </c>
      <c r="G28" s="834">
        <f aca="true" t="shared" si="3" ref="G28:G39">F28/$F$27%</f>
        <v>46.52682352281332</v>
      </c>
      <c r="H28" s="652">
        <v>447.47</v>
      </c>
      <c r="I28" s="652">
        <v>256.81</v>
      </c>
      <c r="J28" s="834">
        <f t="shared" si="2"/>
        <v>57.25975473801563</v>
      </c>
      <c r="K28" s="845">
        <f aca="true" t="shared" si="4" ref="K28:K39">E28/B28%-100</f>
        <v>-26.458531683063583</v>
      </c>
      <c r="L28" s="838">
        <f aca="true" t="shared" si="5" ref="L28:L39">H28/E28%-100</f>
        <v>-19.541490605052587</v>
      </c>
      <c r="M28" s="838">
        <f aca="true" t="shared" si="6" ref="M28:M39">F28/C28%-100</f>
        <v>-36.09670295809367</v>
      </c>
      <c r="N28" s="870">
        <f aca="true" t="shared" si="7" ref="N28:N39">I28/F28%-100</f>
        <v>-48.40375303879614</v>
      </c>
    </row>
    <row r="29" spans="1:14" ht="18" customHeight="1">
      <c r="A29" s="869" t="s">
        <v>437</v>
      </c>
      <c r="B29" s="652">
        <v>327.99</v>
      </c>
      <c r="C29" s="652">
        <v>281.46</v>
      </c>
      <c r="D29" s="844">
        <f aca="true" t="shared" si="8" ref="D29:D39">C29/$C$27%</f>
        <v>14.652201526336068</v>
      </c>
      <c r="E29" s="652">
        <v>314.44</v>
      </c>
      <c r="F29" s="652">
        <v>188.99</v>
      </c>
      <c r="G29" s="834">
        <f t="shared" si="3"/>
        <v>17.666414275965863</v>
      </c>
      <c r="H29" s="652">
        <v>216.06</v>
      </c>
      <c r="I29" s="652">
        <v>46.15</v>
      </c>
      <c r="J29" s="834">
        <f t="shared" si="2"/>
        <v>10.289855072463771</v>
      </c>
      <c r="K29" s="845">
        <f t="shared" si="4"/>
        <v>-4.131223512911987</v>
      </c>
      <c r="L29" s="838">
        <f t="shared" si="5"/>
        <v>-31.287368019335958</v>
      </c>
      <c r="M29" s="838">
        <f t="shared" si="6"/>
        <v>-32.85369146592765</v>
      </c>
      <c r="N29" s="870">
        <f t="shared" si="7"/>
        <v>-75.58071855653739</v>
      </c>
    </row>
    <row r="30" spans="1:14" ht="18" customHeight="1">
      <c r="A30" s="869" t="s">
        <v>438</v>
      </c>
      <c r="B30" s="652">
        <v>14.75</v>
      </c>
      <c r="C30" s="652">
        <v>10.61</v>
      </c>
      <c r="D30" s="844">
        <f t="shared" si="8"/>
        <v>0.55233375326663</v>
      </c>
      <c r="E30" s="652">
        <v>28.06</v>
      </c>
      <c r="F30" s="652">
        <v>11.5</v>
      </c>
      <c r="G30" s="834">
        <f t="shared" si="3"/>
        <v>1.0749974293539732</v>
      </c>
      <c r="H30" s="652">
        <v>19.83</v>
      </c>
      <c r="I30" s="652">
        <v>6.38</v>
      </c>
      <c r="J30" s="834">
        <f t="shared" si="2"/>
        <v>1.4225195094760317</v>
      </c>
      <c r="K30" s="845">
        <f t="shared" si="4"/>
        <v>90.23728813559322</v>
      </c>
      <c r="L30" s="838">
        <f t="shared" si="5"/>
        <v>-29.33000712758374</v>
      </c>
      <c r="M30" s="838">
        <f t="shared" si="6"/>
        <v>8.388312912346848</v>
      </c>
      <c r="N30" s="870">
        <f t="shared" si="7"/>
        <v>-44.52173913043479</v>
      </c>
    </row>
    <row r="31" spans="1:14" ht="18" customHeight="1">
      <c r="A31" s="869" t="s">
        <v>439</v>
      </c>
      <c r="B31" s="652">
        <v>352.78</v>
      </c>
      <c r="C31" s="652">
        <v>319.84</v>
      </c>
      <c r="D31" s="844">
        <f t="shared" si="8"/>
        <v>16.650181681884913</v>
      </c>
      <c r="E31" s="652">
        <v>350.21</v>
      </c>
      <c r="F31" s="652">
        <v>203.68</v>
      </c>
      <c r="G31" s="834">
        <f t="shared" si="3"/>
        <v>19.039606644418896</v>
      </c>
      <c r="H31" s="652">
        <v>202.33</v>
      </c>
      <c r="I31" s="652">
        <v>39.7</v>
      </c>
      <c r="J31" s="834">
        <f t="shared" si="2"/>
        <v>8.851727982162767</v>
      </c>
      <c r="K31" s="845">
        <f t="shared" si="4"/>
        <v>-0.7284993480355979</v>
      </c>
      <c r="L31" s="838">
        <f t="shared" si="5"/>
        <v>-42.22609291567916</v>
      </c>
      <c r="M31" s="838">
        <f t="shared" si="6"/>
        <v>-36.31815907953977</v>
      </c>
      <c r="N31" s="870">
        <f t="shared" si="7"/>
        <v>-80.50864100549882</v>
      </c>
    </row>
    <row r="32" spans="1:14" ht="18" customHeight="1">
      <c r="A32" s="869" t="s">
        <v>419</v>
      </c>
      <c r="B32" s="656">
        <v>1037</v>
      </c>
      <c r="C32" s="652">
        <v>6.24</v>
      </c>
      <c r="D32" s="844">
        <f t="shared" si="8"/>
        <v>0.32484096327839507</v>
      </c>
      <c r="E32" s="656">
        <v>0.95</v>
      </c>
      <c r="F32" s="652">
        <v>4.09</v>
      </c>
      <c r="G32" s="834">
        <f t="shared" si="3"/>
        <v>0.382325172700674</v>
      </c>
      <c r="H32" s="656">
        <v>0</v>
      </c>
      <c r="I32" s="652">
        <v>0</v>
      </c>
      <c r="J32" s="834">
        <f t="shared" si="2"/>
        <v>0</v>
      </c>
      <c r="K32" s="845">
        <f t="shared" si="4"/>
        <v>-99.90838958534233</v>
      </c>
      <c r="L32" s="838">
        <f t="shared" si="5"/>
        <v>-100</v>
      </c>
      <c r="M32" s="838">
        <f t="shared" si="6"/>
        <v>-34.45512820512822</v>
      </c>
      <c r="N32" s="870">
        <f t="shared" si="7"/>
        <v>-100</v>
      </c>
    </row>
    <row r="33" spans="1:18" ht="18" customHeight="1">
      <c r="A33" s="869" t="s">
        <v>420</v>
      </c>
      <c r="B33" s="652">
        <v>12.89</v>
      </c>
      <c r="C33" s="652">
        <v>2.98</v>
      </c>
      <c r="D33" s="844">
        <f t="shared" si="8"/>
        <v>0.15513238310410532</v>
      </c>
      <c r="E33" s="652">
        <v>0.2</v>
      </c>
      <c r="F33" s="652">
        <v>0.04</v>
      </c>
      <c r="G33" s="834">
        <f t="shared" si="3"/>
        <v>0.0037391214934051247</v>
      </c>
      <c r="H33" s="652">
        <v>0.04</v>
      </c>
      <c r="I33" s="652">
        <v>0.01</v>
      </c>
      <c r="J33" s="834">
        <f t="shared" si="2"/>
        <v>0.002229654403567448</v>
      </c>
      <c r="K33" s="845">
        <f t="shared" si="4"/>
        <v>-98.44840961986036</v>
      </c>
      <c r="L33" s="838">
        <f t="shared" si="5"/>
        <v>-80</v>
      </c>
      <c r="M33" s="838">
        <f t="shared" si="6"/>
        <v>-98.65771812080537</v>
      </c>
      <c r="N33" s="870">
        <f t="shared" si="7"/>
        <v>-75</v>
      </c>
      <c r="O33" s="9"/>
      <c r="P33" s="9"/>
      <c r="Q33" s="9"/>
      <c r="R33" s="9"/>
    </row>
    <row r="34" spans="1:18" ht="18" customHeight="1">
      <c r="A34" s="869" t="s">
        <v>421</v>
      </c>
      <c r="B34" s="652">
        <v>3.24</v>
      </c>
      <c r="C34" s="652">
        <v>6.81</v>
      </c>
      <c r="D34" s="844">
        <f t="shared" si="8"/>
        <v>0.3545139358855561</v>
      </c>
      <c r="E34" s="652">
        <v>2.8</v>
      </c>
      <c r="F34" s="652">
        <v>6.59</v>
      </c>
      <c r="G34" s="834">
        <f t="shared" si="3"/>
        <v>0.6160202660384942</v>
      </c>
      <c r="H34" s="652">
        <v>2.51</v>
      </c>
      <c r="I34" s="652">
        <v>7.7</v>
      </c>
      <c r="J34" s="834">
        <f t="shared" si="2"/>
        <v>1.716833890746935</v>
      </c>
      <c r="K34" s="845">
        <f t="shared" si="4"/>
        <v>-13.580246913580268</v>
      </c>
      <c r="L34" s="838">
        <f t="shared" si="5"/>
        <v>-10.357142857142861</v>
      </c>
      <c r="M34" s="838">
        <f t="shared" si="6"/>
        <v>-3.2305433186490404</v>
      </c>
      <c r="N34" s="870">
        <f t="shared" si="7"/>
        <v>16.843702579666157</v>
      </c>
      <c r="O34" s="9"/>
      <c r="P34" s="9"/>
      <c r="Q34" s="9"/>
      <c r="R34" s="9"/>
    </row>
    <row r="35" spans="1:18" ht="18" customHeight="1">
      <c r="A35" s="869" t="s">
        <v>452</v>
      </c>
      <c r="B35" s="652">
        <v>142.51</v>
      </c>
      <c r="C35" s="652">
        <v>95.32</v>
      </c>
      <c r="D35" s="844">
        <f t="shared" si="8"/>
        <v>4.962153945464201</v>
      </c>
      <c r="E35" s="652">
        <v>40.47</v>
      </c>
      <c r="F35" s="652">
        <v>18.28</v>
      </c>
      <c r="G35" s="834">
        <f t="shared" si="3"/>
        <v>1.708778522486142</v>
      </c>
      <c r="H35" s="652">
        <v>137.18</v>
      </c>
      <c r="I35" s="652">
        <v>27.59</v>
      </c>
      <c r="J35" s="834">
        <f t="shared" si="2"/>
        <v>6.151616499442588</v>
      </c>
      <c r="K35" s="845">
        <f t="shared" si="4"/>
        <v>-71.60199284260753</v>
      </c>
      <c r="L35" s="838">
        <f t="shared" si="5"/>
        <v>238.96713615023475</v>
      </c>
      <c r="M35" s="838">
        <f t="shared" si="6"/>
        <v>-80.82249265631557</v>
      </c>
      <c r="N35" s="870">
        <f t="shared" si="7"/>
        <v>50.9299781181619</v>
      </c>
      <c r="O35" s="9"/>
      <c r="P35" s="9"/>
      <c r="Q35" s="9"/>
      <c r="R35" s="9"/>
    </row>
    <row r="36" spans="1:18" ht="18" customHeight="1">
      <c r="A36" s="869" t="s">
        <v>423</v>
      </c>
      <c r="B36" s="652">
        <v>0</v>
      </c>
      <c r="C36" s="652">
        <v>0</v>
      </c>
      <c r="D36" s="844">
        <f t="shared" si="8"/>
        <v>0</v>
      </c>
      <c r="E36" s="652">
        <v>23.47</v>
      </c>
      <c r="F36" s="652">
        <v>12.38</v>
      </c>
      <c r="G36" s="834">
        <f t="shared" si="3"/>
        <v>1.1572581022088861</v>
      </c>
      <c r="H36" s="652">
        <v>29.85</v>
      </c>
      <c r="I36" s="652">
        <v>13.32</v>
      </c>
      <c r="J36" s="834">
        <f t="shared" si="2"/>
        <v>2.9698996655518406</v>
      </c>
      <c r="K36" s="845" t="e">
        <f t="shared" si="4"/>
        <v>#DIV/0!</v>
      </c>
      <c r="L36" s="838">
        <f t="shared" si="5"/>
        <v>27.183638687686425</v>
      </c>
      <c r="M36" s="838" t="e">
        <f t="shared" si="6"/>
        <v>#DIV/0!</v>
      </c>
      <c r="N36" s="870">
        <f t="shared" si="7"/>
        <v>7.592891760904678</v>
      </c>
      <c r="O36" s="9"/>
      <c r="P36" s="9"/>
      <c r="Q36" s="9"/>
      <c r="R36" s="9"/>
    </row>
    <row r="37" spans="1:18" ht="18" customHeight="1">
      <c r="A37" s="869" t="s">
        <v>453</v>
      </c>
      <c r="B37" s="652">
        <v>4.1</v>
      </c>
      <c r="C37" s="652">
        <v>0.09</v>
      </c>
      <c r="D37" s="844">
        <f t="shared" si="8"/>
        <v>0.004685206201130697</v>
      </c>
      <c r="E37" s="652">
        <v>2</v>
      </c>
      <c r="F37" s="652">
        <v>0.05</v>
      </c>
      <c r="G37" s="834">
        <f t="shared" si="3"/>
        <v>0.0046739018667564065</v>
      </c>
      <c r="H37" s="652">
        <v>0</v>
      </c>
      <c r="I37" s="652">
        <v>0</v>
      </c>
      <c r="J37" s="834">
        <f t="shared" si="2"/>
        <v>0</v>
      </c>
      <c r="K37" s="845">
        <f t="shared" si="4"/>
        <v>-51.21951219512194</v>
      </c>
      <c r="L37" s="838">
        <f t="shared" si="5"/>
        <v>-100</v>
      </c>
      <c r="M37" s="838">
        <f t="shared" si="6"/>
        <v>-44.44444444444444</v>
      </c>
      <c r="N37" s="870">
        <f t="shared" si="7"/>
        <v>-100</v>
      </c>
      <c r="O37" s="9"/>
      <c r="P37" s="9"/>
      <c r="Q37" s="9"/>
      <c r="R37" s="9"/>
    </row>
    <row r="38" spans="1:18" ht="18" customHeight="1">
      <c r="A38" s="869" t="s">
        <v>454</v>
      </c>
      <c r="B38" s="652">
        <v>22.58</v>
      </c>
      <c r="C38" s="652">
        <v>17.33</v>
      </c>
      <c r="D38" s="844">
        <f t="shared" si="8"/>
        <v>0.9021624829510554</v>
      </c>
      <c r="E38" s="652">
        <v>3.13</v>
      </c>
      <c r="F38" s="652">
        <v>2.68</v>
      </c>
      <c r="G38" s="834">
        <f t="shared" si="3"/>
        <v>0.25052114005814335</v>
      </c>
      <c r="H38" s="652">
        <v>0.31</v>
      </c>
      <c r="I38" s="652">
        <v>0.25</v>
      </c>
      <c r="J38" s="834">
        <f t="shared" si="2"/>
        <v>0.0557413600891862</v>
      </c>
      <c r="K38" s="838">
        <f t="shared" si="4"/>
        <v>-86.13817537643932</v>
      </c>
      <c r="L38" s="838">
        <f t="shared" si="5"/>
        <v>-90.09584664536742</v>
      </c>
      <c r="M38" s="838">
        <f t="shared" si="6"/>
        <v>-84.53548759376802</v>
      </c>
      <c r="N38" s="870">
        <f t="shared" si="7"/>
        <v>-90.67164179104478</v>
      </c>
      <c r="O38" s="9"/>
      <c r="P38" s="9"/>
      <c r="Q38" s="9"/>
      <c r="R38" s="9"/>
    </row>
    <row r="39" spans="1:18" ht="18" customHeight="1" thickBot="1">
      <c r="A39" s="871" t="s">
        <v>455</v>
      </c>
      <c r="B39" s="684">
        <v>820.82</v>
      </c>
      <c r="C39" s="684">
        <v>401.38</v>
      </c>
      <c r="D39" s="872">
        <f t="shared" si="8"/>
        <v>20.894978500109328</v>
      </c>
      <c r="E39" s="684">
        <v>428.68</v>
      </c>
      <c r="F39" s="684">
        <v>123.76</v>
      </c>
      <c r="G39" s="873">
        <f t="shared" si="3"/>
        <v>11.568841900595457</v>
      </c>
      <c r="H39" s="684">
        <v>330.19</v>
      </c>
      <c r="I39" s="684">
        <v>50.59</v>
      </c>
      <c r="J39" s="873">
        <f t="shared" si="2"/>
        <v>11.279821627647719</v>
      </c>
      <c r="K39" s="860">
        <f t="shared" si="4"/>
        <v>-47.774177042469724</v>
      </c>
      <c r="L39" s="860">
        <f t="shared" si="5"/>
        <v>-22.975179621162653</v>
      </c>
      <c r="M39" s="860">
        <f t="shared" si="6"/>
        <v>-69.16637600279037</v>
      </c>
      <c r="N39" s="874">
        <f t="shared" si="7"/>
        <v>-59.12249515190692</v>
      </c>
      <c r="O39" s="9"/>
      <c r="P39" s="9"/>
      <c r="Q39" s="9"/>
      <c r="R39" s="9"/>
    </row>
    <row r="40" spans="1:18" ht="18" customHeight="1" thickTop="1">
      <c r="A40" s="9" t="s">
        <v>1334</v>
      </c>
      <c r="L40" s="12"/>
      <c r="M40" s="12"/>
      <c r="O40" s="9"/>
      <c r="P40" s="9"/>
      <c r="Q40" s="9"/>
      <c r="R40" s="9"/>
    </row>
    <row r="41" spans="1:18" ht="18" customHeight="1">
      <c r="A41" s="829" t="s">
        <v>1470</v>
      </c>
      <c r="B41" s="846"/>
      <c r="C41" s="846"/>
      <c r="D41" s="846"/>
      <c r="E41" s="846"/>
      <c r="F41" s="846"/>
      <c r="G41" s="846"/>
      <c r="L41" s="12"/>
      <c r="M41" s="12"/>
      <c r="O41" s="9"/>
      <c r="P41" s="9"/>
      <c r="Q41" s="9"/>
      <c r="R41" s="9"/>
    </row>
    <row r="42" spans="1:12" ht="18" customHeight="1">
      <c r="A42" s="829" t="s">
        <v>456</v>
      </c>
      <c r="B42" s="847"/>
      <c r="C42" s="847"/>
      <c r="D42" s="846"/>
      <c r="E42" s="846"/>
      <c r="F42" s="12"/>
      <c r="G42" s="12"/>
      <c r="I42" s="9"/>
      <c r="J42" s="9"/>
      <c r="K42" s="9"/>
      <c r="L42" s="9"/>
    </row>
    <row r="43" spans="1:12" ht="18" customHeight="1">
      <c r="A43" s="829" t="s">
        <v>457</v>
      </c>
      <c r="B43" s="847"/>
      <c r="C43" s="21"/>
      <c r="D43" s="846"/>
      <c r="E43" s="846"/>
      <c r="F43" s="12"/>
      <c r="G43" s="12"/>
      <c r="I43" s="9"/>
      <c r="J43" s="9"/>
      <c r="K43" s="9"/>
      <c r="L43" s="9"/>
    </row>
    <row r="44" spans="1:12" ht="18" customHeight="1">
      <c r="A44" s="11"/>
      <c r="B44" s="847"/>
      <c r="C44" s="847"/>
      <c r="D44" s="846"/>
      <c r="E44" s="846"/>
      <c r="F44" s="12"/>
      <c r="G44" s="12"/>
      <c r="I44" s="9"/>
      <c r="J44" s="9"/>
      <c r="K44" s="9"/>
      <c r="L44" s="9"/>
    </row>
    <row r="45" spans="1:12" ht="18" customHeight="1">
      <c r="A45" s="11"/>
      <c r="B45" s="847"/>
      <c r="C45" s="847"/>
      <c r="D45" s="846"/>
      <c r="E45" s="846"/>
      <c r="F45" s="12"/>
      <c r="G45" s="12"/>
      <c r="I45" s="9"/>
      <c r="J45" s="9"/>
      <c r="K45" s="9"/>
      <c r="L45" s="9"/>
    </row>
    <row r="46" spans="1:12" ht="18" customHeight="1">
      <c r="A46" s="11"/>
      <c r="B46" s="847"/>
      <c r="C46" s="847"/>
      <c r="D46" s="846"/>
      <c r="E46" s="846"/>
      <c r="F46" s="12"/>
      <c r="G46" s="12"/>
      <c r="I46" s="9"/>
      <c r="J46" s="9"/>
      <c r="K46" s="9"/>
      <c r="L46" s="9"/>
    </row>
    <row r="47" spans="1:12" ht="18" customHeight="1">
      <c r="A47" s="11"/>
      <c r="B47" s="847"/>
      <c r="C47" s="847"/>
      <c r="D47" s="846"/>
      <c r="E47" s="846"/>
      <c r="F47" s="12"/>
      <c r="G47" s="12"/>
      <c r="I47" s="9"/>
      <c r="J47" s="9"/>
      <c r="K47" s="9"/>
      <c r="L47" s="9"/>
    </row>
    <row r="48" spans="1:12" ht="18" customHeight="1">
      <c r="A48" s="11"/>
      <c r="B48" s="847"/>
      <c r="C48" s="847"/>
      <c r="D48" s="846"/>
      <c r="E48" s="846"/>
      <c r="F48" s="12"/>
      <c r="G48" s="12"/>
      <c r="I48" s="9"/>
      <c r="J48" s="9"/>
      <c r="K48" s="9"/>
      <c r="L48" s="9"/>
    </row>
    <row r="49" spans="1:12" ht="12.75">
      <c r="A49" s="11"/>
      <c r="B49" s="847"/>
      <c r="C49" s="847"/>
      <c r="D49" s="846"/>
      <c r="E49" s="846"/>
      <c r="F49" s="12"/>
      <c r="G49" s="12"/>
      <c r="I49" s="9"/>
      <c r="J49" s="9"/>
      <c r="K49" s="9"/>
      <c r="L49" s="9"/>
    </row>
    <row r="50" spans="1:12" ht="12.75">
      <c r="A50" s="11"/>
      <c r="B50" s="847"/>
      <c r="C50" s="847"/>
      <c r="D50" s="846"/>
      <c r="E50" s="846"/>
      <c r="F50" s="12"/>
      <c r="G50" s="12"/>
      <c r="I50" s="9"/>
      <c r="J50" s="9"/>
      <c r="K50" s="9"/>
      <c r="L50" s="9"/>
    </row>
    <row r="51" spans="1:12" ht="18" customHeight="1">
      <c r="A51" s="846"/>
      <c r="B51" s="846"/>
      <c r="C51" s="846"/>
      <c r="D51" s="846"/>
      <c r="E51" s="846"/>
      <c r="F51" s="12"/>
      <c r="G51" s="12"/>
      <c r="I51" s="9"/>
      <c r="J51" s="9"/>
      <c r="K51" s="9"/>
      <c r="L51" s="9"/>
    </row>
    <row r="52" spans="1:12" ht="12.75" customHeight="1">
      <c r="A52" s="846"/>
      <c r="B52" s="846"/>
      <c r="C52" s="846"/>
      <c r="D52" s="846"/>
      <c r="E52" s="846"/>
      <c r="F52" s="12"/>
      <c r="G52" s="12"/>
      <c r="I52" s="9"/>
      <c r="J52" s="9"/>
      <c r="K52" s="9"/>
      <c r="L52" s="9"/>
    </row>
    <row r="53" spans="1:12" ht="12.75">
      <c r="A53" s="846"/>
      <c r="B53" s="846"/>
      <c r="C53" s="846"/>
      <c r="D53" s="846"/>
      <c r="E53" s="846"/>
      <c r="F53" s="12"/>
      <c r="G53" s="12"/>
      <c r="I53" s="9"/>
      <c r="J53" s="9"/>
      <c r="K53" s="9"/>
      <c r="L53" s="9"/>
    </row>
    <row r="54" spans="12:18" ht="12.75">
      <c r="L54" s="12"/>
      <c r="M54" s="12"/>
      <c r="O54" s="9"/>
      <c r="P54" s="9"/>
      <c r="Q54" s="9"/>
      <c r="R54" s="9"/>
    </row>
    <row r="55" spans="12:18" ht="12.75">
      <c r="L55" s="12"/>
      <c r="M55" s="12"/>
      <c r="O55" s="9"/>
      <c r="P55" s="9"/>
      <c r="Q55" s="9"/>
      <c r="R55" s="9"/>
    </row>
    <row r="56" spans="12:18" ht="12.75">
      <c r="L56" s="12"/>
      <c r="M56" s="12"/>
      <c r="O56" s="9"/>
      <c r="P56" s="9"/>
      <c r="Q56" s="9"/>
      <c r="R56" s="9"/>
    </row>
    <row r="57" spans="12:18" ht="12.75">
      <c r="L57" s="12"/>
      <c r="M57" s="12"/>
      <c r="O57" s="9"/>
      <c r="P57" s="9"/>
      <c r="Q57" s="9"/>
      <c r="R57" s="9"/>
    </row>
    <row r="58" spans="12:18" ht="12.75">
      <c r="L58" s="12"/>
      <c r="M58" s="12"/>
      <c r="O58" s="9"/>
      <c r="P58" s="9"/>
      <c r="Q58" s="9"/>
      <c r="R58" s="9"/>
    </row>
    <row r="59" spans="12:18" ht="12.75">
      <c r="L59" s="12"/>
      <c r="M59" s="12"/>
      <c r="O59" s="9"/>
      <c r="P59" s="9"/>
      <c r="Q59" s="9"/>
      <c r="R59" s="9"/>
    </row>
    <row r="60" spans="12:18" ht="12.75">
      <c r="L60" s="12"/>
      <c r="M60" s="12"/>
      <c r="O60" s="9"/>
      <c r="P60" s="9"/>
      <c r="Q60" s="9"/>
      <c r="R60" s="9"/>
    </row>
    <row r="61" spans="12:18" ht="12.75">
      <c r="L61" s="12"/>
      <c r="M61" s="12"/>
      <c r="O61" s="9"/>
      <c r="P61" s="9"/>
      <c r="Q61" s="9"/>
      <c r="R61" s="9"/>
    </row>
    <row r="62" spans="12:18" ht="12.75">
      <c r="L62" s="12"/>
      <c r="M62" s="12"/>
      <c r="O62" s="9"/>
      <c r="P62" s="9"/>
      <c r="Q62" s="9"/>
      <c r="R62" s="9"/>
    </row>
    <row r="63" spans="12:18" ht="12.75">
      <c r="L63" s="12"/>
      <c r="M63" s="12"/>
      <c r="O63" s="9"/>
      <c r="P63" s="9"/>
      <c r="Q63" s="9"/>
      <c r="R63" s="9"/>
    </row>
    <row r="64" spans="12:18" ht="12.75">
      <c r="L64" s="12"/>
      <c r="M64" s="12"/>
      <c r="O64" s="9"/>
      <c r="P64" s="9"/>
      <c r="Q64" s="9"/>
      <c r="R64" s="9"/>
    </row>
    <row r="65" spans="12:18" ht="12.75">
      <c r="L65" s="12"/>
      <c r="M65" s="12"/>
      <c r="O65" s="9"/>
      <c r="P65" s="9"/>
      <c r="Q65" s="9"/>
      <c r="R65" s="9"/>
    </row>
    <row r="66" spans="12:18" ht="12.75">
      <c r="L66" s="12"/>
      <c r="M66" s="12"/>
      <c r="O66" s="9"/>
      <c r="P66" s="9"/>
      <c r="Q66" s="9"/>
      <c r="R66" s="9"/>
    </row>
    <row r="67" spans="12:18" ht="12.75">
      <c r="L67" s="12"/>
      <c r="M67" s="12"/>
      <c r="O67" s="9"/>
      <c r="P67" s="9"/>
      <c r="Q67" s="9"/>
      <c r="R67" s="9"/>
    </row>
    <row r="68" spans="12:18" ht="12.75">
      <c r="L68" s="12"/>
      <c r="M68" s="12"/>
      <c r="O68" s="9"/>
      <c r="P68" s="9"/>
      <c r="Q68" s="9"/>
      <c r="R68" s="9"/>
    </row>
    <row r="69" spans="12:18" ht="12.75">
      <c r="L69" s="12"/>
      <c r="M69" s="12"/>
      <c r="O69" s="9"/>
      <c r="P69" s="9"/>
      <c r="Q69" s="9"/>
      <c r="R69" s="9"/>
    </row>
    <row r="70" spans="12:13" ht="12.75">
      <c r="L70" s="12"/>
      <c r="M70" s="12"/>
    </row>
    <row r="71" spans="12:13" ht="12.75">
      <c r="L71" s="12"/>
      <c r="M71" s="12"/>
    </row>
    <row r="72" spans="12:13" ht="12.75">
      <c r="L72" s="12"/>
      <c r="M72" s="12"/>
    </row>
    <row r="73" spans="12:13" ht="12.75">
      <c r="L73" s="12"/>
      <c r="M73" s="12"/>
    </row>
    <row r="74" spans="12:13" ht="12.75">
      <c r="L74" s="12"/>
      <c r="M74" s="12"/>
    </row>
    <row r="75" spans="12:13" ht="12.75">
      <c r="L75" s="12"/>
      <c r="M75" s="12"/>
    </row>
    <row r="76" spans="12:13" ht="12.75">
      <c r="L76" s="12"/>
      <c r="M76" s="12"/>
    </row>
    <row r="77" spans="12:13" ht="12.75">
      <c r="L77" s="12"/>
      <c r="M77" s="12"/>
    </row>
    <row r="78" spans="12:13" ht="12.75">
      <c r="L78" s="12"/>
      <c r="M78" s="12"/>
    </row>
    <row r="79" spans="12:13" ht="12.75">
      <c r="L79" s="12"/>
      <c r="M79" s="12"/>
    </row>
    <row r="80" spans="12:13" ht="12.75">
      <c r="L80" s="12"/>
      <c r="M80" s="12"/>
    </row>
    <row r="81" spans="12:13" ht="12.75">
      <c r="L81" s="12"/>
      <c r="M81" s="12"/>
    </row>
    <row r="82" spans="12:13" ht="12.75">
      <c r="L82" s="12"/>
      <c r="M82" s="12"/>
    </row>
    <row r="83" spans="12:13" ht="12.75">
      <c r="L83" s="12"/>
      <c r="M83" s="12"/>
    </row>
    <row r="84" spans="12:13" ht="12.75">
      <c r="L84" s="12"/>
      <c r="M84" s="12"/>
    </row>
    <row r="85" spans="12:13" ht="12.75">
      <c r="L85" s="12"/>
      <c r="M85" s="12"/>
    </row>
    <row r="86" spans="12:13" ht="12.75">
      <c r="L86" s="12"/>
      <c r="M86" s="12"/>
    </row>
    <row r="87" spans="12:13" ht="12.75">
      <c r="L87" s="12"/>
      <c r="M87" s="12"/>
    </row>
    <row r="88" spans="12:13" ht="12.75">
      <c r="L88" s="12"/>
      <c r="M88" s="12"/>
    </row>
    <row r="89" spans="12:13" ht="12.75">
      <c r="L89" s="12"/>
      <c r="M89" s="12"/>
    </row>
    <row r="90" spans="12:13" ht="12.75">
      <c r="L90" s="12"/>
      <c r="M90" s="12"/>
    </row>
    <row r="91" spans="12:13" ht="12.75">
      <c r="L91" s="12"/>
      <c r="M91" s="12"/>
    </row>
    <row r="92" spans="12:13" ht="12.75">
      <c r="L92" s="12"/>
      <c r="M92" s="12"/>
    </row>
    <row r="93" spans="12:13" ht="12.75">
      <c r="L93" s="12"/>
      <c r="M93" s="12"/>
    </row>
    <row r="94" spans="12:13" ht="12.75">
      <c r="L94" s="12"/>
      <c r="M94" s="12"/>
    </row>
    <row r="95" spans="12:13" ht="12.75">
      <c r="L95" s="12"/>
      <c r="M95" s="12"/>
    </row>
    <row r="96" spans="12:13" ht="12.75">
      <c r="L96" s="12"/>
      <c r="M96" s="12"/>
    </row>
    <row r="97" spans="12:13" ht="12.75">
      <c r="L97" s="12"/>
      <c r="M97" s="12"/>
    </row>
    <row r="98" spans="12:13" ht="12.75">
      <c r="L98" s="12"/>
      <c r="M98" s="12"/>
    </row>
    <row r="99" spans="12:13" ht="12.75">
      <c r="L99" s="12"/>
      <c r="M99" s="12"/>
    </row>
    <row r="100" spans="12:13" ht="12.75">
      <c r="L100" s="12"/>
      <c r="M100" s="12"/>
    </row>
    <row r="101" spans="12:13" ht="12.75">
      <c r="L101" s="12"/>
      <c r="M101" s="12"/>
    </row>
    <row r="102" spans="12:13" ht="12.75">
      <c r="L102" s="12"/>
      <c r="M102" s="12"/>
    </row>
    <row r="103" spans="12:13" ht="12.75">
      <c r="L103" s="12"/>
      <c r="M103" s="12"/>
    </row>
    <row r="104" spans="12:13" ht="12.75">
      <c r="L104" s="12"/>
      <c r="M104" s="12"/>
    </row>
    <row r="105" spans="12:13" ht="12.75">
      <c r="L105" s="12"/>
      <c r="M105" s="12"/>
    </row>
    <row r="106" spans="12:13" ht="12.75">
      <c r="L106" s="12"/>
      <c r="M106" s="12"/>
    </row>
    <row r="107" spans="12:13" ht="12.75">
      <c r="L107" s="12"/>
      <c r="M107" s="12"/>
    </row>
    <row r="108" spans="12:13" ht="12.75">
      <c r="L108" s="12"/>
      <c r="M108" s="12"/>
    </row>
    <row r="109" spans="12:13" ht="12.75">
      <c r="L109" s="12"/>
      <c r="M109" s="12"/>
    </row>
    <row r="110" spans="12:13" ht="12.75">
      <c r="L110" s="12"/>
      <c r="M110" s="12"/>
    </row>
    <row r="111" spans="12:13" ht="12.75">
      <c r="L111" s="12"/>
      <c r="M111" s="12"/>
    </row>
    <row r="112" spans="12:13" ht="12.75">
      <c r="L112" s="12"/>
      <c r="M112" s="12"/>
    </row>
    <row r="113" spans="12:13" ht="12.75">
      <c r="L113" s="12"/>
      <c r="M113" s="12"/>
    </row>
    <row r="114" spans="12:13" ht="12.75">
      <c r="L114" s="12"/>
      <c r="M114" s="12"/>
    </row>
    <row r="115" spans="12:13" ht="12.75">
      <c r="L115" s="12"/>
      <c r="M115" s="12"/>
    </row>
    <row r="116" spans="12:13" ht="12.75">
      <c r="L116" s="12"/>
      <c r="M116" s="12"/>
    </row>
    <row r="117" spans="12:13" ht="12.75">
      <c r="L117" s="12"/>
      <c r="M117" s="12"/>
    </row>
    <row r="118" spans="12:13" ht="12.75">
      <c r="L118" s="12"/>
      <c r="M118" s="12"/>
    </row>
    <row r="119" spans="12:13" ht="12.75">
      <c r="L119" s="12"/>
      <c r="M119" s="12"/>
    </row>
    <row r="120" spans="12:13" ht="12.75">
      <c r="L120" s="12"/>
      <c r="M120" s="12"/>
    </row>
    <row r="121" spans="12:13" ht="12.75">
      <c r="L121" s="12"/>
      <c r="M121" s="12"/>
    </row>
    <row r="122" spans="12:13" ht="12.75">
      <c r="L122" s="12"/>
      <c r="M122" s="12"/>
    </row>
    <row r="123" spans="12:13" ht="12.75">
      <c r="L123" s="12"/>
      <c r="M123" s="12"/>
    </row>
    <row r="124" spans="12:13" ht="12.75">
      <c r="L124" s="12"/>
      <c r="M124" s="12"/>
    </row>
    <row r="125" spans="12:13" ht="12.75">
      <c r="L125" s="12"/>
      <c r="M125" s="12"/>
    </row>
    <row r="126" spans="12:13" ht="12.75">
      <c r="L126" s="12"/>
      <c r="M126" s="12"/>
    </row>
    <row r="127" spans="12:13" ht="12.75">
      <c r="L127" s="12"/>
      <c r="M127" s="12"/>
    </row>
    <row r="128" spans="12:13" ht="12.75">
      <c r="L128" s="12"/>
      <c r="M128" s="12"/>
    </row>
    <row r="129" spans="12:13" ht="12.75">
      <c r="L129" s="12"/>
      <c r="M129" s="12"/>
    </row>
    <row r="130" spans="12:13" ht="12.75">
      <c r="L130" s="12"/>
      <c r="M130" s="12"/>
    </row>
    <row r="131" spans="12:13" ht="12.75">
      <c r="L131" s="12"/>
      <c r="M131" s="12"/>
    </row>
    <row r="132" spans="12:13" ht="12.75">
      <c r="L132" s="12"/>
      <c r="M132" s="12"/>
    </row>
    <row r="133" spans="12:13" ht="12.75">
      <c r="L133" s="12"/>
      <c r="M133" s="12"/>
    </row>
    <row r="134" spans="12:13" ht="12.75">
      <c r="L134" s="12"/>
      <c r="M134" s="12"/>
    </row>
    <row r="135" spans="12:13" ht="12.75">
      <c r="L135" s="12"/>
      <c r="M135" s="12"/>
    </row>
    <row r="136" spans="12:13" ht="12.75">
      <c r="L136" s="12"/>
      <c r="M136" s="12"/>
    </row>
    <row r="137" spans="12:13" ht="12.75">
      <c r="L137" s="12"/>
      <c r="M137" s="12"/>
    </row>
    <row r="138" spans="12:13" ht="12.75">
      <c r="L138" s="12"/>
      <c r="M138" s="12"/>
    </row>
    <row r="139" spans="12:13" ht="12.75">
      <c r="L139" s="12"/>
      <c r="M139" s="12"/>
    </row>
    <row r="140" spans="12:13" ht="12.75">
      <c r="L140" s="12"/>
      <c r="M140" s="12"/>
    </row>
    <row r="141" spans="12:13" ht="12.75">
      <c r="L141" s="12"/>
      <c r="M141" s="12"/>
    </row>
    <row r="142" spans="12:13" ht="12.75">
      <c r="L142" s="12"/>
      <c r="M142" s="12"/>
    </row>
    <row r="143" spans="12:13" ht="12.75">
      <c r="L143" s="12"/>
      <c r="M143" s="12"/>
    </row>
    <row r="144" spans="12:13" ht="12.75">
      <c r="L144" s="12"/>
      <c r="M144" s="12"/>
    </row>
    <row r="145" spans="12:13" ht="12.75">
      <c r="L145" s="12"/>
      <c r="M145" s="12"/>
    </row>
    <row r="146" spans="12:13" ht="12.75">
      <c r="L146" s="12"/>
      <c r="M146" s="12"/>
    </row>
    <row r="147" spans="12:13" ht="12.75">
      <c r="L147" s="12"/>
      <c r="M147" s="12"/>
    </row>
    <row r="148" spans="12:13" ht="12.75">
      <c r="L148" s="12"/>
      <c r="M148" s="12"/>
    </row>
    <row r="149" spans="12:13" ht="12.75">
      <c r="L149" s="12"/>
      <c r="M149" s="12"/>
    </row>
    <row r="150" spans="12:13" ht="12.75">
      <c r="L150" s="12"/>
      <c r="M150" s="12"/>
    </row>
  </sheetData>
  <mergeCells count="17">
    <mergeCell ref="A1:J1"/>
    <mergeCell ref="A2:J2"/>
    <mergeCell ref="A5:A8"/>
    <mergeCell ref="C6:E6"/>
    <mergeCell ref="F6:H6"/>
    <mergeCell ref="B5:H5"/>
    <mergeCell ref="A4:J4"/>
    <mergeCell ref="K24:L25"/>
    <mergeCell ref="M24:N25"/>
    <mergeCell ref="A24:A26"/>
    <mergeCell ref="I5:J7"/>
    <mergeCell ref="A22:N22"/>
    <mergeCell ref="B23:J23"/>
    <mergeCell ref="K23:N23"/>
    <mergeCell ref="B24:D24"/>
    <mergeCell ref="E24:G24"/>
    <mergeCell ref="H24:J24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workbookViewId="0" topLeftCell="A1">
      <selection activeCell="A1" sqref="A1:L1"/>
    </sheetView>
  </sheetViews>
  <sheetFormatPr defaultColWidth="9.140625" defaultRowHeight="15" customHeight="1"/>
  <cols>
    <col min="1" max="1" width="41.140625" style="9" bestFit="1" customWidth="1"/>
    <col min="2" max="2" width="7.8515625" style="9" customWidth="1"/>
    <col min="3" max="3" width="8.7109375" style="9" customWidth="1"/>
    <col min="4" max="4" width="8.7109375" style="9" bestFit="1" customWidth="1"/>
    <col min="5" max="6" width="9.140625" style="9" customWidth="1"/>
    <col min="7" max="7" width="8.7109375" style="9" bestFit="1" customWidth="1"/>
    <col min="8" max="8" width="8.8515625" style="9" bestFit="1" customWidth="1"/>
    <col min="9" max="9" width="9.57421875" style="9" bestFit="1" customWidth="1"/>
    <col min="10" max="10" width="9.00390625" style="9" customWidth="1"/>
    <col min="11" max="12" width="9.57421875" style="9" bestFit="1" customWidth="1"/>
    <col min="13" max="13" width="10.00390625" style="9" bestFit="1" customWidth="1"/>
    <col min="14" max="14" width="10.57421875" style="9" bestFit="1" customWidth="1"/>
    <col min="15" max="16384" width="9.140625" style="9" customWidth="1"/>
  </cols>
  <sheetData>
    <row r="1" spans="1:12" ht="18" customHeight="1">
      <c r="A1" s="1610" t="s">
        <v>135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</row>
    <row r="2" spans="1:12" ht="19.5" customHeight="1">
      <c r="A2" s="354" t="s">
        <v>1617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</row>
    <row r="3" spans="1:12" ht="15" customHeight="1">
      <c r="A3" s="331" t="s">
        <v>1209</v>
      </c>
      <c r="B3" s="33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ht="15" customHeight="1">
      <c r="A4" s="311" t="s">
        <v>1149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</row>
    <row r="5" spans="1:12" ht="15" customHeight="1" thickBot="1">
      <c r="A5" s="1728" t="s">
        <v>1205</v>
      </c>
      <c r="B5" s="1728"/>
      <c r="C5" s="1728"/>
      <c r="D5" s="1728"/>
      <c r="E5" s="1728"/>
      <c r="F5" s="1728"/>
      <c r="G5" s="1728"/>
      <c r="H5" s="1728"/>
      <c r="I5" s="1728"/>
      <c r="J5" s="1728"/>
      <c r="K5" s="1728"/>
      <c r="L5" s="1728"/>
    </row>
    <row r="6" spans="1:12" ht="15" customHeight="1" thickTop="1">
      <c r="A6" s="1714" t="s">
        <v>1471</v>
      </c>
      <c r="B6" s="1395" t="s">
        <v>1210</v>
      </c>
      <c r="C6" s="1396" t="s">
        <v>1460</v>
      </c>
      <c r="D6" s="1749" t="s">
        <v>1056</v>
      </c>
      <c r="E6" s="1750"/>
      <c r="F6" s="1751" t="s">
        <v>1499</v>
      </c>
      <c r="G6" s="1751"/>
      <c r="H6" s="1750"/>
      <c r="I6" s="1397"/>
      <c r="J6" s="1398" t="s">
        <v>1472</v>
      </c>
      <c r="K6" s="1397"/>
      <c r="L6" s="1399"/>
    </row>
    <row r="7" spans="1:12" ht="15" customHeight="1">
      <c r="A7" s="1748"/>
      <c r="B7" s="1400" t="s">
        <v>1211</v>
      </c>
      <c r="C7" s="1401" t="s">
        <v>142</v>
      </c>
      <c r="D7" s="1401" t="s">
        <v>41</v>
      </c>
      <c r="E7" s="1401" t="s">
        <v>142</v>
      </c>
      <c r="F7" s="1401" t="s">
        <v>231</v>
      </c>
      <c r="G7" s="1401" t="s">
        <v>41</v>
      </c>
      <c r="H7" s="1401" t="s">
        <v>142</v>
      </c>
      <c r="I7" s="1401" t="s">
        <v>1212</v>
      </c>
      <c r="J7" s="1401" t="s">
        <v>1212</v>
      </c>
      <c r="K7" s="1401" t="s">
        <v>1213</v>
      </c>
      <c r="L7" s="1402" t="s">
        <v>1213</v>
      </c>
    </row>
    <row r="8" spans="1:12" ht="15" customHeight="1">
      <c r="A8" s="1403">
        <v>1</v>
      </c>
      <c r="B8" s="1404">
        <v>2</v>
      </c>
      <c r="C8" s="1405" t="s">
        <v>1214</v>
      </c>
      <c r="D8" s="1405">
        <v>4</v>
      </c>
      <c r="E8" s="1405">
        <v>5</v>
      </c>
      <c r="F8" s="1405">
        <v>6</v>
      </c>
      <c r="G8" s="1405">
        <v>7</v>
      </c>
      <c r="H8" s="828">
        <v>8</v>
      </c>
      <c r="I8" s="1405" t="s">
        <v>1215</v>
      </c>
      <c r="J8" s="1405" t="s">
        <v>1216</v>
      </c>
      <c r="K8" s="1405" t="s">
        <v>1217</v>
      </c>
      <c r="L8" s="1406" t="s">
        <v>1218</v>
      </c>
    </row>
    <row r="9" spans="1:15" ht="15" customHeight="1">
      <c r="A9" s="332" t="s">
        <v>1219</v>
      </c>
      <c r="B9" s="171">
        <v>100</v>
      </c>
      <c r="C9" s="333">
        <v>204.6</v>
      </c>
      <c r="D9" s="333">
        <v>226.5</v>
      </c>
      <c r="E9" s="333">
        <v>230.9</v>
      </c>
      <c r="F9" s="134">
        <v>249.5</v>
      </c>
      <c r="G9" s="134">
        <v>250.9</v>
      </c>
      <c r="H9" s="138">
        <v>253.9</v>
      </c>
      <c r="I9" s="172">
        <f>ROUND((E9/C9*100-100),1)</f>
        <v>12.9</v>
      </c>
      <c r="J9" s="172">
        <f>ROUND((E9/D9*100-100),1)</f>
        <v>1.9</v>
      </c>
      <c r="K9" s="172">
        <f>ROUND((H9/E9*100-100),1)</f>
        <v>10</v>
      </c>
      <c r="L9" s="334">
        <f>ROUND((H9/G9*100-100),1)</f>
        <v>1.2</v>
      </c>
      <c r="M9" s="1"/>
      <c r="N9" s="1"/>
      <c r="O9" s="1"/>
    </row>
    <row r="10" spans="1:15" ht="15" customHeight="1">
      <c r="A10" s="335"/>
      <c r="B10" s="251"/>
      <c r="C10" s="252"/>
      <c r="D10" s="253"/>
      <c r="E10" s="253"/>
      <c r="F10" s="12"/>
      <c r="G10" s="12"/>
      <c r="H10" s="139"/>
      <c r="I10" s="173"/>
      <c r="J10" s="173"/>
      <c r="K10" s="173"/>
      <c r="L10" s="336"/>
      <c r="M10" s="1"/>
      <c r="N10" s="1"/>
      <c r="O10" s="1"/>
    </row>
    <row r="11" spans="1:15" ht="15" customHeight="1">
      <c r="A11" s="332" t="s">
        <v>1220</v>
      </c>
      <c r="B11" s="171">
        <v>53.2</v>
      </c>
      <c r="C11" s="137">
        <v>203.6</v>
      </c>
      <c r="D11" s="134">
        <v>230</v>
      </c>
      <c r="E11" s="134">
        <v>237.1</v>
      </c>
      <c r="F11" s="134">
        <v>261.7</v>
      </c>
      <c r="G11" s="134">
        <v>263.5</v>
      </c>
      <c r="H11" s="138">
        <v>266.2</v>
      </c>
      <c r="I11" s="172">
        <f>ROUND((E11/C11*100-100),1)</f>
        <v>16.5</v>
      </c>
      <c r="J11" s="172">
        <f>ROUND((E11/D11*100-100),1)</f>
        <v>3.1</v>
      </c>
      <c r="K11" s="172">
        <f aca="true" t="shared" si="0" ref="K11:K61">ROUND((H11/E11*100-100),1)</f>
        <v>12.3</v>
      </c>
      <c r="L11" s="334">
        <f aca="true" t="shared" si="1" ref="L11:L61">ROUND((H11/G11*100-100),1)</f>
        <v>1</v>
      </c>
      <c r="M11" s="1"/>
      <c r="N11" s="1"/>
      <c r="O11" s="1"/>
    </row>
    <row r="12" spans="1:15" ht="15" customHeight="1">
      <c r="A12" s="330"/>
      <c r="B12" s="251"/>
      <c r="C12" s="337"/>
      <c r="D12" s="337"/>
      <c r="E12" s="337"/>
      <c r="F12" s="12"/>
      <c r="G12" s="12"/>
      <c r="H12" s="139"/>
      <c r="I12" s="174"/>
      <c r="J12" s="174"/>
      <c r="K12" s="174"/>
      <c r="L12" s="338"/>
      <c r="M12" s="1"/>
      <c r="N12" s="1"/>
      <c r="O12" s="1"/>
    </row>
    <row r="13" spans="1:15" ht="15" customHeight="1">
      <c r="A13" s="335" t="s">
        <v>1221</v>
      </c>
      <c r="B13" s="175">
        <v>18</v>
      </c>
      <c r="C13" s="337">
        <v>215.2</v>
      </c>
      <c r="D13" s="337">
        <v>228.3</v>
      </c>
      <c r="E13" s="337">
        <v>228.8</v>
      </c>
      <c r="F13" s="12">
        <v>255.7</v>
      </c>
      <c r="G13" s="12">
        <v>257</v>
      </c>
      <c r="H13" s="139">
        <v>257.4</v>
      </c>
      <c r="I13" s="174">
        <f aca="true" t="shared" si="2" ref="I13:I33">ROUND((E13/C13*100-100),1)</f>
        <v>6.3</v>
      </c>
      <c r="J13" s="174">
        <f aca="true" t="shared" si="3" ref="J13:J76">ROUND((E13/D13*100-100),1)</f>
        <v>0.2</v>
      </c>
      <c r="K13" s="174">
        <f t="shared" si="0"/>
        <v>12.5</v>
      </c>
      <c r="L13" s="338">
        <f t="shared" si="1"/>
        <v>0.2</v>
      </c>
      <c r="M13" s="1"/>
      <c r="N13" s="1"/>
      <c r="O13" s="1"/>
    </row>
    <row r="14" spans="1:15" ht="15" customHeight="1">
      <c r="A14" s="335" t="s">
        <v>1222</v>
      </c>
      <c r="B14" s="175" t="s">
        <v>1409</v>
      </c>
      <c r="C14" s="337">
        <v>213.1</v>
      </c>
      <c r="D14" s="337">
        <v>229.4</v>
      </c>
      <c r="E14" s="337">
        <v>230.3</v>
      </c>
      <c r="F14" s="12">
        <v>255.6</v>
      </c>
      <c r="G14" s="12">
        <v>256.1</v>
      </c>
      <c r="H14" s="139">
        <v>257.2</v>
      </c>
      <c r="I14" s="174">
        <f t="shared" si="2"/>
        <v>8.1</v>
      </c>
      <c r="J14" s="174">
        <f t="shared" si="3"/>
        <v>0.4</v>
      </c>
      <c r="K14" s="174">
        <f t="shared" si="0"/>
        <v>11.7</v>
      </c>
      <c r="L14" s="338">
        <f t="shared" si="1"/>
        <v>0.4</v>
      </c>
      <c r="M14" s="1"/>
      <c r="N14" s="1"/>
      <c r="O14" s="1"/>
    </row>
    <row r="15" spans="1:15" ht="15" customHeight="1">
      <c r="A15" s="335" t="s">
        <v>1223</v>
      </c>
      <c r="B15" s="135">
        <v>1.79</v>
      </c>
      <c r="C15" s="337">
        <v>264.2</v>
      </c>
      <c r="D15" s="337">
        <v>241.5</v>
      </c>
      <c r="E15" s="337">
        <v>239.3</v>
      </c>
      <c r="F15" s="12">
        <v>294.1</v>
      </c>
      <c r="G15" s="12">
        <v>305.5</v>
      </c>
      <c r="H15" s="139">
        <v>301.3</v>
      </c>
      <c r="I15" s="174">
        <f t="shared" si="2"/>
        <v>-9.4</v>
      </c>
      <c r="J15" s="174">
        <f t="shared" si="3"/>
        <v>-0.9</v>
      </c>
      <c r="K15" s="174">
        <f t="shared" si="0"/>
        <v>25.9</v>
      </c>
      <c r="L15" s="338">
        <f t="shared" si="1"/>
        <v>-1.4</v>
      </c>
      <c r="M15" s="1"/>
      <c r="N15" s="1"/>
      <c r="O15" s="1"/>
    </row>
    <row r="16" spans="1:15" ht="15" customHeight="1">
      <c r="A16" s="335" t="s">
        <v>1224</v>
      </c>
      <c r="B16" s="135">
        <v>2.05</v>
      </c>
      <c r="C16" s="337">
        <v>183.5</v>
      </c>
      <c r="D16" s="337">
        <v>202.8</v>
      </c>
      <c r="E16" s="337">
        <v>204</v>
      </c>
      <c r="F16" s="12">
        <v>215.2</v>
      </c>
      <c r="G16" s="12">
        <v>216.1</v>
      </c>
      <c r="H16" s="139">
        <v>216.1</v>
      </c>
      <c r="I16" s="174">
        <f t="shared" si="2"/>
        <v>11.2</v>
      </c>
      <c r="J16" s="174">
        <f t="shared" si="3"/>
        <v>0.6</v>
      </c>
      <c r="K16" s="174">
        <f t="shared" si="0"/>
        <v>5.9</v>
      </c>
      <c r="L16" s="338">
        <f t="shared" si="1"/>
        <v>0</v>
      </c>
      <c r="M16" s="1"/>
      <c r="N16" s="1"/>
      <c r="O16" s="1"/>
    </row>
    <row r="17" spans="1:15" ht="15" customHeight="1">
      <c r="A17" s="335" t="s">
        <v>1225</v>
      </c>
      <c r="B17" s="135">
        <v>2.73</v>
      </c>
      <c r="C17" s="337">
        <v>205</v>
      </c>
      <c r="D17" s="337">
        <v>247.3</v>
      </c>
      <c r="E17" s="337">
        <v>259</v>
      </c>
      <c r="F17" s="12">
        <v>318.4</v>
      </c>
      <c r="G17" s="12">
        <v>303.8</v>
      </c>
      <c r="H17" s="139">
        <v>301</v>
      </c>
      <c r="I17" s="174">
        <f t="shared" si="2"/>
        <v>26.3</v>
      </c>
      <c r="J17" s="174">
        <f t="shared" si="3"/>
        <v>4.7</v>
      </c>
      <c r="K17" s="174">
        <f t="shared" si="0"/>
        <v>16.2</v>
      </c>
      <c r="L17" s="338">
        <f t="shared" si="1"/>
        <v>-0.9</v>
      </c>
      <c r="M17" s="1"/>
      <c r="N17" s="1"/>
      <c r="O17" s="1"/>
    </row>
    <row r="18" spans="1:15" ht="15" customHeight="1">
      <c r="A18" s="335" t="s">
        <v>1226</v>
      </c>
      <c r="B18" s="135">
        <v>7.89</v>
      </c>
      <c r="C18" s="337">
        <v>164.7</v>
      </c>
      <c r="D18" s="337">
        <v>191</v>
      </c>
      <c r="E18" s="337">
        <v>219.9</v>
      </c>
      <c r="F18" s="12">
        <v>193.4</v>
      </c>
      <c r="G18" s="12">
        <v>206.7</v>
      </c>
      <c r="H18" s="139">
        <v>219.4</v>
      </c>
      <c r="I18" s="174">
        <f t="shared" si="2"/>
        <v>33.5</v>
      </c>
      <c r="J18" s="174">
        <f t="shared" si="3"/>
        <v>15.1</v>
      </c>
      <c r="K18" s="174">
        <f t="shared" si="0"/>
        <v>-0.2</v>
      </c>
      <c r="L18" s="338">
        <f t="shared" si="1"/>
        <v>6.1</v>
      </c>
      <c r="M18" s="1"/>
      <c r="N18" s="1"/>
      <c r="O18" s="1"/>
    </row>
    <row r="19" spans="1:15" ht="15" customHeight="1">
      <c r="A19" s="335" t="s">
        <v>1227</v>
      </c>
      <c r="B19" s="135">
        <v>6.25</v>
      </c>
      <c r="C19" s="337">
        <v>152.2</v>
      </c>
      <c r="D19" s="337">
        <v>185.4</v>
      </c>
      <c r="E19" s="337">
        <v>213.5</v>
      </c>
      <c r="F19" s="12">
        <v>181.5</v>
      </c>
      <c r="G19" s="12">
        <v>194.6</v>
      </c>
      <c r="H19" s="139">
        <v>204.7</v>
      </c>
      <c r="I19" s="174">
        <f t="shared" si="2"/>
        <v>40.3</v>
      </c>
      <c r="J19" s="174">
        <f t="shared" si="3"/>
        <v>15.2</v>
      </c>
      <c r="K19" s="174">
        <f t="shared" si="0"/>
        <v>-4.1</v>
      </c>
      <c r="L19" s="338">
        <f t="shared" si="1"/>
        <v>5.2</v>
      </c>
      <c r="M19" s="1"/>
      <c r="N19" s="1"/>
      <c r="O19" s="1"/>
    </row>
    <row r="20" spans="1:15" ht="15" customHeight="1">
      <c r="A20" s="335" t="s">
        <v>1228</v>
      </c>
      <c r="B20" s="135">
        <v>5.15</v>
      </c>
      <c r="C20" s="337">
        <v>153.4</v>
      </c>
      <c r="D20" s="337">
        <v>189.8</v>
      </c>
      <c r="E20" s="337">
        <v>219.8</v>
      </c>
      <c r="F20" s="12">
        <v>185.2</v>
      </c>
      <c r="G20" s="12">
        <v>196.7</v>
      </c>
      <c r="H20" s="139">
        <v>204.3</v>
      </c>
      <c r="I20" s="174">
        <f t="shared" si="2"/>
        <v>43.3</v>
      </c>
      <c r="J20" s="174">
        <f t="shared" si="3"/>
        <v>15.8</v>
      </c>
      <c r="K20" s="174">
        <f t="shared" si="0"/>
        <v>-7.1</v>
      </c>
      <c r="L20" s="338">
        <f t="shared" si="1"/>
        <v>3.9</v>
      </c>
      <c r="M20" s="1"/>
      <c r="N20" s="1"/>
      <c r="O20" s="1"/>
    </row>
    <row r="21" spans="1:15" ht="15" customHeight="1">
      <c r="A21" s="335" t="s">
        <v>1229</v>
      </c>
      <c r="B21" s="135">
        <v>1.1</v>
      </c>
      <c r="C21" s="337">
        <v>155.2</v>
      </c>
      <c r="D21" s="337">
        <v>175.8</v>
      </c>
      <c r="E21" s="337">
        <v>196</v>
      </c>
      <c r="F21" s="12">
        <v>169.6</v>
      </c>
      <c r="G21" s="12">
        <v>197</v>
      </c>
      <c r="H21" s="139">
        <v>228.3</v>
      </c>
      <c r="I21" s="174">
        <f t="shared" si="2"/>
        <v>26.3</v>
      </c>
      <c r="J21" s="174">
        <f t="shared" si="3"/>
        <v>11.5</v>
      </c>
      <c r="K21" s="174">
        <f t="shared" si="0"/>
        <v>16.5</v>
      </c>
      <c r="L21" s="338">
        <f t="shared" si="1"/>
        <v>15.9</v>
      </c>
      <c r="M21" s="1"/>
      <c r="N21" s="1"/>
      <c r="O21" s="1"/>
    </row>
    <row r="22" spans="1:15" ht="15" customHeight="1">
      <c r="A22" s="335" t="s">
        <v>1230</v>
      </c>
      <c r="B22" s="135">
        <v>1.65</v>
      </c>
      <c r="C22" s="337">
        <v>212.9</v>
      </c>
      <c r="D22" s="337">
        <v>211</v>
      </c>
      <c r="E22" s="337">
        <v>244.1</v>
      </c>
      <c r="F22" s="12">
        <v>237.6</v>
      </c>
      <c r="G22" s="12">
        <v>251.8</v>
      </c>
      <c r="H22" s="139">
        <v>276.1</v>
      </c>
      <c r="I22" s="174">
        <f t="shared" si="2"/>
        <v>14.7</v>
      </c>
      <c r="J22" s="174">
        <f t="shared" si="3"/>
        <v>15.7</v>
      </c>
      <c r="K22" s="174">
        <f t="shared" si="0"/>
        <v>13.1</v>
      </c>
      <c r="L22" s="338">
        <f t="shared" si="1"/>
        <v>9.7</v>
      </c>
      <c r="M22" s="1"/>
      <c r="N22" s="1"/>
      <c r="O22" s="1"/>
    </row>
    <row r="23" spans="1:15" ht="15" customHeight="1">
      <c r="A23" s="335" t="s">
        <v>1231</v>
      </c>
      <c r="B23" s="135">
        <v>1.59</v>
      </c>
      <c r="C23" s="337">
        <v>214.8</v>
      </c>
      <c r="D23" s="337">
        <v>212.5</v>
      </c>
      <c r="E23" s="337">
        <v>247</v>
      </c>
      <c r="F23" s="12">
        <v>239.9</v>
      </c>
      <c r="G23" s="12">
        <v>254.6</v>
      </c>
      <c r="H23" s="139">
        <v>279.9</v>
      </c>
      <c r="I23" s="174">
        <f t="shared" si="2"/>
        <v>15</v>
      </c>
      <c r="J23" s="174">
        <f t="shared" si="3"/>
        <v>16.2</v>
      </c>
      <c r="K23" s="174">
        <f t="shared" si="0"/>
        <v>13.3</v>
      </c>
      <c r="L23" s="338">
        <f t="shared" si="1"/>
        <v>9.9</v>
      </c>
      <c r="M23" s="1"/>
      <c r="N23" s="1"/>
      <c r="O23" s="1"/>
    </row>
    <row r="24" spans="1:15" ht="15" customHeight="1">
      <c r="A24" s="335" t="s">
        <v>1232</v>
      </c>
      <c r="B24" s="135">
        <v>0.05</v>
      </c>
      <c r="C24" s="337">
        <v>159.1</v>
      </c>
      <c r="D24" s="337">
        <v>168.6</v>
      </c>
      <c r="E24" s="337">
        <v>167.2</v>
      </c>
      <c r="F24" s="12">
        <v>174.8</v>
      </c>
      <c r="G24" s="12">
        <v>175</v>
      </c>
      <c r="H24" s="139">
        <v>177.3</v>
      </c>
      <c r="I24" s="174">
        <f t="shared" si="2"/>
        <v>5.1</v>
      </c>
      <c r="J24" s="174">
        <f t="shared" si="3"/>
        <v>-0.8</v>
      </c>
      <c r="K24" s="174">
        <f t="shared" si="0"/>
        <v>6</v>
      </c>
      <c r="L24" s="338">
        <f t="shared" si="1"/>
        <v>1.3</v>
      </c>
      <c r="M24" s="1"/>
      <c r="N24" s="1"/>
      <c r="O24" s="1"/>
    </row>
    <row r="25" spans="1:15" ht="15" customHeight="1">
      <c r="A25" s="335" t="s">
        <v>1233</v>
      </c>
      <c r="B25" s="175">
        <v>1.85</v>
      </c>
      <c r="C25" s="337">
        <v>186.6</v>
      </c>
      <c r="D25" s="337">
        <v>210.3</v>
      </c>
      <c r="E25" s="337">
        <v>219.2</v>
      </c>
      <c r="F25" s="12">
        <v>276.3</v>
      </c>
      <c r="G25" s="12">
        <v>275.9</v>
      </c>
      <c r="H25" s="139">
        <v>282.1</v>
      </c>
      <c r="I25" s="174">
        <f t="shared" si="2"/>
        <v>17.5</v>
      </c>
      <c r="J25" s="174">
        <f t="shared" si="3"/>
        <v>4.2</v>
      </c>
      <c r="K25" s="174">
        <f t="shared" si="0"/>
        <v>28.7</v>
      </c>
      <c r="L25" s="338">
        <f t="shared" si="1"/>
        <v>2.2</v>
      </c>
      <c r="M25" s="1"/>
      <c r="N25" s="1"/>
      <c r="O25" s="1"/>
    </row>
    <row r="26" spans="1:15" ht="15" customHeight="1">
      <c r="A26" s="335" t="s">
        <v>1234</v>
      </c>
      <c r="B26" s="175">
        <v>5.21</v>
      </c>
      <c r="C26" s="337">
        <v>213</v>
      </c>
      <c r="D26" s="337">
        <v>267</v>
      </c>
      <c r="E26" s="337">
        <v>271.6</v>
      </c>
      <c r="F26" s="12">
        <v>309.6</v>
      </c>
      <c r="G26" s="12">
        <v>314.6</v>
      </c>
      <c r="H26" s="139">
        <v>314.7</v>
      </c>
      <c r="I26" s="174">
        <f t="shared" si="2"/>
        <v>27.5</v>
      </c>
      <c r="J26" s="174">
        <f t="shared" si="3"/>
        <v>1.7</v>
      </c>
      <c r="K26" s="174">
        <f t="shared" si="0"/>
        <v>15.9</v>
      </c>
      <c r="L26" s="338">
        <f t="shared" si="1"/>
        <v>0</v>
      </c>
      <c r="M26" s="1"/>
      <c r="N26" s="1"/>
      <c r="O26" s="1"/>
    </row>
    <row r="27" spans="1:15" ht="15" customHeight="1">
      <c r="A27" s="335" t="s">
        <v>1235</v>
      </c>
      <c r="B27" s="175">
        <v>4.05</v>
      </c>
      <c r="C27" s="337">
        <v>187.2</v>
      </c>
      <c r="D27" s="337">
        <v>212.5</v>
      </c>
      <c r="E27" s="337">
        <v>213.9</v>
      </c>
      <c r="F27" s="12">
        <v>240.1</v>
      </c>
      <c r="G27" s="12">
        <v>240.6</v>
      </c>
      <c r="H27" s="139">
        <v>241</v>
      </c>
      <c r="I27" s="174">
        <f t="shared" si="2"/>
        <v>14.3</v>
      </c>
      <c r="J27" s="174">
        <f t="shared" si="3"/>
        <v>0.7</v>
      </c>
      <c r="K27" s="174">
        <f t="shared" si="0"/>
        <v>12.7</v>
      </c>
      <c r="L27" s="338">
        <f t="shared" si="1"/>
        <v>0.2</v>
      </c>
      <c r="M27" s="1"/>
      <c r="N27" s="1"/>
      <c r="O27" s="1"/>
    </row>
    <row r="28" spans="1:15" ht="15" customHeight="1">
      <c r="A28" s="335" t="s">
        <v>1236</v>
      </c>
      <c r="B28" s="175">
        <v>3.07</v>
      </c>
      <c r="C28" s="337">
        <v>209.2</v>
      </c>
      <c r="D28" s="337">
        <v>216.7</v>
      </c>
      <c r="E28" s="337">
        <v>214.4</v>
      </c>
      <c r="F28" s="12">
        <v>213.2</v>
      </c>
      <c r="G28" s="12">
        <v>210.6</v>
      </c>
      <c r="H28" s="139">
        <v>209.6</v>
      </c>
      <c r="I28" s="174">
        <f t="shared" si="2"/>
        <v>2.5</v>
      </c>
      <c r="J28" s="174">
        <f t="shared" si="3"/>
        <v>-1.1</v>
      </c>
      <c r="K28" s="174">
        <f t="shared" si="0"/>
        <v>-2.2</v>
      </c>
      <c r="L28" s="338">
        <f t="shared" si="1"/>
        <v>-0.5</v>
      </c>
      <c r="M28" s="1"/>
      <c r="N28" s="1"/>
      <c r="O28" s="1"/>
    </row>
    <row r="29" spans="1:15" ht="15" customHeight="1">
      <c r="A29" s="335" t="s">
        <v>1237</v>
      </c>
      <c r="B29" s="175">
        <v>1.21</v>
      </c>
      <c r="C29" s="337">
        <v>140.2</v>
      </c>
      <c r="D29" s="337">
        <v>207.9</v>
      </c>
      <c r="E29" s="337">
        <v>234</v>
      </c>
      <c r="F29" s="12">
        <v>332.4</v>
      </c>
      <c r="G29" s="12">
        <v>304.3</v>
      </c>
      <c r="H29" s="139">
        <v>286.8</v>
      </c>
      <c r="I29" s="174">
        <f t="shared" si="2"/>
        <v>66.9</v>
      </c>
      <c r="J29" s="174">
        <f t="shared" si="3"/>
        <v>12.6</v>
      </c>
      <c r="K29" s="174">
        <f t="shared" si="0"/>
        <v>22.6</v>
      </c>
      <c r="L29" s="338">
        <f t="shared" si="1"/>
        <v>-5.8</v>
      </c>
      <c r="M29" s="1"/>
      <c r="N29" s="1"/>
      <c r="O29" s="1"/>
    </row>
    <row r="30" spans="1:15" ht="15" customHeight="1">
      <c r="A30" s="335" t="s">
        <v>1238</v>
      </c>
      <c r="B30" s="135">
        <v>2.28</v>
      </c>
      <c r="C30" s="337">
        <v>195.3</v>
      </c>
      <c r="D30" s="337">
        <v>221.1</v>
      </c>
      <c r="E30" s="337">
        <v>226.3</v>
      </c>
      <c r="F30" s="12">
        <v>251.9</v>
      </c>
      <c r="G30" s="12">
        <v>252.6</v>
      </c>
      <c r="H30" s="139">
        <v>254.9</v>
      </c>
      <c r="I30" s="174">
        <f t="shared" si="2"/>
        <v>15.9</v>
      </c>
      <c r="J30" s="174">
        <f t="shared" si="3"/>
        <v>2.4</v>
      </c>
      <c r="K30" s="174">
        <f t="shared" si="0"/>
        <v>12.6</v>
      </c>
      <c r="L30" s="338">
        <f t="shared" si="1"/>
        <v>0.9</v>
      </c>
      <c r="M30" s="1"/>
      <c r="N30" s="1"/>
      <c r="O30" s="1"/>
    </row>
    <row r="31" spans="1:15" ht="15" customHeight="1">
      <c r="A31" s="335" t="s">
        <v>1239</v>
      </c>
      <c r="B31" s="135">
        <v>0.75</v>
      </c>
      <c r="C31" s="337">
        <v>149.9</v>
      </c>
      <c r="D31" s="337">
        <v>182.2</v>
      </c>
      <c r="E31" s="337">
        <v>186.4</v>
      </c>
      <c r="F31" s="12">
        <v>207.9</v>
      </c>
      <c r="G31" s="12">
        <v>210.5</v>
      </c>
      <c r="H31" s="139">
        <v>214.7</v>
      </c>
      <c r="I31" s="174">
        <f t="shared" si="2"/>
        <v>24.3</v>
      </c>
      <c r="J31" s="174">
        <f t="shared" si="3"/>
        <v>2.3</v>
      </c>
      <c r="K31" s="174">
        <f t="shared" si="0"/>
        <v>15.2</v>
      </c>
      <c r="L31" s="338">
        <f t="shared" si="1"/>
        <v>2</v>
      </c>
      <c r="M31" s="1"/>
      <c r="N31" s="1"/>
      <c r="O31" s="1"/>
    </row>
    <row r="32" spans="1:15" ht="15" customHeight="1">
      <c r="A32" s="335" t="s">
        <v>1240</v>
      </c>
      <c r="B32" s="135">
        <v>1.53</v>
      </c>
      <c r="C32" s="337">
        <v>213</v>
      </c>
      <c r="D32" s="337">
        <v>236.3</v>
      </c>
      <c r="E32" s="337">
        <v>241.7</v>
      </c>
      <c r="F32" s="12">
        <v>267.4</v>
      </c>
      <c r="G32" s="12">
        <v>267.4</v>
      </c>
      <c r="H32" s="139">
        <v>269</v>
      </c>
      <c r="I32" s="174">
        <f t="shared" si="2"/>
        <v>13.5</v>
      </c>
      <c r="J32" s="174">
        <f t="shared" si="3"/>
        <v>2.3</v>
      </c>
      <c r="K32" s="174">
        <f t="shared" si="0"/>
        <v>11.3</v>
      </c>
      <c r="L32" s="338">
        <f t="shared" si="1"/>
        <v>0.6</v>
      </c>
      <c r="M32" s="1"/>
      <c r="N32" s="1"/>
      <c r="O32" s="1"/>
    </row>
    <row r="33" spans="1:15" ht="15" customHeight="1">
      <c r="A33" s="335" t="s">
        <v>1241</v>
      </c>
      <c r="B33" s="135">
        <v>6.91</v>
      </c>
      <c r="C33" s="337">
        <v>234.7</v>
      </c>
      <c r="D33" s="337">
        <v>272.8</v>
      </c>
      <c r="E33" s="337">
        <v>277.4</v>
      </c>
      <c r="F33" s="12">
        <v>317.5</v>
      </c>
      <c r="G33" s="12">
        <v>319.7</v>
      </c>
      <c r="H33" s="139">
        <v>327.6</v>
      </c>
      <c r="I33" s="174">
        <f t="shared" si="2"/>
        <v>18.2</v>
      </c>
      <c r="J33" s="174">
        <f t="shared" si="3"/>
        <v>1.7</v>
      </c>
      <c r="K33" s="174">
        <f t="shared" si="0"/>
        <v>18.1</v>
      </c>
      <c r="L33" s="338">
        <f t="shared" si="1"/>
        <v>2.5</v>
      </c>
      <c r="M33" s="1"/>
      <c r="N33" s="1"/>
      <c r="O33" s="1"/>
    </row>
    <row r="34" spans="1:15" ht="15" customHeight="1">
      <c r="A34" s="330"/>
      <c r="B34" s="135"/>
      <c r="C34" s="337"/>
      <c r="D34" s="337"/>
      <c r="E34" s="337"/>
      <c r="F34" s="12"/>
      <c r="G34" s="12"/>
      <c r="H34" s="139"/>
      <c r="I34" s="173"/>
      <c r="J34" s="173"/>
      <c r="K34" s="173"/>
      <c r="L34" s="336"/>
      <c r="M34" s="1"/>
      <c r="N34" s="1"/>
      <c r="O34" s="1"/>
    </row>
    <row r="35" spans="1:15" ht="15" customHeight="1">
      <c r="A35" s="339" t="s">
        <v>1242</v>
      </c>
      <c r="B35" s="171">
        <v>46.8</v>
      </c>
      <c r="C35" s="137">
        <v>205.7</v>
      </c>
      <c r="D35" s="134">
        <v>222.7</v>
      </c>
      <c r="E35" s="134">
        <v>223.8</v>
      </c>
      <c r="F35" s="134">
        <v>235.5</v>
      </c>
      <c r="G35" s="134">
        <v>236.7</v>
      </c>
      <c r="H35" s="138">
        <v>239.9</v>
      </c>
      <c r="I35" s="172">
        <f aca="true" t="shared" si="4" ref="I35:I85">ROUND((E35/C35*100-100),1)</f>
        <v>8.8</v>
      </c>
      <c r="J35" s="172">
        <f t="shared" si="3"/>
        <v>0.5</v>
      </c>
      <c r="K35" s="172">
        <f t="shared" si="0"/>
        <v>7.2</v>
      </c>
      <c r="L35" s="334">
        <f t="shared" si="1"/>
        <v>1.4</v>
      </c>
      <c r="M35" s="1"/>
      <c r="N35" s="1"/>
      <c r="O35" s="1"/>
    </row>
    <row r="36" spans="1:15" ht="15" customHeight="1">
      <c r="A36" s="330"/>
      <c r="B36" s="175"/>
      <c r="C36" s="337"/>
      <c r="D36" s="337"/>
      <c r="E36" s="337"/>
      <c r="F36" s="12"/>
      <c r="G36" s="12"/>
      <c r="H36" s="139"/>
      <c r="I36" s="174"/>
      <c r="J36" s="174"/>
      <c r="K36" s="174"/>
      <c r="L36" s="338"/>
      <c r="M36" s="1"/>
      <c r="N36" s="1"/>
      <c r="O36" s="1"/>
    </row>
    <row r="37" spans="1:15" ht="15" customHeight="1">
      <c r="A37" s="335" t="s">
        <v>1243</v>
      </c>
      <c r="B37" s="175">
        <v>8.92</v>
      </c>
      <c r="C37" s="337">
        <v>153.6</v>
      </c>
      <c r="D37" s="337">
        <v>167.4</v>
      </c>
      <c r="E37" s="337">
        <v>168.2</v>
      </c>
      <c r="F37" s="12">
        <v>176.6</v>
      </c>
      <c r="G37" s="12">
        <v>177.5</v>
      </c>
      <c r="H37" s="139">
        <v>179.5</v>
      </c>
      <c r="I37" s="174">
        <f t="shared" si="4"/>
        <v>9.5</v>
      </c>
      <c r="J37" s="174">
        <f t="shared" si="3"/>
        <v>0.5</v>
      </c>
      <c r="K37" s="174">
        <f t="shared" si="0"/>
        <v>6.7</v>
      </c>
      <c r="L37" s="338">
        <f t="shared" si="1"/>
        <v>1.1</v>
      </c>
      <c r="M37" s="1"/>
      <c r="N37" s="1"/>
      <c r="O37" s="1"/>
    </row>
    <row r="38" spans="1:15" ht="15" customHeight="1">
      <c r="A38" s="335" t="s">
        <v>1244</v>
      </c>
      <c r="B38" s="175" t="s">
        <v>1410</v>
      </c>
      <c r="C38" s="337">
        <v>136.7</v>
      </c>
      <c r="D38" s="337">
        <v>147.4</v>
      </c>
      <c r="E38" s="337">
        <v>148.3</v>
      </c>
      <c r="F38" s="12">
        <v>156.9</v>
      </c>
      <c r="G38" s="12">
        <v>159.1</v>
      </c>
      <c r="H38" s="139">
        <v>163</v>
      </c>
      <c r="I38" s="174">
        <f t="shared" si="4"/>
        <v>8.5</v>
      </c>
      <c r="J38" s="174">
        <f t="shared" si="3"/>
        <v>0.6</v>
      </c>
      <c r="K38" s="174">
        <f t="shared" si="0"/>
        <v>9.9</v>
      </c>
      <c r="L38" s="338">
        <f t="shared" si="1"/>
        <v>2.5</v>
      </c>
      <c r="M38" s="1"/>
      <c r="N38" s="1"/>
      <c r="O38" s="1"/>
    </row>
    <row r="39" spans="1:15" ht="15" customHeight="1">
      <c r="A39" s="335" t="s">
        <v>1245</v>
      </c>
      <c r="B39" s="175" t="s">
        <v>1413</v>
      </c>
      <c r="C39" s="337">
        <v>153.4</v>
      </c>
      <c r="D39" s="337">
        <v>165.6</v>
      </c>
      <c r="E39" s="337">
        <v>166.5</v>
      </c>
      <c r="F39" s="12">
        <v>172.6</v>
      </c>
      <c r="G39" s="12">
        <v>173.1</v>
      </c>
      <c r="H39" s="139">
        <v>174.6</v>
      </c>
      <c r="I39" s="174">
        <f t="shared" si="4"/>
        <v>8.5</v>
      </c>
      <c r="J39" s="174">
        <f t="shared" si="3"/>
        <v>0.5</v>
      </c>
      <c r="K39" s="174">
        <f t="shared" si="0"/>
        <v>4.9</v>
      </c>
      <c r="L39" s="338">
        <f t="shared" si="1"/>
        <v>0.9</v>
      </c>
      <c r="M39" s="1"/>
      <c r="N39" s="1"/>
      <c r="O39" s="1"/>
    </row>
    <row r="40" spans="1:15" ht="15" customHeight="1">
      <c r="A40" s="335" t="s">
        <v>1246</v>
      </c>
      <c r="B40" s="135">
        <v>0.89</v>
      </c>
      <c r="C40" s="337">
        <v>204.5</v>
      </c>
      <c r="D40" s="337">
        <v>234.6</v>
      </c>
      <c r="E40" s="337">
        <v>234.6</v>
      </c>
      <c r="F40" s="12">
        <v>257.7</v>
      </c>
      <c r="G40" s="12">
        <v>257.7</v>
      </c>
      <c r="H40" s="139">
        <v>258.1</v>
      </c>
      <c r="I40" s="174">
        <f t="shared" si="4"/>
        <v>14.7</v>
      </c>
      <c r="J40" s="174">
        <f t="shared" si="3"/>
        <v>0</v>
      </c>
      <c r="K40" s="174">
        <f t="shared" si="0"/>
        <v>10</v>
      </c>
      <c r="L40" s="338">
        <f t="shared" si="1"/>
        <v>0.2</v>
      </c>
      <c r="M40" s="1"/>
      <c r="N40" s="1"/>
      <c r="O40" s="1"/>
    </row>
    <row r="41" spans="1:15" ht="15" customHeight="1">
      <c r="A41" s="335" t="s">
        <v>1247</v>
      </c>
      <c r="B41" s="135">
        <v>2.2</v>
      </c>
      <c r="C41" s="337">
        <v>154.2</v>
      </c>
      <c r="D41" s="337">
        <v>164.6</v>
      </c>
      <c r="E41" s="337">
        <v>167.7</v>
      </c>
      <c r="F41" s="12">
        <v>175.2</v>
      </c>
      <c r="G41" s="12">
        <v>175.2</v>
      </c>
      <c r="H41" s="139">
        <v>178.5</v>
      </c>
      <c r="I41" s="174">
        <f t="shared" si="4"/>
        <v>8.8</v>
      </c>
      <c r="J41" s="174">
        <f t="shared" si="3"/>
        <v>1.9</v>
      </c>
      <c r="K41" s="174">
        <f t="shared" si="0"/>
        <v>6.4</v>
      </c>
      <c r="L41" s="338">
        <f t="shared" si="1"/>
        <v>1.9</v>
      </c>
      <c r="M41" s="1"/>
      <c r="N41" s="1"/>
      <c r="O41" s="1"/>
    </row>
    <row r="42" spans="1:15" ht="15" customHeight="1">
      <c r="A42" s="335" t="s">
        <v>1248</v>
      </c>
      <c r="B42" s="135">
        <v>14.87</v>
      </c>
      <c r="C42" s="337">
        <v>232.2</v>
      </c>
      <c r="D42" s="337">
        <v>250</v>
      </c>
      <c r="E42" s="337">
        <v>250.8</v>
      </c>
      <c r="F42" s="12">
        <v>266.4</v>
      </c>
      <c r="G42" s="12">
        <v>269.4</v>
      </c>
      <c r="H42" s="139">
        <v>275.3</v>
      </c>
      <c r="I42" s="174">
        <f t="shared" si="4"/>
        <v>8</v>
      </c>
      <c r="J42" s="174">
        <f t="shared" si="3"/>
        <v>0.3</v>
      </c>
      <c r="K42" s="174">
        <f t="shared" si="0"/>
        <v>9.8</v>
      </c>
      <c r="L42" s="338">
        <f t="shared" si="1"/>
        <v>2.2</v>
      </c>
      <c r="M42" s="1"/>
      <c r="N42" s="1"/>
      <c r="O42" s="1"/>
    </row>
    <row r="43" spans="1:15" ht="15" customHeight="1">
      <c r="A43" s="335" t="s">
        <v>1249</v>
      </c>
      <c r="B43" s="135">
        <v>3.5</v>
      </c>
      <c r="C43" s="337">
        <v>160.1</v>
      </c>
      <c r="D43" s="337">
        <v>175.9</v>
      </c>
      <c r="E43" s="337">
        <v>178.5</v>
      </c>
      <c r="F43" s="12">
        <v>186.6</v>
      </c>
      <c r="G43" s="12">
        <v>186.6</v>
      </c>
      <c r="H43" s="139">
        <v>194.3</v>
      </c>
      <c r="I43" s="174">
        <f t="shared" si="4"/>
        <v>11.5</v>
      </c>
      <c r="J43" s="174">
        <f t="shared" si="3"/>
        <v>1.5</v>
      </c>
      <c r="K43" s="174">
        <f t="shared" si="0"/>
        <v>8.9</v>
      </c>
      <c r="L43" s="338">
        <f t="shared" si="1"/>
        <v>4.1</v>
      </c>
      <c r="M43" s="1"/>
      <c r="N43" s="1"/>
      <c r="O43" s="1"/>
    </row>
    <row r="44" spans="1:15" ht="15" customHeight="1">
      <c r="A44" s="335" t="s">
        <v>1250</v>
      </c>
      <c r="B44" s="135">
        <v>4.19</v>
      </c>
      <c r="C44" s="337">
        <v>176.9</v>
      </c>
      <c r="D44" s="337">
        <v>187.4</v>
      </c>
      <c r="E44" s="337">
        <v>187.4</v>
      </c>
      <c r="F44" s="12">
        <v>198.3</v>
      </c>
      <c r="G44" s="12">
        <v>198.3</v>
      </c>
      <c r="H44" s="139">
        <v>198.3</v>
      </c>
      <c r="I44" s="174">
        <f t="shared" si="4"/>
        <v>5.9</v>
      </c>
      <c r="J44" s="174">
        <f t="shared" si="3"/>
        <v>0</v>
      </c>
      <c r="K44" s="174">
        <f t="shared" si="0"/>
        <v>5.8</v>
      </c>
      <c r="L44" s="338">
        <f t="shared" si="1"/>
        <v>0</v>
      </c>
      <c r="M44" s="1"/>
      <c r="N44" s="1"/>
      <c r="O44" s="1"/>
    </row>
    <row r="45" spans="1:15" ht="15" customHeight="1">
      <c r="A45" s="335" t="s">
        <v>1251</v>
      </c>
      <c r="B45" s="135">
        <v>1.26</v>
      </c>
      <c r="C45" s="337">
        <v>178.1</v>
      </c>
      <c r="D45" s="337">
        <v>201.4</v>
      </c>
      <c r="E45" s="337">
        <v>202.6</v>
      </c>
      <c r="F45" s="12">
        <v>205.1</v>
      </c>
      <c r="G45" s="12">
        <v>206.5</v>
      </c>
      <c r="H45" s="139">
        <v>209.4</v>
      </c>
      <c r="I45" s="174">
        <f t="shared" si="4"/>
        <v>13.8</v>
      </c>
      <c r="J45" s="174">
        <f t="shared" si="3"/>
        <v>0.6</v>
      </c>
      <c r="K45" s="174">
        <f t="shared" si="0"/>
        <v>3.4</v>
      </c>
      <c r="L45" s="338">
        <f t="shared" si="1"/>
        <v>1.4</v>
      </c>
      <c r="M45" s="1"/>
      <c r="N45" s="1"/>
      <c r="O45" s="1"/>
    </row>
    <row r="46" spans="1:15" ht="15" customHeight="1">
      <c r="A46" s="335" t="s">
        <v>1252</v>
      </c>
      <c r="B46" s="175" t="s">
        <v>1414</v>
      </c>
      <c r="C46" s="337">
        <v>324.8</v>
      </c>
      <c r="D46" s="337">
        <v>347.6</v>
      </c>
      <c r="E46" s="337">
        <v>347.8</v>
      </c>
      <c r="F46" s="12">
        <v>373.1</v>
      </c>
      <c r="G46" s="12">
        <v>380.1</v>
      </c>
      <c r="H46" s="139">
        <v>389.2</v>
      </c>
      <c r="I46" s="174">
        <f t="shared" si="4"/>
        <v>7.1</v>
      </c>
      <c r="J46" s="174">
        <f t="shared" si="3"/>
        <v>0.1</v>
      </c>
      <c r="K46" s="174">
        <f t="shared" si="0"/>
        <v>11.9</v>
      </c>
      <c r="L46" s="338">
        <f t="shared" si="1"/>
        <v>2.4</v>
      </c>
      <c r="M46" s="1"/>
      <c r="N46" s="1"/>
      <c r="O46" s="1"/>
    </row>
    <row r="47" spans="1:15" ht="15" customHeight="1">
      <c r="A47" s="335" t="s">
        <v>1253</v>
      </c>
      <c r="B47" s="135">
        <v>4.03</v>
      </c>
      <c r="C47" s="337">
        <v>257.6</v>
      </c>
      <c r="D47" s="337">
        <v>292.5</v>
      </c>
      <c r="E47" s="337">
        <v>293.5</v>
      </c>
      <c r="F47" s="12">
        <v>289.8</v>
      </c>
      <c r="G47" s="12">
        <v>289.8</v>
      </c>
      <c r="H47" s="139">
        <v>293</v>
      </c>
      <c r="I47" s="174">
        <f t="shared" si="4"/>
        <v>13.9</v>
      </c>
      <c r="J47" s="174">
        <f t="shared" si="3"/>
        <v>0.3</v>
      </c>
      <c r="K47" s="174">
        <f t="shared" si="0"/>
        <v>-0.2</v>
      </c>
      <c r="L47" s="338">
        <f t="shared" si="1"/>
        <v>1.1</v>
      </c>
      <c r="M47" s="1"/>
      <c r="N47" s="1"/>
      <c r="O47" s="1"/>
    </row>
    <row r="48" spans="1:15" ht="15" customHeight="1">
      <c r="A48" s="335" t="s">
        <v>1254</v>
      </c>
      <c r="B48" s="135">
        <v>3.61</v>
      </c>
      <c r="C48" s="337">
        <v>272.8</v>
      </c>
      <c r="D48" s="337">
        <v>311.6</v>
      </c>
      <c r="E48" s="337">
        <v>312.8</v>
      </c>
      <c r="F48" s="12">
        <v>308.8</v>
      </c>
      <c r="G48" s="12">
        <v>308.8</v>
      </c>
      <c r="H48" s="139">
        <v>312.3</v>
      </c>
      <c r="I48" s="174">
        <f t="shared" si="4"/>
        <v>14.7</v>
      </c>
      <c r="J48" s="174">
        <f t="shared" si="3"/>
        <v>0.4</v>
      </c>
      <c r="K48" s="174">
        <f t="shared" si="0"/>
        <v>-0.2</v>
      </c>
      <c r="L48" s="338">
        <f t="shared" si="1"/>
        <v>1.1</v>
      </c>
      <c r="M48" s="1"/>
      <c r="N48" s="1"/>
      <c r="O48" s="1"/>
    </row>
    <row r="49" spans="1:15" ht="15" customHeight="1">
      <c r="A49" s="335" t="s">
        <v>1255</v>
      </c>
      <c r="B49" s="135">
        <v>2.54</v>
      </c>
      <c r="C49" s="337">
        <v>302.4</v>
      </c>
      <c r="D49" s="337">
        <v>353.2</v>
      </c>
      <c r="E49" s="337">
        <v>353.2</v>
      </c>
      <c r="F49" s="12">
        <v>344.7</v>
      </c>
      <c r="G49" s="12">
        <v>344.7</v>
      </c>
      <c r="H49" s="139">
        <v>344.7</v>
      </c>
      <c r="I49" s="174">
        <f t="shared" si="4"/>
        <v>16.8</v>
      </c>
      <c r="J49" s="174">
        <f t="shared" si="3"/>
        <v>0</v>
      </c>
      <c r="K49" s="174">
        <f t="shared" si="0"/>
        <v>-2.4</v>
      </c>
      <c r="L49" s="338">
        <f t="shared" si="1"/>
        <v>0</v>
      </c>
      <c r="M49" s="1"/>
      <c r="N49" s="1"/>
      <c r="O49" s="1"/>
    </row>
    <row r="50" spans="1:15" ht="15" customHeight="1">
      <c r="A50" s="335" t="s">
        <v>1256</v>
      </c>
      <c r="B50" s="135">
        <v>1.07</v>
      </c>
      <c r="C50" s="337">
        <v>197.2</v>
      </c>
      <c r="D50" s="337">
        <v>206.5</v>
      </c>
      <c r="E50" s="337">
        <v>209.9</v>
      </c>
      <c r="F50" s="12">
        <v>213.7</v>
      </c>
      <c r="G50" s="12">
        <v>213.7</v>
      </c>
      <c r="H50" s="139">
        <v>230.8</v>
      </c>
      <c r="I50" s="174">
        <f t="shared" si="4"/>
        <v>6.4</v>
      </c>
      <c r="J50" s="174">
        <f t="shared" si="3"/>
        <v>1.6</v>
      </c>
      <c r="K50" s="174">
        <f t="shared" si="0"/>
        <v>10</v>
      </c>
      <c r="L50" s="338">
        <f t="shared" si="1"/>
        <v>8</v>
      </c>
      <c r="M50" s="1"/>
      <c r="N50" s="1"/>
      <c r="O50" s="1"/>
    </row>
    <row r="51" spans="1:15" ht="15" customHeight="1">
      <c r="A51" s="335" t="s">
        <v>1263</v>
      </c>
      <c r="B51" s="135">
        <v>0.42</v>
      </c>
      <c r="C51" s="337">
        <v>126.6</v>
      </c>
      <c r="D51" s="337">
        <v>126.7</v>
      </c>
      <c r="E51" s="337">
        <v>126.7</v>
      </c>
      <c r="F51" s="12">
        <v>126.7</v>
      </c>
      <c r="G51" s="12">
        <v>126.7</v>
      </c>
      <c r="H51" s="139">
        <v>126.7</v>
      </c>
      <c r="I51" s="174">
        <f t="shared" si="4"/>
        <v>0.1</v>
      </c>
      <c r="J51" s="174">
        <f t="shared" si="3"/>
        <v>0</v>
      </c>
      <c r="K51" s="174">
        <f t="shared" si="0"/>
        <v>0</v>
      </c>
      <c r="L51" s="338">
        <f t="shared" si="1"/>
        <v>0</v>
      </c>
      <c r="M51" s="1"/>
      <c r="N51" s="1"/>
      <c r="O51" s="1"/>
    </row>
    <row r="52" spans="1:15" ht="15" customHeight="1">
      <c r="A52" s="335" t="s">
        <v>1264</v>
      </c>
      <c r="B52" s="135">
        <v>8.03</v>
      </c>
      <c r="C52" s="337">
        <v>192.3</v>
      </c>
      <c r="D52" s="337">
        <v>201.5</v>
      </c>
      <c r="E52" s="337">
        <v>202.2</v>
      </c>
      <c r="F52" s="12">
        <v>205.8</v>
      </c>
      <c r="G52" s="12">
        <v>205.8</v>
      </c>
      <c r="H52" s="139">
        <v>208.1</v>
      </c>
      <c r="I52" s="174">
        <f t="shared" si="4"/>
        <v>5.1</v>
      </c>
      <c r="J52" s="174">
        <f t="shared" si="3"/>
        <v>0.3</v>
      </c>
      <c r="K52" s="174">
        <f t="shared" si="0"/>
        <v>2.9</v>
      </c>
      <c r="L52" s="338">
        <f t="shared" si="1"/>
        <v>1.1</v>
      </c>
      <c r="M52" s="1"/>
      <c r="N52" s="1"/>
      <c r="O52" s="1"/>
    </row>
    <row r="53" spans="1:15" ht="15" customHeight="1">
      <c r="A53" s="335" t="s">
        <v>1265</v>
      </c>
      <c r="B53" s="135">
        <v>6.21</v>
      </c>
      <c r="C53" s="337">
        <v>200.2</v>
      </c>
      <c r="D53" s="337">
        <v>209.1</v>
      </c>
      <c r="E53" s="337">
        <v>209.8</v>
      </c>
      <c r="F53" s="12">
        <v>213.6</v>
      </c>
      <c r="G53" s="12">
        <v>213.6</v>
      </c>
      <c r="H53" s="139">
        <v>215.8</v>
      </c>
      <c r="I53" s="174">
        <f t="shared" si="4"/>
        <v>4.8</v>
      </c>
      <c r="J53" s="174">
        <f t="shared" si="3"/>
        <v>0.3</v>
      </c>
      <c r="K53" s="174">
        <f t="shared" si="0"/>
        <v>2.9</v>
      </c>
      <c r="L53" s="338">
        <f t="shared" si="1"/>
        <v>1</v>
      </c>
      <c r="M53" s="1"/>
      <c r="N53" s="1"/>
      <c r="O53" s="1"/>
    </row>
    <row r="54" spans="1:15" ht="15" customHeight="1">
      <c r="A54" s="335" t="s">
        <v>1266</v>
      </c>
      <c r="B54" s="135">
        <v>1.82</v>
      </c>
      <c r="C54" s="337">
        <v>164.8</v>
      </c>
      <c r="D54" s="337">
        <v>174.8</v>
      </c>
      <c r="E54" s="337">
        <v>175.9</v>
      </c>
      <c r="F54" s="12">
        <v>178.4</v>
      </c>
      <c r="G54" s="12">
        <v>178.4</v>
      </c>
      <c r="H54" s="139">
        <v>180.7</v>
      </c>
      <c r="I54" s="174">
        <f t="shared" si="4"/>
        <v>6.7</v>
      </c>
      <c r="J54" s="174">
        <f t="shared" si="3"/>
        <v>0.6</v>
      </c>
      <c r="K54" s="174">
        <f t="shared" si="0"/>
        <v>2.7</v>
      </c>
      <c r="L54" s="338">
        <f t="shared" si="1"/>
        <v>1.3</v>
      </c>
      <c r="M54" s="1"/>
      <c r="N54" s="1"/>
      <c r="O54" s="1"/>
    </row>
    <row r="55" spans="1:15" ht="15" customHeight="1">
      <c r="A55" s="335" t="s">
        <v>1267</v>
      </c>
      <c r="B55" s="135">
        <v>7.09</v>
      </c>
      <c r="C55" s="337">
        <v>224.5</v>
      </c>
      <c r="D55" s="337">
        <v>242.2</v>
      </c>
      <c r="E55" s="337">
        <v>243.2</v>
      </c>
      <c r="F55" s="12">
        <v>269.4</v>
      </c>
      <c r="G55" s="12">
        <v>269.5</v>
      </c>
      <c r="H55" s="139">
        <v>269.8</v>
      </c>
      <c r="I55" s="174">
        <f t="shared" si="4"/>
        <v>8.3</v>
      </c>
      <c r="J55" s="174">
        <f t="shared" si="3"/>
        <v>0.4</v>
      </c>
      <c r="K55" s="174">
        <f t="shared" si="0"/>
        <v>10.9</v>
      </c>
      <c r="L55" s="338">
        <f t="shared" si="1"/>
        <v>0.1</v>
      </c>
      <c r="M55" s="1"/>
      <c r="N55" s="1"/>
      <c r="O55" s="1"/>
    </row>
    <row r="56" spans="1:15" ht="15" customHeight="1">
      <c r="A56" s="335" t="s">
        <v>1268</v>
      </c>
      <c r="B56" s="135">
        <v>4.78</v>
      </c>
      <c r="C56" s="337">
        <v>248.2</v>
      </c>
      <c r="D56" s="337">
        <v>269.1</v>
      </c>
      <c r="E56" s="337">
        <v>269.1</v>
      </c>
      <c r="F56" s="12">
        <v>299.2</v>
      </c>
      <c r="G56" s="12">
        <v>299.2</v>
      </c>
      <c r="H56" s="139">
        <v>299.2</v>
      </c>
      <c r="I56" s="174">
        <f t="shared" si="4"/>
        <v>8.4</v>
      </c>
      <c r="J56" s="174">
        <f t="shared" si="3"/>
        <v>0</v>
      </c>
      <c r="K56" s="174">
        <f t="shared" si="0"/>
        <v>11.2</v>
      </c>
      <c r="L56" s="338">
        <f t="shared" si="1"/>
        <v>0</v>
      </c>
      <c r="M56" s="1"/>
      <c r="N56" s="1"/>
      <c r="O56" s="1"/>
    </row>
    <row r="57" spans="1:15" ht="15" customHeight="1">
      <c r="A57" s="335" t="s">
        <v>1269</v>
      </c>
      <c r="B57" s="135">
        <v>1.63</v>
      </c>
      <c r="C57" s="337">
        <v>164.7</v>
      </c>
      <c r="D57" s="337">
        <v>176.3</v>
      </c>
      <c r="E57" s="337">
        <v>176.3</v>
      </c>
      <c r="F57" s="12">
        <v>199.5</v>
      </c>
      <c r="G57" s="12">
        <v>199.5</v>
      </c>
      <c r="H57" s="139">
        <v>199.5</v>
      </c>
      <c r="I57" s="174">
        <f t="shared" si="4"/>
        <v>7</v>
      </c>
      <c r="J57" s="174">
        <f t="shared" si="3"/>
        <v>0</v>
      </c>
      <c r="K57" s="174">
        <f t="shared" si="0"/>
        <v>13.2</v>
      </c>
      <c r="L57" s="338">
        <f t="shared" si="1"/>
        <v>0</v>
      </c>
      <c r="M57" s="1"/>
      <c r="N57" s="1"/>
      <c r="O57" s="1"/>
    </row>
    <row r="58" spans="1:15" ht="15" customHeight="1">
      <c r="A58" s="335" t="s">
        <v>1270</v>
      </c>
      <c r="B58" s="135">
        <v>0.68</v>
      </c>
      <c r="C58" s="337">
        <v>211.1</v>
      </c>
      <c r="D58" s="337">
        <v>219.1</v>
      </c>
      <c r="E58" s="337">
        <v>228.8</v>
      </c>
      <c r="F58" s="12">
        <v>239.6</v>
      </c>
      <c r="G58" s="12">
        <v>240.6</v>
      </c>
      <c r="H58" s="139">
        <v>243.1</v>
      </c>
      <c r="I58" s="174">
        <f t="shared" si="4"/>
        <v>8.4</v>
      </c>
      <c r="J58" s="174">
        <f t="shared" si="3"/>
        <v>4.4</v>
      </c>
      <c r="K58" s="174">
        <f t="shared" si="0"/>
        <v>6.3</v>
      </c>
      <c r="L58" s="338">
        <f t="shared" si="1"/>
        <v>1</v>
      </c>
      <c r="M58" s="1"/>
      <c r="N58" s="1"/>
      <c r="O58" s="1"/>
    </row>
    <row r="59" spans="1:15" ht="15" customHeight="1">
      <c r="A59" s="340" t="s">
        <v>1271</v>
      </c>
      <c r="B59" s="176">
        <v>1.66</v>
      </c>
      <c r="C59" s="337">
        <v>191.4</v>
      </c>
      <c r="D59" s="337">
        <v>218.3</v>
      </c>
      <c r="E59" s="337">
        <v>224.9</v>
      </c>
      <c r="F59" s="177">
        <v>242.6</v>
      </c>
      <c r="G59" s="177">
        <v>242.6</v>
      </c>
      <c r="H59" s="143">
        <v>245.9</v>
      </c>
      <c r="I59" s="178">
        <f t="shared" si="4"/>
        <v>17.5</v>
      </c>
      <c r="J59" s="178">
        <f t="shared" si="3"/>
        <v>3</v>
      </c>
      <c r="K59" s="178">
        <f t="shared" si="0"/>
        <v>9.3</v>
      </c>
      <c r="L59" s="341">
        <f t="shared" si="1"/>
        <v>1.4</v>
      </c>
      <c r="M59" s="1"/>
      <c r="N59" s="1"/>
      <c r="O59" s="1"/>
    </row>
    <row r="60" spans="1:15" ht="15" customHeight="1">
      <c r="A60" s="342" t="s">
        <v>1473</v>
      </c>
      <c r="B60" s="179">
        <v>2.7129871270971364</v>
      </c>
      <c r="C60" s="180">
        <v>490.2</v>
      </c>
      <c r="D60" s="181">
        <v>515.9</v>
      </c>
      <c r="E60" s="181">
        <v>515.8</v>
      </c>
      <c r="F60" s="181">
        <v>554.4</v>
      </c>
      <c r="G60" s="181">
        <v>570.6</v>
      </c>
      <c r="H60" s="182">
        <v>585.9</v>
      </c>
      <c r="I60" s="174">
        <f t="shared" si="4"/>
        <v>5.2</v>
      </c>
      <c r="J60" s="174">
        <f t="shared" si="3"/>
        <v>0</v>
      </c>
      <c r="K60" s="174">
        <f t="shared" si="0"/>
        <v>13.6</v>
      </c>
      <c r="L60" s="338">
        <f t="shared" si="1"/>
        <v>2.7</v>
      </c>
      <c r="M60" s="1"/>
      <c r="N60" s="1"/>
      <c r="O60" s="1"/>
    </row>
    <row r="61" spans="1:15" ht="15" customHeight="1" thickBot="1">
      <c r="A61" s="343" t="s">
        <v>1474</v>
      </c>
      <c r="B61" s="183">
        <v>97.28701000738475</v>
      </c>
      <c r="C61" s="184">
        <v>196.8</v>
      </c>
      <c r="D61" s="184">
        <v>218.7</v>
      </c>
      <c r="E61" s="184">
        <v>223.1</v>
      </c>
      <c r="F61" s="184">
        <v>241.2</v>
      </c>
      <c r="G61" s="184">
        <v>242.3</v>
      </c>
      <c r="H61" s="185">
        <v>244.9</v>
      </c>
      <c r="I61" s="186">
        <f t="shared" si="4"/>
        <v>13.4</v>
      </c>
      <c r="J61" s="186">
        <f t="shared" si="3"/>
        <v>2</v>
      </c>
      <c r="K61" s="186">
        <f t="shared" si="0"/>
        <v>9.8</v>
      </c>
      <c r="L61" s="344">
        <f t="shared" si="1"/>
        <v>1.1</v>
      </c>
      <c r="M61" s="1"/>
      <c r="N61" s="1"/>
      <c r="O61" s="1"/>
    </row>
    <row r="62" spans="1:12" ht="15" customHeight="1" thickTop="1">
      <c r="A62" s="1741" t="s">
        <v>1272</v>
      </c>
      <c r="B62" s="1742"/>
      <c r="C62" s="1743"/>
      <c r="D62" s="1742"/>
      <c r="E62" s="1743"/>
      <c r="F62" s="1742"/>
      <c r="G62" s="1742"/>
      <c r="H62" s="1742"/>
      <c r="I62" s="1742"/>
      <c r="J62" s="1742"/>
      <c r="K62" s="1742"/>
      <c r="L62" s="1744"/>
    </row>
    <row r="63" spans="1:17" ht="15" customHeight="1">
      <c r="A63" s="345" t="s">
        <v>1475</v>
      </c>
      <c r="B63" s="171">
        <v>100</v>
      </c>
      <c r="C63" s="137">
        <v>194.6</v>
      </c>
      <c r="D63" s="134">
        <v>217.2</v>
      </c>
      <c r="E63" s="134">
        <v>222.5</v>
      </c>
      <c r="F63" s="187">
        <v>237.2</v>
      </c>
      <c r="G63" s="187">
        <v>239</v>
      </c>
      <c r="H63" s="188">
        <v>242.7</v>
      </c>
      <c r="I63" s="172">
        <f t="shared" si="4"/>
        <v>14.3</v>
      </c>
      <c r="J63" s="172">
        <f t="shared" si="3"/>
        <v>2.4</v>
      </c>
      <c r="K63" s="172">
        <f aca="true" t="shared" si="5" ref="K63:K73">ROUND((H63/E63*100-100),1)</f>
        <v>9.1</v>
      </c>
      <c r="L63" s="334">
        <f aca="true" t="shared" si="6" ref="L63:L73">ROUND((H63/G63*100-100),1)</f>
        <v>1.5</v>
      </c>
      <c r="M63" s="1"/>
      <c r="N63" s="1"/>
      <c r="P63" s="1"/>
      <c r="Q63" s="1"/>
    </row>
    <row r="64" spans="1:16" ht="15" customHeight="1">
      <c r="A64" s="330" t="s">
        <v>1476</v>
      </c>
      <c r="B64" s="189">
        <v>51.53</v>
      </c>
      <c r="C64" s="181">
        <v>192.3</v>
      </c>
      <c r="D64" s="181">
        <v>222.2</v>
      </c>
      <c r="E64" s="181">
        <v>231.4</v>
      </c>
      <c r="F64" s="181">
        <v>251.4</v>
      </c>
      <c r="G64" s="181">
        <v>253.9</v>
      </c>
      <c r="H64" s="182">
        <v>258.2</v>
      </c>
      <c r="I64" s="174">
        <f t="shared" si="4"/>
        <v>20.3</v>
      </c>
      <c r="J64" s="174">
        <f t="shared" si="3"/>
        <v>4.1</v>
      </c>
      <c r="K64" s="174">
        <f t="shared" si="5"/>
        <v>11.6</v>
      </c>
      <c r="L64" s="338">
        <f t="shared" si="6"/>
        <v>1.7</v>
      </c>
      <c r="M64" s="1"/>
      <c r="N64" s="1"/>
      <c r="P64" s="1"/>
    </row>
    <row r="65" spans="1:16" ht="15" customHeight="1">
      <c r="A65" s="330" t="s">
        <v>1477</v>
      </c>
      <c r="B65" s="190">
        <v>48.47</v>
      </c>
      <c r="C65" s="177">
        <v>196.9</v>
      </c>
      <c r="D65" s="177">
        <v>212</v>
      </c>
      <c r="E65" s="177">
        <v>212.9</v>
      </c>
      <c r="F65" s="177">
        <v>222.1</v>
      </c>
      <c r="G65" s="177">
        <v>223.1</v>
      </c>
      <c r="H65" s="143">
        <v>226.2</v>
      </c>
      <c r="I65" s="178">
        <f t="shared" si="4"/>
        <v>8.1</v>
      </c>
      <c r="J65" s="178">
        <f t="shared" si="3"/>
        <v>0.4</v>
      </c>
      <c r="K65" s="178">
        <f t="shared" si="5"/>
        <v>6.2</v>
      </c>
      <c r="L65" s="341">
        <f t="shared" si="6"/>
        <v>1.4</v>
      </c>
      <c r="M65" s="1"/>
      <c r="N65" s="1"/>
      <c r="P65" s="1"/>
    </row>
    <row r="66" spans="1:16" ht="15" customHeight="1">
      <c r="A66" s="330" t="s">
        <v>1478</v>
      </c>
      <c r="B66" s="136">
        <v>81.26</v>
      </c>
      <c r="C66" s="180">
        <v>189</v>
      </c>
      <c r="D66" s="181">
        <v>214.4</v>
      </c>
      <c r="E66" s="181">
        <v>219.8</v>
      </c>
      <c r="F66" s="12">
        <v>234.7</v>
      </c>
      <c r="G66" s="12">
        <v>236.2</v>
      </c>
      <c r="H66" s="139">
        <v>239.3</v>
      </c>
      <c r="I66" s="174">
        <f t="shared" si="4"/>
        <v>16.3</v>
      </c>
      <c r="J66" s="174">
        <f t="shared" si="3"/>
        <v>2.5</v>
      </c>
      <c r="K66" s="174">
        <f t="shared" si="5"/>
        <v>8.9</v>
      </c>
      <c r="L66" s="338">
        <f t="shared" si="6"/>
        <v>1.3</v>
      </c>
      <c r="M66" s="1"/>
      <c r="N66" s="1"/>
      <c r="P66" s="1"/>
    </row>
    <row r="67" spans="1:16" ht="15" customHeight="1">
      <c r="A67" s="330" t="s">
        <v>1479</v>
      </c>
      <c r="B67" s="170">
        <v>18.74</v>
      </c>
      <c r="C67" s="191">
        <v>218.7</v>
      </c>
      <c r="D67" s="177">
        <v>229.5</v>
      </c>
      <c r="E67" s="177">
        <v>234.1</v>
      </c>
      <c r="F67" s="177">
        <v>247.9</v>
      </c>
      <c r="G67" s="177">
        <v>251.2</v>
      </c>
      <c r="H67" s="143">
        <v>257.3</v>
      </c>
      <c r="I67" s="178">
        <f t="shared" si="4"/>
        <v>7</v>
      </c>
      <c r="J67" s="178">
        <f t="shared" si="3"/>
        <v>2</v>
      </c>
      <c r="K67" s="178">
        <f t="shared" si="5"/>
        <v>9.9</v>
      </c>
      <c r="L67" s="341">
        <f t="shared" si="6"/>
        <v>2.4</v>
      </c>
      <c r="M67" s="1"/>
      <c r="N67" s="1"/>
      <c r="P67" s="1"/>
    </row>
    <row r="68" spans="1:16" ht="15" customHeight="1">
      <c r="A68" s="330" t="s">
        <v>1480</v>
      </c>
      <c r="B68" s="136">
        <v>68.86</v>
      </c>
      <c r="C68" s="180">
        <v>193.4</v>
      </c>
      <c r="D68" s="181">
        <v>216.6</v>
      </c>
      <c r="E68" s="181">
        <v>222.8</v>
      </c>
      <c r="F68" s="12">
        <v>236</v>
      </c>
      <c r="G68" s="12">
        <v>238.2</v>
      </c>
      <c r="H68" s="139">
        <v>242.1</v>
      </c>
      <c r="I68" s="174">
        <f t="shared" si="4"/>
        <v>15.2</v>
      </c>
      <c r="J68" s="174">
        <f t="shared" si="3"/>
        <v>2.9</v>
      </c>
      <c r="K68" s="174">
        <f t="shared" si="5"/>
        <v>8.7</v>
      </c>
      <c r="L68" s="338">
        <f t="shared" si="6"/>
        <v>1.6</v>
      </c>
      <c r="M68" s="1"/>
      <c r="N68" s="1"/>
      <c r="P68" s="1"/>
    </row>
    <row r="69" spans="1:16" ht="15" customHeight="1">
      <c r="A69" s="330" t="s">
        <v>1481</v>
      </c>
      <c r="B69" s="170">
        <v>31.14</v>
      </c>
      <c r="C69" s="191">
        <v>197.1</v>
      </c>
      <c r="D69" s="177">
        <v>218.6</v>
      </c>
      <c r="E69" s="177">
        <v>221.6</v>
      </c>
      <c r="F69" s="177">
        <v>239.9</v>
      </c>
      <c r="G69" s="177">
        <v>240.8</v>
      </c>
      <c r="H69" s="143">
        <v>244</v>
      </c>
      <c r="I69" s="178">
        <f t="shared" si="4"/>
        <v>12.4</v>
      </c>
      <c r="J69" s="178">
        <f t="shared" si="3"/>
        <v>1.4</v>
      </c>
      <c r="K69" s="178">
        <f t="shared" si="5"/>
        <v>10.1</v>
      </c>
      <c r="L69" s="341">
        <f t="shared" si="6"/>
        <v>1.3</v>
      </c>
      <c r="M69" s="1"/>
      <c r="N69" s="1"/>
      <c r="P69" s="1"/>
    </row>
    <row r="70" spans="1:16" ht="15" customHeight="1">
      <c r="A70" s="330" t="s">
        <v>1482</v>
      </c>
      <c r="B70" s="136">
        <v>17.03</v>
      </c>
      <c r="C70" s="180">
        <v>237.6</v>
      </c>
      <c r="D70" s="181">
        <v>262.6</v>
      </c>
      <c r="E70" s="181">
        <v>264.7</v>
      </c>
      <c r="F70" s="12">
        <v>285.2</v>
      </c>
      <c r="G70" s="12">
        <v>286</v>
      </c>
      <c r="H70" s="139">
        <v>287.2</v>
      </c>
      <c r="I70" s="174">
        <f t="shared" si="4"/>
        <v>11.4</v>
      </c>
      <c r="J70" s="174">
        <f t="shared" si="3"/>
        <v>0.8</v>
      </c>
      <c r="K70" s="174">
        <f t="shared" si="5"/>
        <v>8.5</v>
      </c>
      <c r="L70" s="338">
        <f t="shared" si="6"/>
        <v>0.4</v>
      </c>
      <c r="M70" s="1"/>
      <c r="N70" s="1"/>
      <c r="P70" s="1"/>
    </row>
    <row r="71" spans="1:16" ht="15" customHeight="1">
      <c r="A71" s="346" t="s">
        <v>1483</v>
      </c>
      <c r="B71" s="170">
        <v>82.97</v>
      </c>
      <c r="C71" s="191">
        <v>185.7</v>
      </c>
      <c r="D71" s="177">
        <v>207.9</v>
      </c>
      <c r="E71" s="177">
        <v>213.8</v>
      </c>
      <c r="F71" s="177">
        <v>227.3</v>
      </c>
      <c r="G71" s="177">
        <v>229.3</v>
      </c>
      <c r="H71" s="143">
        <v>233.5</v>
      </c>
      <c r="I71" s="178">
        <f t="shared" si="4"/>
        <v>15.1</v>
      </c>
      <c r="J71" s="178">
        <f t="shared" si="3"/>
        <v>2.8</v>
      </c>
      <c r="K71" s="178">
        <f t="shared" si="5"/>
        <v>9.2</v>
      </c>
      <c r="L71" s="341">
        <f t="shared" si="6"/>
        <v>1.8</v>
      </c>
      <c r="M71" s="1"/>
      <c r="N71" s="1"/>
      <c r="P71" s="1"/>
    </row>
    <row r="72" spans="1:16" ht="15" customHeight="1">
      <c r="A72" s="347" t="s">
        <v>1473</v>
      </c>
      <c r="B72" s="179">
        <v>3.0403594784183583</v>
      </c>
      <c r="C72" s="337">
        <v>460.8</v>
      </c>
      <c r="D72" s="337">
        <v>490</v>
      </c>
      <c r="E72" s="337">
        <v>490</v>
      </c>
      <c r="F72" s="181">
        <v>525.3</v>
      </c>
      <c r="G72" s="181">
        <v>538</v>
      </c>
      <c r="H72" s="182">
        <v>552.4</v>
      </c>
      <c r="I72" s="174">
        <f t="shared" si="4"/>
        <v>6.3</v>
      </c>
      <c r="J72" s="174">
        <f t="shared" si="3"/>
        <v>0</v>
      </c>
      <c r="K72" s="174">
        <f t="shared" si="5"/>
        <v>12.7</v>
      </c>
      <c r="L72" s="338">
        <f t="shared" si="6"/>
        <v>2.7</v>
      </c>
      <c r="M72" s="1"/>
      <c r="N72" s="1"/>
      <c r="P72" s="1"/>
    </row>
    <row r="73" spans="1:16" ht="15" customHeight="1">
      <c r="A73" s="348" t="s">
        <v>1474</v>
      </c>
      <c r="B73" s="176">
        <v>96.95964052158165</v>
      </c>
      <c r="C73" s="337">
        <v>186.2</v>
      </c>
      <c r="D73" s="337">
        <v>208.7</v>
      </c>
      <c r="E73" s="337">
        <v>214.1</v>
      </c>
      <c r="F73" s="177">
        <v>228.1</v>
      </c>
      <c r="G73" s="177">
        <v>229.6</v>
      </c>
      <c r="H73" s="143">
        <v>233</v>
      </c>
      <c r="I73" s="178">
        <f t="shared" si="4"/>
        <v>15</v>
      </c>
      <c r="J73" s="178">
        <f t="shared" si="3"/>
        <v>2.6</v>
      </c>
      <c r="K73" s="178">
        <f t="shared" si="5"/>
        <v>8.8</v>
      </c>
      <c r="L73" s="341">
        <f t="shared" si="6"/>
        <v>1.5</v>
      </c>
      <c r="M73" s="1"/>
      <c r="N73" s="1"/>
      <c r="P73" s="1"/>
    </row>
    <row r="74" spans="1:12" ht="15" customHeight="1">
      <c r="A74" s="1745" t="s">
        <v>183</v>
      </c>
      <c r="B74" s="1746"/>
      <c r="C74" s="1746"/>
      <c r="D74" s="1746"/>
      <c r="E74" s="1746"/>
      <c r="F74" s="1746"/>
      <c r="G74" s="1746"/>
      <c r="H74" s="1746"/>
      <c r="I74" s="1746"/>
      <c r="J74" s="1746"/>
      <c r="K74" s="1746"/>
      <c r="L74" s="1747"/>
    </row>
    <row r="75" spans="1:14" ht="15" customHeight="1">
      <c r="A75" s="349" t="s">
        <v>1475</v>
      </c>
      <c r="B75" s="192">
        <v>100</v>
      </c>
      <c r="C75" s="333">
        <v>209.8</v>
      </c>
      <c r="D75" s="333">
        <v>231.9</v>
      </c>
      <c r="E75" s="333">
        <v>235.8</v>
      </c>
      <c r="F75" s="193">
        <v>255.5</v>
      </c>
      <c r="G75" s="134">
        <v>256.5</v>
      </c>
      <c r="H75" s="138">
        <v>258.8</v>
      </c>
      <c r="I75" s="194">
        <f t="shared" si="4"/>
        <v>12.4</v>
      </c>
      <c r="J75" s="194">
        <f>ROUND((E75/D75*100-100),1)</f>
        <v>1.7</v>
      </c>
      <c r="K75" s="194">
        <f>ROUND((H75/E75*100-100),1)</f>
        <v>9.8</v>
      </c>
      <c r="L75" s="350">
        <f>ROUND((H75/G75*100-100),1)</f>
        <v>0.9</v>
      </c>
      <c r="M75" s="1"/>
      <c r="N75" s="1"/>
    </row>
    <row r="76" spans="1:14" ht="15" customHeight="1">
      <c r="A76" s="330" t="s">
        <v>1476</v>
      </c>
      <c r="B76" s="175">
        <v>54.98</v>
      </c>
      <c r="C76" s="180">
        <v>208.2</v>
      </c>
      <c r="D76" s="181">
        <v>233.4</v>
      </c>
      <c r="E76" s="181">
        <v>239.5</v>
      </c>
      <c r="F76" s="12">
        <v>265.5</v>
      </c>
      <c r="G76" s="12">
        <v>266.3</v>
      </c>
      <c r="H76" s="139">
        <v>267.7</v>
      </c>
      <c r="I76" s="174">
        <f t="shared" si="4"/>
        <v>15</v>
      </c>
      <c r="J76" s="174">
        <f t="shared" si="3"/>
        <v>2.6</v>
      </c>
      <c r="K76" s="174">
        <f>ROUND((H76/E76*100-100),1)</f>
        <v>11.8</v>
      </c>
      <c r="L76" s="338">
        <f>ROUND((H76/G76*100-100),1)</f>
        <v>0.5</v>
      </c>
      <c r="M76" s="1"/>
      <c r="N76" s="1"/>
    </row>
    <row r="77" spans="1:14" ht="15" customHeight="1">
      <c r="A77" s="351" t="s">
        <v>1477</v>
      </c>
      <c r="B77" s="190">
        <v>45.02</v>
      </c>
      <c r="C77" s="191">
        <v>211.7</v>
      </c>
      <c r="D77" s="177">
        <v>230</v>
      </c>
      <c r="E77" s="177">
        <v>231.2</v>
      </c>
      <c r="F77" s="177">
        <v>243.3</v>
      </c>
      <c r="G77" s="177">
        <v>244.5</v>
      </c>
      <c r="H77" s="143">
        <v>247.9</v>
      </c>
      <c r="I77" s="178">
        <f t="shared" si="4"/>
        <v>9.2</v>
      </c>
      <c r="J77" s="178">
        <f>ROUND((E77/D77*100-100),1)</f>
        <v>0.5</v>
      </c>
      <c r="K77" s="178">
        <f>ROUND((H77/E77*100-100),1)</f>
        <v>7.2</v>
      </c>
      <c r="L77" s="341">
        <f>ROUND((H77/G77*100-100),1)</f>
        <v>1.4</v>
      </c>
      <c r="M77" s="1"/>
      <c r="N77" s="1"/>
    </row>
    <row r="78" spans="1:14" ht="15" customHeight="1">
      <c r="A78" s="347" t="s">
        <v>1473</v>
      </c>
      <c r="B78" s="179">
        <v>2.5436097629598367</v>
      </c>
      <c r="C78" s="180">
        <v>493</v>
      </c>
      <c r="D78" s="181">
        <v>517.7</v>
      </c>
      <c r="E78" s="181">
        <v>517.5</v>
      </c>
      <c r="F78" s="181">
        <v>556.3</v>
      </c>
      <c r="G78" s="181">
        <v>573</v>
      </c>
      <c r="H78" s="182">
        <v>588.2</v>
      </c>
      <c r="I78" s="174">
        <f t="shared" si="4"/>
        <v>5</v>
      </c>
      <c r="J78" s="174">
        <f>ROUND((E78/D78*100-100),1)</f>
        <v>0</v>
      </c>
      <c r="K78" s="174">
        <f>ROUND((H78/E78*100-100),1)</f>
        <v>13.7</v>
      </c>
      <c r="L78" s="338">
        <f>ROUND((H78/G78*100-100),1)</f>
        <v>2.7</v>
      </c>
      <c r="M78" s="1"/>
      <c r="N78" s="1"/>
    </row>
    <row r="79" spans="1:14" ht="15" customHeight="1">
      <c r="A79" s="348" t="s">
        <v>1474</v>
      </c>
      <c r="B79" s="176">
        <v>97.45639023704015</v>
      </c>
      <c r="C79" s="191">
        <v>202.4</v>
      </c>
      <c r="D79" s="177">
        <v>224.4</v>
      </c>
      <c r="E79" s="177">
        <v>228.4</v>
      </c>
      <c r="F79" s="177">
        <v>247.7</v>
      </c>
      <c r="G79" s="177">
        <v>248.2</v>
      </c>
      <c r="H79" s="143">
        <v>250.2</v>
      </c>
      <c r="I79" s="178">
        <f t="shared" si="4"/>
        <v>12.8</v>
      </c>
      <c r="J79" s="178">
        <f>ROUND((E79/D79*100-100),1)</f>
        <v>1.8</v>
      </c>
      <c r="K79" s="178">
        <f>ROUND((H79/E79*100-100),1)</f>
        <v>9.5</v>
      </c>
      <c r="L79" s="341">
        <f>ROUND((H79/G79*100-100),1)</f>
        <v>0.8</v>
      </c>
      <c r="M79" s="1"/>
      <c r="N79" s="1"/>
    </row>
    <row r="80" spans="1:12" ht="15" customHeight="1">
      <c r="A80" s="1745" t="s">
        <v>1273</v>
      </c>
      <c r="B80" s="1746"/>
      <c r="C80" s="1746"/>
      <c r="D80" s="1746"/>
      <c r="E80" s="1746"/>
      <c r="F80" s="1746"/>
      <c r="G80" s="1746"/>
      <c r="H80" s="1746"/>
      <c r="I80" s="1746"/>
      <c r="J80" s="1746"/>
      <c r="K80" s="1746"/>
      <c r="L80" s="1747"/>
    </row>
    <row r="81" spans="1:12" ht="15" customHeight="1">
      <c r="A81" s="349" t="s">
        <v>1475</v>
      </c>
      <c r="B81" s="192">
        <v>100</v>
      </c>
      <c r="C81" s="333">
        <v>207</v>
      </c>
      <c r="D81" s="333">
        <v>227.3</v>
      </c>
      <c r="E81" s="333">
        <v>231.5</v>
      </c>
      <c r="F81" s="193">
        <v>253.6</v>
      </c>
      <c r="G81" s="193">
        <v>255.7</v>
      </c>
      <c r="H81" s="195">
        <v>259.3</v>
      </c>
      <c r="I81" s="194">
        <f t="shared" si="4"/>
        <v>11.8</v>
      </c>
      <c r="J81" s="194">
        <f>ROUND((E81/D81*100-100),1)</f>
        <v>1.8</v>
      </c>
      <c r="K81" s="194">
        <f>ROUND((H81/E81*100-100),1)</f>
        <v>12</v>
      </c>
      <c r="L81" s="334">
        <f>ROUND((H81/G81*100-100),1)</f>
        <v>1.4</v>
      </c>
    </row>
    <row r="82" spans="1:12" ht="15" customHeight="1">
      <c r="A82" s="330" t="s">
        <v>1476</v>
      </c>
      <c r="B82" s="175">
        <v>53.04</v>
      </c>
      <c r="C82" s="180">
        <v>209.8</v>
      </c>
      <c r="D82" s="181">
        <v>233.4</v>
      </c>
      <c r="E82" s="181">
        <v>240</v>
      </c>
      <c r="F82" s="12">
        <v>268.6</v>
      </c>
      <c r="G82" s="12">
        <v>271.6</v>
      </c>
      <c r="H82" s="139">
        <v>275.5</v>
      </c>
      <c r="I82" s="174">
        <f t="shared" si="4"/>
        <v>14.4</v>
      </c>
      <c r="J82" s="174">
        <f>ROUND((E82/D82*100-100),1)</f>
        <v>2.8</v>
      </c>
      <c r="K82" s="174">
        <f>ROUND((H82/E82*100-100),1)</f>
        <v>14.8</v>
      </c>
      <c r="L82" s="338">
        <f>ROUND((H82/G82*100-100),1)</f>
        <v>1.4</v>
      </c>
    </row>
    <row r="83" spans="1:12" ht="15" customHeight="1">
      <c r="A83" s="352" t="s">
        <v>1477</v>
      </c>
      <c r="B83" s="135">
        <v>46.96</v>
      </c>
      <c r="C83" s="191">
        <v>203.8</v>
      </c>
      <c r="D83" s="177">
        <v>220.5</v>
      </c>
      <c r="E83" s="177">
        <v>221.8</v>
      </c>
      <c r="F83" s="177">
        <v>236.7</v>
      </c>
      <c r="G83" s="177">
        <v>237.8</v>
      </c>
      <c r="H83" s="143">
        <v>241</v>
      </c>
      <c r="I83" s="178">
        <f t="shared" si="4"/>
        <v>8.8</v>
      </c>
      <c r="J83" s="178">
        <f>ROUND((E83/D83*100-100),1)</f>
        <v>0.6</v>
      </c>
      <c r="K83" s="178">
        <f>ROUND((H83/E83*100-100),1)</f>
        <v>8.7</v>
      </c>
      <c r="L83" s="341">
        <f>ROUND((H83/G83*100-100),1)</f>
        <v>1.3</v>
      </c>
    </row>
    <row r="84" spans="1:12" ht="15" customHeight="1">
      <c r="A84" s="342" t="s">
        <v>1473</v>
      </c>
      <c r="B84" s="179">
        <v>2.332799605862791</v>
      </c>
      <c r="C84" s="337">
        <v>530.8</v>
      </c>
      <c r="D84" s="181">
        <v>553.9</v>
      </c>
      <c r="E84" s="181">
        <v>553.8</v>
      </c>
      <c r="F84" s="12">
        <v>596.8</v>
      </c>
      <c r="G84" s="12">
        <v>617.7</v>
      </c>
      <c r="H84" s="139">
        <v>634.6</v>
      </c>
      <c r="I84" s="174">
        <f t="shared" si="4"/>
        <v>4.3</v>
      </c>
      <c r="J84" s="174">
        <f>ROUND((E84/D84*100-100),1)</f>
        <v>0</v>
      </c>
      <c r="K84" s="174">
        <f>ROUND((H84/E84*100-100),1)</f>
        <v>14.6</v>
      </c>
      <c r="L84" s="338">
        <f>ROUND((H84/G84*100-100),1)</f>
        <v>2.7</v>
      </c>
    </row>
    <row r="85" spans="1:12" ht="15" customHeight="1" thickBot="1">
      <c r="A85" s="343" t="s">
        <v>1474</v>
      </c>
      <c r="B85" s="183">
        <v>97.66720039413721</v>
      </c>
      <c r="C85" s="353">
        <v>199.2</v>
      </c>
      <c r="D85" s="184">
        <v>219.5</v>
      </c>
      <c r="E85" s="184">
        <v>223.8</v>
      </c>
      <c r="F85" s="184">
        <v>245.4</v>
      </c>
      <c r="G85" s="184">
        <v>247.1</v>
      </c>
      <c r="H85" s="185">
        <v>250.3</v>
      </c>
      <c r="I85" s="186">
        <f t="shared" si="4"/>
        <v>12.3</v>
      </c>
      <c r="J85" s="186">
        <f>ROUND((E85/D85*100-100),1)</f>
        <v>2</v>
      </c>
      <c r="K85" s="186">
        <f>ROUND((H85/E85*100-100),1)</f>
        <v>11.8</v>
      </c>
      <c r="L85" s="344">
        <f>ROUND((H85/G85*100-100),1)</f>
        <v>1.3</v>
      </c>
    </row>
    <row r="86" ht="15" customHeight="1" thickTop="1">
      <c r="A86" s="256" t="s">
        <v>1338</v>
      </c>
    </row>
  </sheetData>
  <mergeCells count="8">
    <mergeCell ref="A62:L62"/>
    <mergeCell ref="A74:L74"/>
    <mergeCell ref="A80:L80"/>
    <mergeCell ref="A1:L1"/>
    <mergeCell ref="A5:L5"/>
    <mergeCell ref="A6:A7"/>
    <mergeCell ref="D6:E6"/>
    <mergeCell ref="F6:H6"/>
  </mergeCells>
  <printOptions horizontalCentered="1"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workbookViewId="0" topLeftCell="A1">
      <selection activeCell="A1" sqref="A1:J1"/>
    </sheetView>
  </sheetViews>
  <sheetFormatPr defaultColWidth="9.140625" defaultRowHeight="12.75"/>
  <cols>
    <col min="1" max="1" width="36.8515625" style="728" bestFit="1" customWidth="1"/>
    <col min="2" max="2" width="9.421875" style="728" bestFit="1" customWidth="1"/>
    <col min="3" max="4" width="0" style="728" hidden="1" customWidth="1"/>
    <col min="5" max="5" width="9.421875" style="728" bestFit="1" customWidth="1"/>
    <col min="6" max="10" width="9.28125" style="728" bestFit="1" customWidth="1"/>
    <col min="11" max="11" width="5.28125" style="728" customWidth="1"/>
    <col min="12" max="16384" width="9.140625" style="728" customWidth="1"/>
  </cols>
  <sheetData>
    <row r="1" spans="1:14" ht="12.75">
      <c r="A1" s="1642" t="s">
        <v>53</v>
      </c>
      <c r="B1" s="1642"/>
      <c r="C1" s="1642"/>
      <c r="D1" s="1642"/>
      <c r="E1" s="1642"/>
      <c r="F1" s="1642"/>
      <c r="G1" s="1642"/>
      <c r="H1" s="1642"/>
      <c r="I1" s="1642"/>
      <c r="J1" s="1642"/>
      <c r="K1" s="727"/>
      <c r="L1" s="727"/>
      <c r="M1" s="727"/>
      <c r="N1" s="727"/>
    </row>
    <row r="2" spans="1:14" ht="15.75">
      <c r="A2" s="1696" t="s">
        <v>54</v>
      </c>
      <c r="B2" s="1696"/>
      <c r="C2" s="1696"/>
      <c r="D2" s="1696"/>
      <c r="E2" s="1696"/>
      <c r="F2" s="1696"/>
      <c r="G2" s="1696"/>
      <c r="H2" s="1696"/>
      <c r="I2" s="1696"/>
      <c r="J2" s="1696"/>
      <c r="K2" s="727"/>
      <c r="L2" s="727"/>
      <c r="M2" s="727"/>
      <c r="N2" s="727"/>
    </row>
    <row r="3" spans="1:14" ht="12.75">
      <c r="A3" s="1752" t="s">
        <v>1209</v>
      </c>
      <c r="B3" s="1752"/>
      <c r="C3" s="1752"/>
      <c r="D3" s="1752"/>
      <c r="E3" s="1752"/>
      <c r="F3" s="1752"/>
      <c r="G3" s="1752"/>
      <c r="H3" s="1752"/>
      <c r="I3" s="1752"/>
      <c r="J3" s="1752"/>
      <c r="K3" s="727"/>
      <c r="L3" s="727"/>
      <c r="M3" s="727"/>
      <c r="N3" s="727"/>
    </row>
    <row r="4" spans="1:14" ht="12.75">
      <c r="A4" s="1753" t="s">
        <v>1149</v>
      </c>
      <c r="B4" s="1753"/>
      <c r="C4" s="1753"/>
      <c r="D4" s="1753"/>
      <c r="E4" s="1753"/>
      <c r="F4" s="1753"/>
      <c r="G4" s="1753"/>
      <c r="H4" s="1753"/>
      <c r="I4" s="1753"/>
      <c r="J4" s="1753"/>
      <c r="K4" s="727"/>
      <c r="L4" s="727"/>
      <c r="M4" s="727"/>
      <c r="N4" s="727"/>
    </row>
    <row r="5" spans="1:10" ht="13.5" thickBot="1">
      <c r="A5" s="1728" t="s">
        <v>143</v>
      </c>
      <c r="B5" s="1728"/>
      <c r="C5" s="1728"/>
      <c r="D5" s="1728"/>
      <c r="E5" s="1728"/>
      <c r="F5" s="1728"/>
      <c r="G5" s="1728"/>
      <c r="H5" s="1728"/>
      <c r="I5" s="1728"/>
      <c r="J5" s="1728"/>
    </row>
    <row r="6" spans="1:14" ht="32.25" customHeight="1" thickTop="1">
      <c r="A6" s="1754" t="s">
        <v>55</v>
      </c>
      <c r="B6" s="825" t="s">
        <v>1210</v>
      </c>
      <c r="C6" s="826"/>
      <c r="D6" s="826"/>
      <c r="E6" s="825" t="s">
        <v>56</v>
      </c>
      <c r="F6" s="1407" t="s">
        <v>1460</v>
      </c>
      <c r="G6" s="1407" t="s">
        <v>1056</v>
      </c>
      <c r="H6" s="1407" t="s">
        <v>1499</v>
      </c>
      <c r="I6" s="1756" t="s">
        <v>1472</v>
      </c>
      <c r="J6" s="1757"/>
      <c r="K6" s="727"/>
      <c r="L6" s="727"/>
      <c r="M6" s="727"/>
      <c r="N6" s="727"/>
    </row>
    <row r="7" spans="1:14" ht="20.25" customHeight="1">
      <c r="A7" s="1755"/>
      <c r="B7" s="729" t="s">
        <v>1211</v>
      </c>
      <c r="C7" s="730"/>
      <c r="D7" s="730"/>
      <c r="E7" s="729" t="s">
        <v>1210</v>
      </c>
      <c r="F7" s="1401" t="str">
        <f>'[2]CPI'!H7</f>
        <v>April/May</v>
      </c>
      <c r="G7" s="1401" t="str">
        <f>F7</f>
        <v>April/May</v>
      </c>
      <c r="H7" s="1401" t="str">
        <f>F7</f>
        <v>April/May</v>
      </c>
      <c r="I7" s="731" t="s">
        <v>1056</v>
      </c>
      <c r="J7" s="827" t="s">
        <v>1499</v>
      </c>
      <c r="K7" s="727"/>
      <c r="L7" s="727"/>
      <c r="M7" s="727"/>
      <c r="N7" s="727"/>
    </row>
    <row r="8" spans="1:14" ht="20.25" customHeight="1">
      <c r="A8" s="1408" t="s">
        <v>57</v>
      </c>
      <c r="B8" s="1409">
        <v>100</v>
      </c>
      <c r="C8" s="1410"/>
      <c r="D8" s="1411"/>
      <c r="E8" s="1409">
        <v>100</v>
      </c>
      <c r="F8" s="1412">
        <f>(F34*$E34+F10*$E10)/$E8</f>
        <v>193.57171</v>
      </c>
      <c r="G8" s="1412">
        <f>(G34*$E34+G10*$E10)/$E8</f>
        <v>218.13622999999998</v>
      </c>
      <c r="H8" s="1412">
        <f>(H34*$E34+H10*$E10)/$E8</f>
        <v>242.50474000000003</v>
      </c>
      <c r="I8" s="1413">
        <f>FIXED(G8/F8*100-100,1)*1</f>
        <v>12.7</v>
      </c>
      <c r="J8" s="1414">
        <f>FIXED(H8/G8*100-100,1)*1</f>
        <v>11.2</v>
      </c>
      <c r="K8" s="727"/>
      <c r="M8" s="727"/>
      <c r="N8" s="727"/>
    </row>
    <row r="9" spans="1:14" ht="12.75">
      <c r="A9" s="807"/>
      <c r="B9" s="732"/>
      <c r="C9" s="733"/>
      <c r="D9" s="734"/>
      <c r="E9" s="732"/>
      <c r="F9" s="735"/>
      <c r="G9" s="735"/>
      <c r="H9" s="736"/>
      <c r="I9" s="737"/>
      <c r="J9" s="808"/>
      <c r="K9" s="727"/>
      <c r="M9" s="727"/>
      <c r="N9" s="727"/>
    </row>
    <row r="10" spans="1:14" ht="18.75" customHeight="1">
      <c r="A10" s="807" t="s">
        <v>58</v>
      </c>
      <c r="B10" s="732">
        <v>53.2</v>
      </c>
      <c r="C10" s="733"/>
      <c r="D10" s="733"/>
      <c r="E10" s="732">
        <f>ROUND(45.5276235019,2)</f>
        <v>45.53</v>
      </c>
      <c r="F10" s="738">
        <f>(F32*$E32+F29*$E29+F28*$E28+F27*$E27+F26*$E26+F25*$E25+F24*$E24+F16*$E16+F15*$E15+F14*$E14)/$E10</f>
        <v>208.6955633648144</v>
      </c>
      <c r="G10" s="738">
        <f>(G32*$E32+G29*$E29+G28*$E28+G27*$E27+G26*$E26+G25*$E25+G24*$E24+G16*$E16+G15*$E15+G14*$E14)/$E10</f>
        <v>244.44399297166703</v>
      </c>
      <c r="H10" s="738">
        <f>(H32*$E32+H29*$E29+H28*$E28+H27*$E27+H26*$E26+H25*$E25+H24*$E24+H16*$E16+H15*$E15+H14*$E14)/$E10</f>
        <v>281.7542279815507</v>
      </c>
      <c r="I10" s="737">
        <f>FIXED(G10/F10*100-100,1)*1</f>
        <v>17.1</v>
      </c>
      <c r="J10" s="808">
        <f>FIXED(H10/G10*100-100,1)*1</f>
        <v>15.3</v>
      </c>
      <c r="K10" s="727"/>
      <c r="M10" s="727"/>
      <c r="N10" s="727"/>
    </row>
    <row r="11" spans="1:14" ht="12.75">
      <c r="A11" s="809"/>
      <c r="B11" s="739"/>
      <c r="C11" s="740"/>
      <c r="D11" s="740"/>
      <c r="E11" s="739"/>
      <c r="F11" s="741"/>
      <c r="G11" s="741"/>
      <c r="H11" s="742"/>
      <c r="I11" s="743"/>
      <c r="J11" s="810"/>
      <c r="K11" s="727"/>
      <c r="M11" s="727"/>
      <c r="N11" s="727"/>
    </row>
    <row r="12" spans="1:14" ht="12.75">
      <c r="A12" s="811" t="s">
        <v>1221</v>
      </c>
      <c r="B12" s="740"/>
      <c r="C12" s="744"/>
      <c r="D12" s="744"/>
      <c r="E12" s="740"/>
      <c r="F12" s="745"/>
      <c r="G12" s="746"/>
      <c r="H12" s="747"/>
      <c r="I12" s="748"/>
      <c r="J12" s="810"/>
      <c r="K12" s="727"/>
      <c r="M12" s="727"/>
      <c r="N12" s="727"/>
    </row>
    <row r="13" spans="1:14" ht="12.75">
      <c r="A13" s="812" t="s">
        <v>59</v>
      </c>
      <c r="B13" s="749">
        <v>14.16</v>
      </c>
      <c r="C13" s="740"/>
      <c r="D13" s="740"/>
      <c r="E13" s="740">
        <v>0</v>
      </c>
      <c r="F13" s="745">
        <v>213.1</v>
      </c>
      <c r="G13" s="746">
        <v>230.3</v>
      </c>
      <c r="H13" s="750">
        <v>257.2</v>
      </c>
      <c r="I13" s="741">
        <f aca="true" t="shared" si="0" ref="I13:J32">FIXED(G13/F13*100-100,1)*1</f>
        <v>8.1</v>
      </c>
      <c r="J13" s="813">
        <f t="shared" si="0"/>
        <v>11.7</v>
      </c>
      <c r="K13" s="727"/>
      <c r="L13" s="751"/>
      <c r="M13" s="727"/>
      <c r="N13" s="727"/>
    </row>
    <row r="14" spans="1:14" ht="12.75">
      <c r="A14" s="812" t="s">
        <v>60</v>
      </c>
      <c r="B14" s="740">
        <v>1.79</v>
      </c>
      <c r="C14" s="740">
        <v>1.79</v>
      </c>
      <c r="D14" s="740">
        <v>0.8261940952937737</v>
      </c>
      <c r="E14" s="740">
        <v>2.62</v>
      </c>
      <c r="F14" s="745">
        <v>264.2</v>
      </c>
      <c r="G14" s="746">
        <v>239.3</v>
      </c>
      <c r="H14" s="750">
        <v>301.3</v>
      </c>
      <c r="I14" s="741">
        <f t="shared" si="0"/>
        <v>-9.4</v>
      </c>
      <c r="J14" s="813">
        <f t="shared" si="0"/>
        <v>25.9</v>
      </c>
      <c r="K14" s="727"/>
      <c r="L14" s="751"/>
      <c r="M14" s="727"/>
      <c r="N14" s="727"/>
    </row>
    <row r="15" spans="1:14" ht="12.75">
      <c r="A15" s="812" t="s">
        <v>61</v>
      </c>
      <c r="B15" s="740">
        <v>2.05</v>
      </c>
      <c r="C15" s="740">
        <v>2.05</v>
      </c>
      <c r="D15" s="740">
        <v>0.946199941537562</v>
      </c>
      <c r="E15" s="740">
        <v>3</v>
      </c>
      <c r="F15" s="745">
        <v>183.5</v>
      </c>
      <c r="G15" s="746">
        <v>204</v>
      </c>
      <c r="H15" s="750">
        <v>216.1</v>
      </c>
      <c r="I15" s="741">
        <f t="shared" si="0"/>
        <v>11.2</v>
      </c>
      <c r="J15" s="813">
        <f t="shared" si="0"/>
        <v>5.9</v>
      </c>
      <c r="K15" s="727"/>
      <c r="L15" s="751"/>
      <c r="M15" s="727"/>
      <c r="N15" s="727"/>
    </row>
    <row r="16" spans="1:14" ht="12.75">
      <c r="A16" s="811" t="s">
        <v>1225</v>
      </c>
      <c r="B16" s="740">
        <v>2.73</v>
      </c>
      <c r="C16" s="740">
        <v>2.73</v>
      </c>
      <c r="D16" s="740">
        <v>1.2600613855597778</v>
      </c>
      <c r="E16" s="740">
        <v>3.99</v>
      </c>
      <c r="F16" s="745">
        <v>205</v>
      </c>
      <c r="G16" s="746">
        <v>259</v>
      </c>
      <c r="H16" s="750">
        <v>301</v>
      </c>
      <c r="I16" s="741">
        <f t="shared" si="0"/>
        <v>26.3</v>
      </c>
      <c r="J16" s="813">
        <f t="shared" si="0"/>
        <v>16.2</v>
      </c>
      <c r="K16" s="727"/>
      <c r="L16" s="751"/>
      <c r="M16" s="727"/>
      <c r="N16" s="752"/>
    </row>
    <row r="17" spans="1:14" ht="12.75">
      <c r="A17" s="814" t="s">
        <v>62</v>
      </c>
      <c r="B17" s="749">
        <v>7.89</v>
      </c>
      <c r="C17" s="740"/>
      <c r="D17" s="740"/>
      <c r="E17" s="740">
        <v>0</v>
      </c>
      <c r="F17" s="745">
        <v>164.7</v>
      </c>
      <c r="G17" s="746">
        <v>219.9</v>
      </c>
      <c r="H17" s="750">
        <v>219.4</v>
      </c>
      <c r="I17" s="741">
        <f t="shared" si="0"/>
        <v>33.5</v>
      </c>
      <c r="J17" s="813">
        <f t="shared" si="0"/>
        <v>-0.2</v>
      </c>
      <c r="K17" s="727"/>
      <c r="L17" s="751"/>
      <c r="M17" s="727"/>
      <c r="N17" s="727"/>
    </row>
    <row r="18" spans="1:14" ht="12.75" hidden="1">
      <c r="A18" s="815" t="s">
        <v>63</v>
      </c>
      <c r="B18" s="749"/>
      <c r="C18" s="740"/>
      <c r="D18" s="740"/>
      <c r="E18" s="740">
        <v>0</v>
      </c>
      <c r="F18" s="745">
        <v>152.2</v>
      </c>
      <c r="G18" s="746">
        <v>213.5</v>
      </c>
      <c r="H18" s="750">
        <v>204.7</v>
      </c>
      <c r="I18" s="741">
        <f t="shared" si="0"/>
        <v>40.3</v>
      </c>
      <c r="J18" s="813">
        <f t="shared" si="0"/>
        <v>-4.1</v>
      </c>
      <c r="K18" s="727"/>
      <c r="L18" s="751"/>
      <c r="M18" s="727"/>
      <c r="N18" s="727"/>
    </row>
    <row r="19" spans="1:14" ht="12.75" hidden="1">
      <c r="A19" s="816" t="s">
        <v>64</v>
      </c>
      <c r="B19" s="749"/>
      <c r="C19" s="740"/>
      <c r="D19" s="740"/>
      <c r="E19" s="740">
        <v>0</v>
      </c>
      <c r="F19" s="745">
        <v>153.4</v>
      </c>
      <c r="G19" s="746">
        <v>219.8</v>
      </c>
      <c r="H19" s="750">
        <v>204.3</v>
      </c>
      <c r="I19" s="741">
        <f t="shared" si="0"/>
        <v>43.3</v>
      </c>
      <c r="J19" s="813">
        <f t="shared" si="0"/>
        <v>-7.1</v>
      </c>
      <c r="K19" s="727"/>
      <c r="L19" s="751"/>
      <c r="M19" s="727"/>
      <c r="N19" s="727"/>
    </row>
    <row r="20" spans="1:14" ht="12.75" hidden="1">
      <c r="A20" s="816" t="s">
        <v>65</v>
      </c>
      <c r="B20" s="749"/>
      <c r="C20" s="740"/>
      <c r="D20" s="740"/>
      <c r="E20" s="740">
        <v>0</v>
      </c>
      <c r="F20" s="745">
        <v>155.2</v>
      </c>
      <c r="G20" s="746">
        <v>196</v>
      </c>
      <c r="H20" s="750">
        <v>228.3</v>
      </c>
      <c r="I20" s="741">
        <f t="shared" si="0"/>
        <v>26.3</v>
      </c>
      <c r="J20" s="813">
        <f t="shared" si="0"/>
        <v>16.5</v>
      </c>
      <c r="K20" s="727"/>
      <c r="L20" s="751"/>
      <c r="M20" s="727"/>
      <c r="N20" s="727"/>
    </row>
    <row r="21" spans="1:14" ht="12.75" hidden="1">
      <c r="A21" s="815" t="s">
        <v>66</v>
      </c>
      <c r="B21" s="749"/>
      <c r="C21" s="740"/>
      <c r="D21" s="740"/>
      <c r="E21" s="740">
        <v>0</v>
      </c>
      <c r="F21" s="745">
        <v>212.9</v>
      </c>
      <c r="G21" s="746">
        <v>244.1</v>
      </c>
      <c r="H21" s="750">
        <v>276.1</v>
      </c>
      <c r="I21" s="741">
        <f t="shared" si="0"/>
        <v>14.7</v>
      </c>
      <c r="J21" s="813">
        <f t="shared" si="0"/>
        <v>13.1</v>
      </c>
      <c r="K21" s="727"/>
      <c r="L21" s="751"/>
      <c r="M21" s="727"/>
      <c r="N21" s="727"/>
    </row>
    <row r="22" spans="1:14" ht="12.75" hidden="1">
      <c r="A22" s="816" t="s">
        <v>67</v>
      </c>
      <c r="B22" s="749"/>
      <c r="C22" s="740"/>
      <c r="D22" s="740"/>
      <c r="E22" s="740">
        <v>0</v>
      </c>
      <c r="F22" s="745">
        <v>214.8</v>
      </c>
      <c r="G22" s="746">
        <v>247</v>
      </c>
      <c r="H22" s="750">
        <v>279.9</v>
      </c>
      <c r="I22" s="741">
        <f t="shared" si="0"/>
        <v>15</v>
      </c>
      <c r="J22" s="813">
        <f t="shared" si="0"/>
        <v>13.3</v>
      </c>
      <c r="K22" s="727"/>
      <c r="L22" s="751"/>
      <c r="M22" s="727"/>
      <c r="N22" s="727"/>
    </row>
    <row r="23" spans="1:14" ht="12.75" hidden="1">
      <c r="A23" s="816" t="s">
        <v>68</v>
      </c>
      <c r="B23" s="749"/>
      <c r="C23" s="740"/>
      <c r="D23" s="740"/>
      <c r="E23" s="740">
        <v>0</v>
      </c>
      <c r="F23" s="745">
        <v>159.1</v>
      </c>
      <c r="G23" s="746">
        <v>167.2</v>
      </c>
      <c r="H23" s="750">
        <v>177.3</v>
      </c>
      <c r="I23" s="741">
        <f t="shared" si="0"/>
        <v>5.1</v>
      </c>
      <c r="J23" s="813">
        <f t="shared" si="0"/>
        <v>6</v>
      </c>
      <c r="K23" s="727"/>
      <c r="L23" s="751"/>
      <c r="M23" s="727"/>
      <c r="N23" s="727"/>
    </row>
    <row r="24" spans="1:12" ht="12.75">
      <c r="A24" s="811" t="s">
        <v>1233</v>
      </c>
      <c r="B24" s="740">
        <v>1.85</v>
      </c>
      <c r="C24" s="740">
        <v>1.85</v>
      </c>
      <c r="D24" s="740">
        <v>0.8538877521192633</v>
      </c>
      <c r="E24" s="740">
        <v>2.7</v>
      </c>
      <c r="F24" s="745">
        <v>186.6</v>
      </c>
      <c r="G24" s="746">
        <v>219.2</v>
      </c>
      <c r="H24" s="750">
        <v>282.1</v>
      </c>
      <c r="I24" s="741">
        <f t="shared" si="0"/>
        <v>17.5</v>
      </c>
      <c r="J24" s="813">
        <f t="shared" si="0"/>
        <v>28.7</v>
      </c>
      <c r="L24" s="751"/>
    </row>
    <row r="25" spans="1:12" ht="12.75">
      <c r="A25" s="811" t="s">
        <v>1234</v>
      </c>
      <c r="B25" s="740">
        <v>5.21</v>
      </c>
      <c r="C25" s="740">
        <v>5.21</v>
      </c>
      <c r="D25" s="740">
        <v>2.404732534346682</v>
      </c>
      <c r="E25" s="740">
        <v>7.61</v>
      </c>
      <c r="F25" s="745">
        <v>213</v>
      </c>
      <c r="G25" s="746">
        <v>271.6</v>
      </c>
      <c r="H25" s="750">
        <v>314.7</v>
      </c>
      <c r="I25" s="741">
        <f t="shared" si="0"/>
        <v>27.5</v>
      </c>
      <c r="J25" s="813">
        <f t="shared" si="0"/>
        <v>15.9</v>
      </c>
      <c r="L25" s="751"/>
    </row>
    <row r="26" spans="1:12" ht="12.75">
      <c r="A26" s="811" t="s">
        <v>1235</v>
      </c>
      <c r="B26" s="740">
        <v>4.05</v>
      </c>
      <c r="C26" s="740">
        <v>4.05</v>
      </c>
      <c r="D26" s="740">
        <v>1.8693218357205494</v>
      </c>
      <c r="E26" s="740">
        <v>5.92</v>
      </c>
      <c r="F26" s="745">
        <v>187.2</v>
      </c>
      <c r="G26" s="746">
        <v>213.9</v>
      </c>
      <c r="H26" s="750">
        <v>241</v>
      </c>
      <c r="I26" s="741">
        <f t="shared" si="0"/>
        <v>14.3</v>
      </c>
      <c r="J26" s="813">
        <f t="shared" si="0"/>
        <v>12.7</v>
      </c>
      <c r="L26" s="751"/>
    </row>
    <row r="27" spans="1:12" ht="12.75">
      <c r="A27" s="811" t="s">
        <v>1236</v>
      </c>
      <c r="B27" s="740">
        <v>3.07</v>
      </c>
      <c r="C27" s="740">
        <v>3.07</v>
      </c>
      <c r="D27" s="740">
        <v>1.4169921075708856</v>
      </c>
      <c r="E27" s="740">
        <v>4.49</v>
      </c>
      <c r="F27" s="745">
        <v>209.2</v>
      </c>
      <c r="G27" s="746">
        <v>214.4</v>
      </c>
      <c r="H27" s="750">
        <v>209.6</v>
      </c>
      <c r="I27" s="741">
        <f t="shared" si="0"/>
        <v>2.5</v>
      </c>
      <c r="J27" s="813">
        <f t="shared" si="0"/>
        <v>-2.2</v>
      </c>
      <c r="L27" s="751"/>
    </row>
    <row r="28" spans="1:12" ht="12.75">
      <c r="A28" s="811" t="s">
        <v>1237</v>
      </c>
      <c r="B28" s="740">
        <v>1.21</v>
      </c>
      <c r="C28" s="740">
        <v>1.21</v>
      </c>
      <c r="D28" s="740">
        <v>0.5584887459807074</v>
      </c>
      <c r="E28" s="740">
        <v>1.77</v>
      </c>
      <c r="F28" s="745">
        <v>140.2</v>
      </c>
      <c r="G28" s="746">
        <v>234</v>
      </c>
      <c r="H28" s="750">
        <v>286.8</v>
      </c>
      <c r="I28" s="741">
        <f t="shared" si="0"/>
        <v>66.9</v>
      </c>
      <c r="J28" s="813">
        <f t="shared" si="0"/>
        <v>22.6</v>
      </c>
      <c r="L28" s="751"/>
    </row>
    <row r="29" spans="1:12" ht="12.75">
      <c r="A29" s="811" t="s">
        <v>1238</v>
      </c>
      <c r="B29" s="740">
        <v>2.28</v>
      </c>
      <c r="C29" s="740">
        <v>2.28</v>
      </c>
      <c r="D29" s="740">
        <v>1.0523589593686056</v>
      </c>
      <c r="E29" s="740">
        <v>3.33</v>
      </c>
      <c r="F29" s="745">
        <v>195.3</v>
      </c>
      <c r="G29" s="746">
        <v>226.3</v>
      </c>
      <c r="H29" s="750">
        <v>254.9</v>
      </c>
      <c r="I29" s="741">
        <f t="shared" si="0"/>
        <v>15.9</v>
      </c>
      <c r="J29" s="813">
        <f t="shared" si="0"/>
        <v>12.6</v>
      </c>
      <c r="L29" s="751"/>
    </row>
    <row r="30" spans="1:12" ht="12.75" hidden="1">
      <c r="A30" s="815" t="s">
        <v>69</v>
      </c>
      <c r="B30" s="740"/>
      <c r="C30" s="740"/>
      <c r="D30" s="740"/>
      <c r="E30" s="740">
        <v>0</v>
      </c>
      <c r="F30" s="745">
        <v>149.9</v>
      </c>
      <c r="G30" s="746">
        <v>186.4</v>
      </c>
      <c r="H30" s="750">
        <v>214.7</v>
      </c>
      <c r="I30" s="741">
        <f t="shared" si="0"/>
        <v>24.3</v>
      </c>
      <c r="J30" s="813">
        <f t="shared" si="0"/>
        <v>15.2</v>
      </c>
      <c r="L30" s="751"/>
    </row>
    <row r="31" spans="1:12" ht="12.75" hidden="1">
      <c r="A31" s="815" t="s">
        <v>70</v>
      </c>
      <c r="B31" s="740"/>
      <c r="C31" s="740"/>
      <c r="D31" s="740"/>
      <c r="E31" s="740">
        <v>0</v>
      </c>
      <c r="F31" s="745">
        <v>213</v>
      </c>
      <c r="G31" s="746">
        <v>241.7</v>
      </c>
      <c r="H31" s="750">
        <v>269</v>
      </c>
      <c r="I31" s="741">
        <f t="shared" si="0"/>
        <v>13.5</v>
      </c>
      <c r="J31" s="813">
        <f t="shared" si="0"/>
        <v>11.3</v>
      </c>
      <c r="L31" s="751"/>
    </row>
    <row r="32" spans="1:12" ht="12.75">
      <c r="A32" s="811" t="s">
        <v>1241</v>
      </c>
      <c r="B32" s="740">
        <v>6.91</v>
      </c>
      <c r="C32" s="740">
        <v>6.91</v>
      </c>
      <c r="D32" s="740">
        <v>3.189386144402221</v>
      </c>
      <c r="E32" s="740">
        <v>10.1</v>
      </c>
      <c r="F32" s="745">
        <v>234.7</v>
      </c>
      <c r="G32" s="746">
        <v>277.4</v>
      </c>
      <c r="H32" s="750">
        <v>327.6</v>
      </c>
      <c r="I32" s="741">
        <f t="shared" si="0"/>
        <v>18.2</v>
      </c>
      <c r="J32" s="813">
        <f t="shared" si="0"/>
        <v>18.1</v>
      </c>
      <c r="L32" s="751"/>
    </row>
    <row r="33" spans="1:12" ht="12.75">
      <c r="A33" s="811"/>
      <c r="B33" s="740"/>
      <c r="C33" s="740"/>
      <c r="D33" s="740"/>
      <c r="E33" s="740"/>
      <c r="F33" s="753"/>
      <c r="G33" s="753"/>
      <c r="H33" s="747"/>
      <c r="I33" s="741"/>
      <c r="J33" s="813"/>
      <c r="L33" s="751"/>
    </row>
    <row r="34" spans="1:12" ht="19.5" customHeight="1">
      <c r="A34" s="807" t="s">
        <v>71</v>
      </c>
      <c r="B34" s="732">
        <v>46.8</v>
      </c>
      <c r="C34" s="733"/>
      <c r="D34" s="733"/>
      <c r="E34" s="732">
        <v>54.47</v>
      </c>
      <c r="F34" s="738">
        <f>(F58*$E58+F54*$E54+F51*$E51+F50*$E50+F44*$E44+F43*$E43+F42*$E42+F40*$E40+F36*$E36)/$E34</f>
        <v>180.9300899577749</v>
      </c>
      <c r="G34" s="738">
        <f>(G58*$E58+G54*$E54+G51*$E51+G50*$E50+G44*$E44+G43*$E43+G42*$E42+G40*$E40+G36*$E36)/$E34</f>
        <v>196.14628235726087</v>
      </c>
      <c r="H34" s="738">
        <f>(H58*$E58+H54*$E54+H51*$E51+H50*$E50+H44*$E44+H43*$E43+H42*$E42+H40*$E40+H36*$E36)/$E34</f>
        <v>209.69715439691578</v>
      </c>
      <c r="I34" s="737">
        <f>FIXED(G34/F34*100-100,1)*1</f>
        <v>8.4</v>
      </c>
      <c r="J34" s="808">
        <f>FIXED(H34/G34*100-100,1)*1</f>
        <v>6.9</v>
      </c>
      <c r="L34" s="751"/>
    </row>
    <row r="35" spans="1:12" ht="12.75">
      <c r="A35" s="809"/>
      <c r="B35" s="739"/>
      <c r="C35" s="740"/>
      <c r="D35" s="740"/>
      <c r="E35" s="739"/>
      <c r="F35" s="741"/>
      <c r="G35" s="741"/>
      <c r="H35" s="742"/>
      <c r="I35" s="748"/>
      <c r="J35" s="810"/>
      <c r="L35" s="751"/>
    </row>
    <row r="36" spans="1:12" ht="12.75">
      <c r="A36" s="811" t="s">
        <v>1243</v>
      </c>
      <c r="B36" s="740">
        <v>8.92</v>
      </c>
      <c r="C36" s="740">
        <v>8.92</v>
      </c>
      <c r="D36" s="740">
        <v>4.117123648056124</v>
      </c>
      <c r="E36" s="740">
        <v>13.04</v>
      </c>
      <c r="F36" s="754">
        <v>153.6</v>
      </c>
      <c r="G36" s="746">
        <v>168.2</v>
      </c>
      <c r="H36" s="750">
        <v>179.5</v>
      </c>
      <c r="I36" s="741">
        <f aca="true" t="shared" si="1" ref="I36:J40">FIXED(G36/F36*100-100,1)*1</f>
        <v>9.5</v>
      </c>
      <c r="J36" s="813">
        <f t="shared" si="1"/>
        <v>6.7</v>
      </c>
      <c r="L36" s="751"/>
    </row>
    <row r="37" spans="1:12" ht="12.75" hidden="1">
      <c r="A37" s="815" t="s">
        <v>72</v>
      </c>
      <c r="B37" s="740"/>
      <c r="C37" s="740"/>
      <c r="D37" s="740"/>
      <c r="E37" s="740">
        <v>0</v>
      </c>
      <c r="F37" s="754">
        <v>136.7</v>
      </c>
      <c r="G37" s="746">
        <v>148.3</v>
      </c>
      <c r="H37" s="750">
        <v>163</v>
      </c>
      <c r="I37" s="741">
        <f t="shared" si="1"/>
        <v>8.5</v>
      </c>
      <c r="J37" s="813">
        <f t="shared" si="1"/>
        <v>9.9</v>
      </c>
      <c r="L37" s="751"/>
    </row>
    <row r="38" spans="1:12" ht="12.75" hidden="1">
      <c r="A38" s="815" t="s">
        <v>73</v>
      </c>
      <c r="B38" s="740"/>
      <c r="C38" s="740"/>
      <c r="D38" s="740"/>
      <c r="E38" s="740">
        <v>0</v>
      </c>
      <c r="F38" s="754">
        <v>153.4</v>
      </c>
      <c r="G38" s="746">
        <v>166.5</v>
      </c>
      <c r="H38" s="750">
        <v>174.6</v>
      </c>
      <c r="I38" s="741">
        <f t="shared" si="1"/>
        <v>8.5</v>
      </c>
      <c r="J38" s="813">
        <f t="shared" si="1"/>
        <v>4.9</v>
      </c>
      <c r="L38" s="751"/>
    </row>
    <row r="39" spans="1:12" ht="12.75" hidden="1">
      <c r="A39" s="815" t="s">
        <v>74</v>
      </c>
      <c r="B39" s="740"/>
      <c r="C39" s="740"/>
      <c r="D39" s="740"/>
      <c r="E39" s="740">
        <v>0</v>
      </c>
      <c r="F39" s="754">
        <v>204.5</v>
      </c>
      <c r="G39" s="746">
        <v>234.6</v>
      </c>
      <c r="H39" s="750">
        <v>258.1</v>
      </c>
      <c r="I39" s="741">
        <f t="shared" si="1"/>
        <v>14.7</v>
      </c>
      <c r="J39" s="813">
        <f t="shared" si="1"/>
        <v>10</v>
      </c>
      <c r="L39" s="751"/>
    </row>
    <row r="40" spans="1:12" ht="12.75">
      <c r="A40" s="811" t="s">
        <v>1247</v>
      </c>
      <c r="B40" s="740">
        <v>2.2</v>
      </c>
      <c r="C40" s="740">
        <v>2.2</v>
      </c>
      <c r="D40" s="740">
        <v>1.0154340836012863</v>
      </c>
      <c r="E40" s="740">
        <v>3.22</v>
      </c>
      <c r="F40" s="754">
        <v>154.2</v>
      </c>
      <c r="G40" s="746">
        <v>167.7</v>
      </c>
      <c r="H40" s="750">
        <v>178.5</v>
      </c>
      <c r="I40" s="741">
        <f t="shared" si="1"/>
        <v>8.8</v>
      </c>
      <c r="J40" s="813">
        <f t="shared" si="1"/>
        <v>6.4</v>
      </c>
      <c r="L40" s="751"/>
    </row>
    <row r="41" spans="1:12" ht="12.75">
      <c r="A41" s="811" t="s">
        <v>1248</v>
      </c>
      <c r="B41" s="740"/>
      <c r="C41" s="740"/>
      <c r="D41" s="740"/>
      <c r="E41" s="740"/>
      <c r="F41" s="754">
        <v>232.2</v>
      </c>
      <c r="G41" s="746">
        <v>250.8</v>
      </c>
      <c r="H41" s="750">
        <v>275.3</v>
      </c>
      <c r="I41" s="741"/>
      <c r="J41" s="813"/>
      <c r="L41" s="751"/>
    </row>
    <row r="42" spans="1:12" ht="12.75">
      <c r="A42" s="812" t="s">
        <v>75</v>
      </c>
      <c r="B42" s="740">
        <v>3.5</v>
      </c>
      <c r="C42" s="740">
        <v>3.5</v>
      </c>
      <c r="D42" s="740">
        <v>1.615463314820228</v>
      </c>
      <c r="E42" s="740">
        <v>5.12</v>
      </c>
      <c r="F42" s="754">
        <v>160.1</v>
      </c>
      <c r="G42" s="746">
        <v>178.5</v>
      </c>
      <c r="H42" s="750">
        <v>194.3</v>
      </c>
      <c r="I42" s="741">
        <f aca="true" t="shared" si="2" ref="I42:J54">FIXED(G42/F42*100-100,1)*1</f>
        <v>11.5</v>
      </c>
      <c r="J42" s="813">
        <f t="shared" si="2"/>
        <v>8.9</v>
      </c>
      <c r="L42" s="751"/>
    </row>
    <row r="43" spans="1:12" ht="12.75">
      <c r="A43" s="812" t="s">
        <v>76</v>
      </c>
      <c r="B43" s="740">
        <v>4.19</v>
      </c>
      <c r="C43" s="740">
        <v>4.19</v>
      </c>
      <c r="D43" s="740">
        <v>1.9339403683133587</v>
      </c>
      <c r="E43" s="740">
        <v>6.12</v>
      </c>
      <c r="F43" s="754">
        <v>176.9</v>
      </c>
      <c r="G43" s="746">
        <v>187.4</v>
      </c>
      <c r="H43" s="750">
        <v>198.3</v>
      </c>
      <c r="I43" s="741">
        <f t="shared" si="2"/>
        <v>5.9</v>
      </c>
      <c r="J43" s="813">
        <f t="shared" si="2"/>
        <v>5.8</v>
      </c>
      <c r="L43" s="751"/>
    </row>
    <row r="44" spans="1:12" ht="12.75">
      <c r="A44" s="812" t="s">
        <v>77</v>
      </c>
      <c r="B44" s="740">
        <v>1.26</v>
      </c>
      <c r="C44" s="740">
        <v>1.26</v>
      </c>
      <c r="D44" s="740">
        <v>0.5815667933352819</v>
      </c>
      <c r="E44" s="740">
        <v>1.84</v>
      </c>
      <c r="F44" s="754">
        <v>178.1</v>
      </c>
      <c r="G44" s="746">
        <v>202.6</v>
      </c>
      <c r="H44" s="750">
        <v>209.4</v>
      </c>
      <c r="I44" s="741">
        <f t="shared" si="2"/>
        <v>13.8</v>
      </c>
      <c r="J44" s="813">
        <f t="shared" si="2"/>
        <v>3.4</v>
      </c>
      <c r="L44" s="751"/>
    </row>
    <row r="45" spans="1:12" ht="12.75">
      <c r="A45" s="812" t="s">
        <v>78</v>
      </c>
      <c r="B45" s="749">
        <v>5.92</v>
      </c>
      <c r="C45" s="740"/>
      <c r="D45" s="740">
        <v>0</v>
      </c>
      <c r="E45" s="740">
        <v>0</v>
      </c>
      <c r="F45" s="754">
        <v>324.8</v>
      </c>
      <c r="G45" s="746">
        <v>347.8</v>
      </c>
      <c r="H45" s="750">
        <v>389.2</v>
      </c>
      <c r="I45" s="741">
        <f t="shared" si="2"/>
        <v>7.1</v>
      </c>
      <c r="J45" s="813">
        <f t="shared" si="2"/>
        <v>11.9</v>
      </c>
      <c r="L45" s="751"/>
    </row>
    <row r="46" spans="1:12" ht="12.75" hidden="1">
      <c r="A46" s="817" t="s">
        <v>79</v>
      </c>
      <c r="B46" s="749"/>
      <c r="C46" s="740"/>
      <c r="D46" s="740"/>
      <c r="E46" s="740">
        <v>0</v>
      </c>
      <c r="F46" s="754">
        <v>257.6</v>
      </c>
      <c r="G46" s="746">
        <v>293.5</v>
      </c>
      <c r="H46" s="750">
        <v>293</v>
      </c>
      <c r="I46" s="741">
        <f t="shared" si="2"/>
        <v>13.9</v>
      </c>
      <c r="J46" s="813">
        <f t="shared" si="2"/>
        <v>-0.2</v>
      </c>
      <c r="L46" s="751"/>
    </row>
    <row r="47" spans="1:12" ht="12.75">
      <c r="A47" s="814" t="s">
        <v>80</v>
      </c>
      <c r="B47" s="749">
        <v>3.61</v>
      </c>
      <c r="C47" s="740"/>
      <c r="D47" s="740">
        <v>0</v>
      </c>
      <c r="E47" s="740">
        <v>0</v>
      </c>
      <c r="F47" s="754">
        <v>272.8</v>
      </c>
      <c r="G47" s="746">
        <v>312.8</v>
      </c>
      <c r="H47" s="750">
        <v>312.3</v>
      </c>
      <c r="I47" s="741">
        <f t="shared" si="2"/>
        <v>14.7</v>
      </c>
      <c r="J47" s="813">
        <f t="shared" si="2"/>
        <v>-0.2</v>
      </c>
      <c r="L47" s="751"/>
    </row>
    <row r="48" spans="1:12" ht="12.75" hidden="1">
      <c r="A48" s="816" t="s">
        <v>81</v>
      </c>
      <c r="B48" s="749"/>
      <c r="C48" s="740"/>
      <c r="D48" s="740"/>
      <c r="E48" s="740">
        <v>0</v>
      </c>
      <c r="F48" s="754">
        <v>302.4</v>
      </c>
      <c r="G48" s="746">
        <v>353.2</v>
      </c>
      <c r="H48" s="750">
        <v>344.7</v>
      </c>
      <c r="I48" s="741">
        <f t="shared" si="2"/>
        <v>16.8</v>
      </c>
      <c r="J48" s="813">
        <f t="shared" si="2"/>
        <v>-2.4</v>
      </c>
      <c r="L48" s="751"/>
    </row>
    <row r="49" spans="1:12" ht="12.75" hidden="1">
      <c r="A49" s="816" t="s">
        <v>82</v>
      </c>
      <c r="B49" s="749"/>
      <c r="C49" s="740"/>
      <c r="D49" s="740"/>
      <c r="E49" s="740">
        <v>0</v>
      </c>
      <c r="F49" s="754">
        <v>197.2</v>
      </c>
      <c r="G49" s="746">
        <v>209.9</v>
      </c>
      <c r="H49" s="750">
        <v>230.8</v>
      </c>
      <c r="I49" s="741">
        <f t="shared" si="2"/>
        <v>6.4</v>
      </c>
      <c r="J49" s="813">
        <f t="shared" si="2"/>
        <v>10</v>
      </c>
      <c r="L49" s="751"/>
    </row>
    <row r="50" spans="1:12" ht="12.75">
      <c r="A50" s="811" t="s">
        <v>83</v>
      </c>
      <c r="B50" s="740">
        <v>0.42</v>
      </c>
      <c r="C50" s="740">
        <v>0.42</v>
      </c>
      <c r="D50" s="740">
        <v>0.19385559777842734</v>
      </c>
      <c r="E50" s="740">
        <v>0.61</v>
      </c>
      <c r="F50" s="754">
        <v>126.6</v>
      </c>
      <c r="G50" s="746">
        <v>126.7</v>
      </c>
      <c r="H50" s="750">
        <v>126.7</v>
      </c>
      <c r="I50" s="741">
        <f t="shared" si="2"/>
        <v>0.1</v>
      </c>
      <c r="J50" s="813">
        <f t="shared" si="2"/>
        <v>0</v>
      </c>
      <c r="K50" s="727"/>
      <c r="L50" s="751"/>
    </row>
    <row r="51" spans="1:12" ht="12.75">
      <c r="A51" s="811" t="s">
        <v>1264</v>
      </c>
      <c r="B51" s="740">
        <v>8.03</v>
      </c>
      <c r="C51" s="740">
        <v>8.03</v>
      </c>
      <c r="D51" s="740">
        <v>3.7063344051446943</v>
      </c>
      <c r="E51" s="740">
        <v>11.74</v>
      </c>
      <c r="F51" s="754">
        <v>192.3</v>
      </c>
      <c r="G51" s="746">
        <v>202.2</v>
      </c>
      <c r="H51" s="750">
        <v>208.1</v>
      </c>
      <c r="I51" s="741">
        <f t="shared" si="2"/>
        <v>5.1</v>
      </c>
      <c r="J51" s="813">
        <f t="shared" si="2"/>
        <v>2.9</v>
      </c>
      <c r="K51" s="727"/>
      <c r="L51" s="751"/>
    </row>
    <row r="52" spans="1:12" ht="12.75" hidden="1">
      <c r="A52" s="815" t="s">
        <v>84</v>
      </c>
      <c r="B52" s="740"/>
      <c r="C52" s="740"/>
      <c r="D52" s="740"/>
      <c r="E52" s="740">
        <v>0</v>
      </c>
      <c r="F52" s="754">
        <v>200.2</v>
      </c>
      <c r="G52" s="746">
        <v>209.8</v>
      </c>
      <c r="H52" s="750">
        <v>215.8</v>
      </c>
      <c r="I52" s="741">
        <f t="shared" si="2"/>
        <v>4.8</v>
      </c>
      <c r="J52" s="813">
        <f t="shared" si="2"/>
        <v>2.9</v>
      </c>
      <c r="K52" s="727"/>
      <c r="L52" s="751"/>
    </row>
    <row r="53" spans="1:12" ht="12.75" hidden="1">
      <c r="A53" s="815" t="s">
        <v>85</v>
      </c>
      <c r="B53" s="740"/>
      <c r="C53" s="740"/>
      <c r="D53" s="740"/>
      <c r="E53" s="740">
        <v>0</v>
      </c>
      <c r="F53" s="754">
        <v>164.8</v>
      </c>
      <c r="G53" s="746">
        <v>175.9</v>
      </c>
      <c r="H53" s="750">
        <v>180.7</v>
      </c>
      <c r="I53" s="741">
        <f t="shared" si="2"/>
        <v>6.7</v>
      </c>
      <c r="J53" s="813">
        <f t="shared" si="2"/>
        <v>2.7</v>
      </c>
      <c r="K53" s="727"/>
      <c r="L53" s="751"/>
    </row>
    <row r="54" spans="1:12" ht="12.75">
      <c r="A54" s="811" t="s">
        <v>1267</v>
      </c>
      <c r="B54" s="740">
        <v>7.09</v>
      </c>
      <c r="C54" s="740">
        <v>7.09</v>
      </c>
      <c r="D54" s="740">
        <v>3.2724671148786904</v>
      </c>
      <c r="E54" s="740">
        <v>10.36</v>
      </c>
      <c r="F54" s="754">
        <v>224.5</v>
      </c>
      <c r="G54" s="746">
        <v>243.2</v>
      </c>
      <c r="H54" s="750">
        <v>269.8</v>
      </c>
      <c r="I54" s="741">
        <f t="shared" si="2"/>
        <v>8.3</v>
      </c>
      <c r="J54" s="813">
        <f t="shared" si="2"/>
        <v>10.9</v>
      </c>
      <c r="K54" s="727"/>
      <c r="L54" s="751"/>
    </row>
    <row r="55" spans="1:12" ht="12.75" hidden="1">
      <c r="A55" s="815" t="s">
        <v>86</v>
      </c>
      <c r="B55" s="740"/>
      <c r="C55" s="740"/>
      <c r="D55" s="740"/>
      <c r="E55" s="740">
        <v>0</v>
      </c>
      <c r="F55" s="754">
        <v>248.2</v>
      </c>
      <c r="G55" s="746">
        <v>269.1</v>
      </c>
      <c r="H55" s="750">
        <v>299.2</v>
      </c>
      <c r="I55" s="741"/>
      <c r="J55" s="813"/>
      <c r="K55" s="727"/>
      <c r="L55" s="751"/>
    </row>
    <row r="56" spans="1:12" ht="12.75" hidden="1">
      <c r="A56" s="815" t="s">
        <v>87</v>
      </c>
      <c r="B56" s="740"/>
      <c r="C56" s="740"/>
      <c r="D56" s="740"/>
      <c r="E56" s="740">
        <v>0</v>
      </c>
      <c r="F56" s="754">
        <v>164.7</v>
      </c>
      <c r="G56" s="746">
        <v>176.3</v>
      </c>
      <c r="H56" s="750">
        <v>199.5</v>
      </c>
      <c r="I56" s="741"/>
      <c r="J56" s="813"/>
      <c r="K56" s="727"/>
      <c r="L56" s="751"/>
    </row>
    <row r="57" spans="1:12" ht="12.75" hidden="1">
      <c r="A57" s="815" t="s">
        <v>88</v>
      </c>
      <c r="B57" s="740"/>
      <c r="C57" s="740"/>
      <c r="D57" s="740"/>
      <c r="E57" s="740">
        <v>0</v>
      </c>
      <c r="F57" s="754">
        <v>211.1</v>
      </c>
      <c r="G57" s="746">
        <v>228.8</v>
      </c>
      <c r="H57" s="750">
        <v>243.1</v>
      </c>
      <c r="I57" s="741"/>
      <c r="J57" s="813"/>
      <c r="K57" s="727"/>
      <c r="L57" s="751"/>
    </row>
    <row r="58" spans="1:12" ht="13.5" thickBot="1">
      <c r="A58" s="818" t="s">
        <v>1271</v>
      </c>
      <c r="B58" s="819">
        <v>1.66</v>
      </c>
      <c r="C58" s="819">
        <v>1.66</v>
      </c>
      <c r="D58" s="819">
        <v>0.7661911721718795</v>
      </c>
      <c r="E58" s="819">
        <v>2.43</v>
      </c>
      <c r="F58" s="820">
        <v>191.4</v>
      </c>
      <c r="G58" s="821">
        <v>224.9</v>
      </c>
      <c r="H58" s="822">
        <v>245.9</v>
      </c>
      <c r="I58" s="823">
        <f>FIXED(G58/F58*100-100,1)*1</f>
        <v>17.5</v>
      </c>
      <c r="J58" s="824">
        <f>FIXED(H58/G58*100-100,1)*1</f>
        <v>9.3</v>
      </c>
      <c r="K58" s="727"/>
      <c r="L58" s="751"/>
    </row>
    <row r="59" spans="1:12" ht="13.5" hidden="1" thickTop="1">
      <c r="A59" s="727"/>
      <c r="B59" s="755">
        <v>31.58</v>
      </c>
      <c r="C59" s="756">
        <v>68.42</v>
      </c>
      <c r="D59" s="727"/>
      <c r="E59" s="727"/>
      <c r="F59" s="727"/>
      <c r="G59" s="727"/>
      <c r="H59" s="727">
        <v>566.4</v>
      </c>
      <c r="I59" s="727"/>
      <c r="J59" s="727"/>
      <c r="K59" s="727"/>
      <c r="L59" s="757"/>
    </row>
    <row r="60" spans="1:12" ht="13.5" thickTop="1">
      <c r="A60" s="727"/>
      <c r="B60" s="758"/>
      <c r="C60" s="727"/>
      <c r="D60" s="727"/>
      <c r="E60" s="727"/>
      <c r="F60" s="727"/>
      <c r="G60" s="727"/>
      <c r="H60" s="727"/>
      <c r="I60" s="727"/>
      <c r="J60" s="727"/>
      <c r="K60" s="727"/>
      <c r="L60" s="757"/>
    </row>
    <row r="61" spans="1:11" ht="12.75">
      <c r="A61" s="727" t="s">
        <v>1310</v>
      </c>
      <c r="B61" s="727"/>
      <c r="C61" s="727"/>
      <c r="D61" s="727"/>
      <c r="E61" s="727"/>
      <c r="F61" s="727"/>
      <c r="G61" s="727"/>
      <c r="H61" s="727"/>
      <c r="I61" s="727"/>
      <c r="J61" s="727"/>
      <c r="K61" s="727"/>
    </row>
    <row r="62" spans="1:11" ht="12.75" customHeight="1">
      <c r="A62" s="1758" t="s">
        <v>89</v>
      </c>
      <c r="B62" s="1758"/>
      <c r="C62" s="1758"/>
      <c r="D62" s="1758"/>
      <c r="E62" s="1758"/>
      <c r="F62" s="1758"/>
      <c r="G62" s="1758"/>
      <c r="H62" s="1758"/>
      <c r="I62" s="1758"/>
      <c r="J62" s="1758"/>
      <c r="K62" s="727"/>
    </row>
    <row r="63" spans="1:12" ht="12.75">
      <c r="A63" s="1758"/>
      <c r="B63" s="1758"/>
      <c r="C63" s="1758"/>
      <c r="D63" s="1758"/>
      <c r="E63" s="1758"/>
      <c r="F63" s="1758"/>
      <c r="G63" s="1758"/>
      <c r="H63" s="1758"/>
      <c r="I63" s="1758"/>
      <c r="J63" s="1758"/>
      <c r="K63" s="727"/>
      <c r="L63" s="757"/>
    </row>
    <row r="64" spans="1:12" ht="12.75">
      <c r="A64" s="727" t="s">
        <v>90</v>
      </c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57"/>
    </row>
    <row r="65" spans="1:12" ht="12.75">
      <c r="A65" s="727" t="s">
        <v>91</v>
      </c>
      <c r="L65" s="757"/>
    </row>
    <row r="66" ht="12.75">
      <c r="L66" s="757"/>
    </row>
    <row r="68" ht="12.75">
      <c r="L68" s="757"/>
    </row>
    <row r="69" ht="12.75">
      <c r="L69" s="759"/>
    </row>
    <row r="70" ht="12.75">
      <c r="L70" s="759"/>
    </row>
    <row r="71" ht="12.75">
      <c r="L71" s="757"/>
    </row>
    <row r="73" ht="12.75">
      <c r="L73" s="757"/>
    </row>
    <row r="74" ht="12.75">
      <c r="L74" s="757"/>
    </row>
    <row r="76" ht="12.75">
      <c r="L76" s="757"/>
    </row>
    <row r="77" ht="12.75">
      <c r="L77" s="757"/>
    </row>
    <row r="78" ht="12.75">
      <c r="L78" s="757"/>
    </row>
    <row r="80" ht="12.75">
      <c r="L80" s="757"/>
    </row>
  </sheetData>
  <mergeCells count="8">
    <mergeCell ref="A5:J5"/>
    <mergeCell ref="A6:A7"/>
    <mergeCell ref="I6:J6"/>
    <mergeCell ref="A62:J63"/>
    <mergeCell ref="A1:J1"/>
    <mergeCell ref="A2:J2"/>
    <mergeCell ref="A3:J3"/>
    <mergeCell ref="A4:J4"/>
  </mergeCells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A1" sqref="A1:G1"/>
    </sheetView>
  </sheetViews>
  <sheetFormatPr defaultColWidth="12.421875" defaultRowHeight="12.75"/>
  <cols>
    <col min="1" max="7" width="13.28125" style="760" customWidth="1"/>
    <col min="8" max="8" width="5.7109375" style="760" bestFit="1" customWidth="1"/>
    <col min="9" max="16384" width="12.421875" style="760" customWidth="1"/>
  </cols>
  <sheetData>
    <row r="1" spans="1:7" ht="12.75">
      <c r="A1" s="1759" t="s">
        <v>92</v>
      </c>
      <c r="B1" s="1759"/>
      <c r="C1" s="1759"/>
      <c r="D1" s="1759"/>
      <c r="E1" s="1759"/>
      <c r="F1" s="1759"/>
      <c r="G1" s="1759"/>
    </row>
    <row r="2" spans="1:7" ht="15.75">
      <c r="A2" s="1760" t="s">
        <v>1430</v>
      </c>
      <c r="B2" s="1760"/>
      <c r="C2" s="1760"/>
      <c r="D2" s="1760"/>
      <c r="E2" s="1760"/>
      <c r="F2" s="1760"/>
      <c r="G2" s="1760"/>
    </row>
    <row r="3" spans="1:7" ht="12.75">
      <c r="A3" s="1759" t="s">
        <v>1209</v>
      </c>
      <c r="B3" s="1759"/>
      <c r="C3" s="1759"/>
      <c r="D3" s="1759"/>
      <c r="E3" s="1759"/>
      <c r="F3" s="1759"/>
      <c r="G3" s="1759"/>
    </row>
    <row r="4" spans="1:7" ht="13.5" thickBot="1">
      <c r="A4" s="1759" t="s">
        <v>93</v>
      </c>
      <c r="B4" s="1759"/>
      <c r="C4" s="1759"/>
      <c r="D4" s="1759"/>
      <c r="E4" s="1759"/>
      <c r="F4" s="1759"/>
      <c r="G4" s="1759"/>
    </row>
    <row r="5" spans="1:7" ht="15.75" customHeight="1" thickTop="1">
      <c r="A5" s="1761" t="s">
        <v>9</v>
      </c>
      <c r="B5" s="1763" t="s">
        <v>94</v>
      </c>
      <c r="C5" s="1763"/>
      <c r="D5" s="1763" t="s">
        <v>95</v>
      </c>
      <c r="E5" s="1763"/>
      <c r="F5" s="1763" t="s">
        <v>96</v>
      </c>
      <c r="G5" s="1764"/>
    </row>
    <row r="6" spans="1:7" ht="15.75" customHeight="1">
      <c r="A6" s="1762"/>
      <c r="B6" s="761" t="s">
        <v>428</v>
      </c>
      <c r="C6" s="761" t="s">
        <v>97</v>
      </c>
      <c r="D6" s="762" t="s">
        <v>428</v>
      </c>
      <c r="E6" s="761" t="s">
        <v>97</v>
      </c>
      <c r="F6" s="762" t="s">
        <v>428</v>
      </c>
      <c r="G6" s="803" t="s">
        <v>97</v>
      </c>
    </row>
    <row r="7" spans="1:10" ht="26.25" customHeight="1">
      <c r="A7" s="799" t="s">
        <v>1136</v>
      </c>
      <c r="B7" s="763">
        <v>194.7</v>
      </c>
      <c r="C7" s="764">
        <v>6.3</v>
      </c>
      <c r="D7" s="763">
        <v>220.2</v>
      </c>
      <c r="E7" s="765" t="s">
        <v>98</v>
      </c>
      <c r="F7" s="763">
        <v>243.1</v>
      </c>
      <c r="G7" s="786">
        <v>10.4</v>
      </c>
      <c r="J7" s="766"/>
    </row>
    <row r="8" spans="1:10" ht="26.25" customHeight="1">
      <c r="A8" s="800" t="s">
        <v>99</v>
      </c>
      <c r="B8" s="763">
        <v>197.8</v>
      </c>
      <c r="C8" s="764">
        <v>7</v>
      </c>
      <c r="D8" s="763">
        <v>224.5</v>
      </c>
      <c r="E8" s="765" t="s">
        <v>100</v>
      </c>
      <c r="F8" s="763">
        <v>246.3</v>
      </c>
      <c r="G8" s="786">
        <v>9.7</v>
      </c>
      <c r="J8" s="766"/>
    </row>
    <row r="9" spans="1:10" ht="26.25" customHeight="1">
      <c r="A9" s="800" t="s">
        <v>1415</v>
      </c>
      <c r="B9" s="763">
        <v>198.7</v>
      </c>
      <c r="C9" s="764">
        <v>6.3</v>
      </c>
      <c r="D9" s="763">
        <v>226.8</v>
      </c>
      <c r="E9" s="765" t="s">
        <v>101</v>
      </c>
      <c r="F9" s="763">
        <v>248</v>
      </c>
      <c r="G9" s="786">
        <v>9.3</v>
      </c>
      <c r="J9" s="766"/>
    </row>
    <row r="10" spans="1:9" ht="26.25" customHeight="1">
      <c r="A10" s="800" t="s">
        <v>102</v>
      </c>
      <c r="B10" s="763">
        <v>198.7</v>
      </c>
      <c r="C10" s="764">
        <v>6.3</v>
      </c>
      <c r="D10" s="763">
        <v>227.5</v>
      </c>
      <c r="E10" s="765" t="s">
        <v>103</v>
      </c>
      <c r="F10" s="763">
        <v>250</v>
      </c>
      <c r="G10" s="786">
        <v>9.9</v>
      </c>
      <c r="H10" s="767"/>
      <c r="I10" s="768"/>
    </row>
    <row r="11" spans="1:10" ht="26.25" customHeight="1">
      <c r="A11" s="800" t="s">
        <v>1416</v>
      </c>
      <c r="B11" s="763">
        <v>196.1</v>
      </c>
      <c r="C11" s="764">
        <v>5.7</v>
      </c>
      <c r="D11" s="763">
        <v>223.7</v>
      </c>
      <c r="E11" s="765" t="s">
        <v>101</v>
      </c>
      <c r="F11" s="763">
        <v>249</v>
      </c>
      <c r="G11" s="786">
        <v>11.3</v>
      </c>
      <c r="J11" s="766"/>
    </row>
    <row r="12" spans="1:10" ht="26.25" customHeight="1">
      <c r="A12" s="800" t="s">
        <v>1417</v>
      </c>
      <c r="B12" s="763">
        <v>194.2</v>
      </c>
      <c r="C12" s="764">
        <v>5.8</v>
      </c>
      <c r="D12" s="769">
        <v>222.1</v>
      </c>
      <c r="E12" s="765" t="s">
        <v>104</v>
      </c>
      <c r="F12" s="769">
        <v>248.3</v>
      </c>
      <c r="G12" s="786">
        <v>11.8</v>
      </c>
      <c r="J12" s="770"/>
    </row>
    <row r="13" spans="1:7" ht="26.25" customHeight="1">
      <c r="A13" s="800" t="s">
        <v>1418</v>
      </c>
      <c r="B13" s="763">
        <v>196.3</v>
      </c>
      <c r="C13" s="764">
        <v>6.4</v>
      </c>
      <c r="D13" s="763">
        <v>223.1</v>
      </c>
      <c r="E13" s="765" t="s">
        <v>105</v>
      </c>
      <c r="F13" s="763">
        <v>249.9</v>
      </c>
      <c r="G13" s="786">
        <v>12</v>
      </c>
    </row>
    <row r="14" spans="1:7" ht="26.25" customHeight="1">
      <c r="A14" s="800" t="s">
        <v>22</v>
      </c>
      <c r="B14" s="763">
        <v>198.4</v>
      </c>
      <c r="C14" s="764">
        <v>7.2</v>
      </c>
      <c r="D14" s="763">
        <v>224.4</v>
      </c>
      <c r="E14" s="765" t="s">
        <v>98</v>
      </c>
      <c r="F14" s="763">
        <v>249.5</v>
      </c>
      <c r="G14" s="786">
        <v>11.2</v>
      </c>
    </row>
    <row r="15" spans="1:7" ht="26.25" customHeight="1">
      <c r="A15" s="800" t="s">
        <v>1419</v>
      </c>
      <c r="B15" s="763">
        <v>202.4</v>
      </c>
      <c r="C15" s="764">
        <v>8.9</v>
      </c>
      <c r="D15" s="763">
        <v>226.5</v>
      </c>
      <c r="E15" s="765" t="s">
        <v>106</v>
      </c>
      <c r="F15" s="763">
        <v>250.9</v>
      </c>
      <c r="G15" s="786">
        <v>10.8</v>
      </c>
    </row>
    <row r="16" spans="1:7" ht="26.25" customHeight="1">
      <c r="A16" s="800" t="s">
        <v>24</v>
      </c>
      <c r="B16" s="763">
        <v>204.6</v>
      </c>
      <c r="C16" s="764">
        <v>9.2</v>
      </c>
      <c r="D16" s="763">
        <v>230.9</v>
      </c>
      <c r="E16" s="765" t="s">
        <v>107</v>
      </c>
      <c r="F16" s="763">
        <v>253.9</v>
      </c>
      <c r="G16" s="786">
        <v>10</v>
      </c>
    </row>
    <row r="17" spans="1:7" ht="26.25" customHeight="1">
      <c r="A17" s="800" t="s">
        <v>25</v>
      </c>
      <c r="B17" s="763">
        <v>208.3</v>
      </c>
      <c r="C17" s="764">
        <v>11</v>
      </c>
      <c r="D17" s="763">
        <v>234</v>
      </c>
      <c r="E17" s="765" t="s">
        <v>108</v>
      </c>
      <c r="F17" s="763"/>
      <c r="G17" s="786"/>
    </row>
    <row r="18" spans="1:7" ht="26.25" customHeight="1">
      <c r="A18" s="800" t="s">
        <v>1420</v>
      </c>
      <c r="B18" s="771">
        <v>212.7</v>
      </c>
      <c r="C18" s="772">
        <v>12.1</v>
      </c>
      <c r="D18" s="763">
        <v>237</v>
      </c>
      <c r="E18" s="765">
        <v>11.4</v>
      </c>
      <c r="F18" s="763"/>
      <c r="G18" s="786"/>
    </row>
    <row r="19" spans="1:7" ht="26.25" customHeight="1" thickBot="1">
      <c r="A19" s="804" t="s">
        <v>109</v>
      </c>
      <c r="B19" s="805">
        <v>200.2</v>
      </c>
      <c r="C19" s="805">
        <v>7.7</v>
      </c>
      <c r="D19" s="805">
        <v>226.7</v>
      </c>
      <c r="E19" s="805">
        <v>13.2</v>
      </c>
      <c r="F19" s="805">
        <v>248.9</v>
      </c>
      <c r="G19" s="806">
        <v>10.6</v>
      </c>
    </row>
    <row r="20" spans="1:2" ht="19.5" customHeight="1" thickTop="1">
      <c r="A20" s="773" t="s">
        <v>110</v>
      </c>
      <c r="B20" s="774"/>
    </row>
    <row r="21" ht="19.5" customHeight="1">
      <c r="A21" s="773"/>
    </row>
  </sheetData>
  <mergeCells count="8">
    <mergeCell ref="A5:A6"/>
    <mergeCell ref="B5:C5"/>
    <mergeCell ref="D5:E5"/>
    <mergeCell ref="F5:G5"/>
    <mergeCell ref="A1:G1"/>
    <mergeCell ref="A2:G2"/>
    <mergeCell ref="A3:G3"/>
    <mergeCell ref="A4:G4"/>
  </mergeCells>
  <printOptions horizontalCentered="1"/>
  <pageMargins left="0.75" right="0.75" top="1" bottom="1" header="0.5" footer="0.5"/>
  <pageSetup fitToHeight="1" fitToWidth="1" horizontalDpi="600" verticalDpi="600" orientation="portrait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 topLeftCell="A1">
      <selection activeCell="A1" sqref="A1:L1"/>
    </sheetView>
  </sheetViews>
  <sheetFormatPr defaultColWidth="9.140625" defaultRowHeight="12.75"/>
  <cols>
    <col min="1" max="1" width="36.140625" style="256" customWidth="1"/>
    <col min="2" max="2" width="9.140625" style="256" bestFit="1" customWidth="1"/>
    <col min="3" max="3" width="9.00390625" style="256" bestFit="1" customWidth="1"/>
    <col min="4" max="4" width="8.57421875" style="256" bestFit="1" customWidth="1"/>
    <col min="5" max="5" width="9.00390625" style="256" bestFit="1" customWidth="1"/>
    <col min="6" max="6" width="7.57421875" style="256" bestFit="1" customWidth="1"/>
    <col min="7" max="7" width="8.57421875" style="256" bestFit="1" customWidth="1"/>
    <col min="8" max="8" width="9.00390625" style="256" bestFit="1" customWidth="1"/>
    <col min="9" max="12" width="8.57421875" style="256" bestFit="1" customWidth="1"/>
    <col min="13" max="16384" width="9.140625" style="256" customWidth="1"/>
  </cols>
  <sheetData>
    <row r="1" spans="1:12" ht="12.75">
      <c r="A1" s="1728" t="s">
        <v>134</v>
      </c>
      <c r="B1" s="1728"/>
      <c r="C1" s="1728"/>
      <c r="D1" s="1728"/>
      <c r="E1" s="1728"/>
      <c r="F1" s="1728"/>
      <c r="G1" s="1728"/>
      <c r="H1" s="1728"/>
      <c r="I1" s="1728"/>
      <c r="J1" s="1728"/>
      <c r="K1" s="1728"/>
      <c r="L1" s="1728"/>
    </row>
    <row r="2" spans="1:12" ht="15.75">
      <c r="A2" s="1712" t="s">
        <v>1313</v>
      </c>
      <c r="B2" s="1712"/>
      <c r="C2" s="1712"/>
      <c r="D2" s="1712"/>
      <c r="E2" s="1712"/>
      <c r="F2" s="1712"/>
      <c r="G2" s="1712"/>
      <c r="H2" s="1712"/>
      <c r="I2" s="1712"/>
      <c r="J2" s="1712"/>
      <c r="K2" s="1712"/>
      <c r="L2" s="1712"/>
    </row>
    <row r="3" spans="1:12" ht="15.75" customHeight="1">
      <c r="A3" s="1728" t="s">
        <v>1314</v>
      </c>
      <c r="B3" s="1728"/>
      <c r="C3" s="1728"/>
      <c r="D3" s="1728"/>
      <c r="E3" s="1728"/>
      <c r="F3" s="1728"/>
      <c r="G3" s="1728"/>
      <c r="H3" s="1728"/>
      <c r="I3" s="1728"/>
      <c r="J3" s="1728"/>
      <c r="K3" s="1728"/>
      <c r="L3" s="1728"/>
    </row>
    <row r="4" spans="1:12" ht="12.75">
      <c r="A4" s="1728" t="s">
        <v>1149</v>
      </c>
      <c r="B4" s="1728"/>
      <c r="C4" s="1728"/>
      <c r="D4" s="1728"/>
      <c r="E4" s="1728"/>
      <c r="F4" s="1728"/>
      <c r="G4" s="1728"/>
      <c r="H4" s="1728"/>
      <c r="I4" s="1728"/>
      <c r="J4" s="1728"/>
      <c r="K4" s="1728"/>
      <c r="L4" s="1728"/>
    </row>
    <row r="5" spans="1:12" ht="13.5" thickBot="1">
      <c r="A5" s="1728" t="s">
        <v>144</v>
      </c>
      <c r="B5" s="1728"/>
      <c r="C5" s="1728"/>
      <c r="D5" s="1728"/>
      <c r="E5" s="1728"/>
      <c r="F5" s="1728"/>
      <c r="G5" s="1728"/>
      <c r="H5" s="1728"/>
      <c r="I5" s="1728"/>
      <c r="J5" s="1728"/>
      <c r="K5" s="1728"/>
      <c r="L5" s="1728"/>
    </row>
    <row r="6" spans="1:12" ht="21.75" customHeight="1" thickTop="1">
      <c r="A6" s="1770" t="s">
        <v>1305</v>
      </c>
      <c r="B6" s="1772" t="s">
        <v>1306</v>
      </c>
      <c r="C6" s="616" t="s">
        <v>1460</v>
      </c>
      <c r="D6" s="1774" t="s">
        <v>1056</v>
      </c>
      <c r="E6" s="1766"/>
      <c r="F6" s="1765" t="s">
        <v>1499</v>
      </c>
      <c r="G6" s="1765"/>
      <c r="H6" s="1766"/>
      <c r="I6" s="1767" t="s">
        <v>1472</v>
      </c>
      <c r="J6" s="1768"/>
      <c r="K6" s="1768"/>
      <c r="L6" s="1769"/>
    </row>
    <row r="7" spans="1:12" ht="19.5" customHeight="1">
      <c r="A7" s="1771"/>
      <c r="B7" s="1773"/>
      <c r="C7" s="618" t="str">
        <f>'[2]CPI'!C7</f>
        <v>April/May</v>
      </c>
      <c r="D7" s="618" t="str">
        <f>'[2]CPI'!D7</f>
        <v>Mar/April</v>
      </c>
      <c r="E7" s="618" t="str">
        <f>'[2]CPI'!E7</f>
        <v>April/May</v>
      </c>
      <c r="F7" s="618" t="str">
        <f>'[2]CPI'!F7</f>
        <v>Feb/Mar</v>
      </c>
      <c r="G7" s="618" t="str">
        <f>'[2]CPI'!G7</f>
        <v>Mar/April</v>
      </c>
      <c r="H7" s="618" t="str">
        <f>'[2]CPI'!H7</f>
        <v>April/May</v>
      </c>
      <c r="I7" s="619" t="s">
        <v>1484</v>
      </c>
      <c r="J7" s="355" t="s">
        <v>1484</v>
      </c>
      <c r="K7" s="620" t="s">
        <v>1485</v>
      </c>
      <c r="L7" s="621" t="s">
        <v>1485</v>
      </c>
    </row>
    <row r="8" spans="1:12" ht="16.5" customHeight="1">
      <c r="A8" s="356">
        <v>1</v>
      </c>
      <c r="B8" s="357">
        <v>2</v>
      </c>
      <c r="C8" s="358">
        <v>3</v>
      </c>
      <c r="D8" s="357">
        <v>4</v>
      </c>
      <c r="E8" s="357">
        <v>5</v>
      </c>
      <c r="F8" s="359">
        <v>6</v>
      </c>
      <c r="G8" s="355">
        <v>7</v>
      </c>
      <c r="H8" s="358">
        <v>8</v>
      </c>
      <c r="I8" s="360" t="s">
        <v>1215</v>
      </c>
      <c r="J8" s="361" t="s">
        <v>1216</v>
      </c>
      <c r="K8" s="362" t="s">
        <v>1217</v>
      </c>
      <c r="L8" s="363" t="s">
        <v>1218</v>
      </c>
    </row>
    <row r="9" spans="1:12" ht="24" customHeight="1">
      <c r="A9" s="364" t="s">
        <v>1316</v>
      </c>
      <c r="B9" s="218">
        <v>100</v>
      </c>
      <c r="C9" s="622">
        <v>160.1</v>
      </c>
      <c r="D9" s="622">
        <v>178.1</v>
      </c>
      <c r="E9" s="622">
        <v>184.9</v>
      </c>
      <c r="F9" s="623">
        <v>197</v>
      </c>
      <c r="G9" s="623">
        <v>197.6</v>
      </c>
      <c r="H9" s="624">
        <v>200.4</v>
      </c>
      <c r="I9" s="219">
        <f aca="true" t="shared" si="0" ref="I9:I29">E9/C9*100-100</f>
        <v>15.490318550905698</v>
      </c>
      <c r="J9" s="219">
        <f aca="true" t="shared" si="1" ref="J9:J29">E9/D9*100-100</f>
        <v>3.818079730488492</v>
      </c>
      <c r="K9" s="219">
        <f aca="true" t="shared" si="2" ref="K9:K29">H9/E9*100-100</f>
        <v>8.382909680908597</v>
      </c>
      <c r="L9" s="365">
        <f aca="true" t="shared" si="3" ref="L9:L29">H9/G9*100-100</f>
        <v>1.41700404858301</v>
      </c>
    </row>
    <row r="10" spans="1:12" ht="21" customHeight="1">
      <c r="A10" s="366" t="s">
        <v>1317</v>
      </c>
      <c r="B10" s="220">
        <v>49.593021995747016</v>
      </c>
      <c r="C10" s="625">
        <v>156.3</v>
      </c>
      <c r="D10" s="626">
        <v>180.6</v>
      </c>
      <c r="E10" s="626">
        <v>192.9</v>
      </c>
      <c r="F10" s="626">
        <v>209</v>
      </c>
      <c r="G10" s="626">
        <v>208.5</v>
      </c>
      <c r="H10" s="627">
        <v>213.4</v>
      </c>
      <c r="I10" s="221">
        <f t="shared" si="0"/>
        <v>23.416506717850268</v>
      </c>
      <c r="J10" s="221">
        <f t="shared" si="1"/>
        <v>6.810631229235881</v>
      </c>
      <c r="K10" s="221">
        <f t="shared" si="2"/>
        <v>10.627268014515295</v>
      </c>
      <c r="L10" s="367">
        <f t="shared" si="3"/>
        <v>2.3501199040767347</v>
      </c>
    </row>
    <row r="11" spans="1:12" ht="21" customHeight="1">
      <c r="A11" s="368" t="s">
        <v>1318</v>
      </c>
      <c r="B11" s="222">
        <v>16.575694084141823</v>
      </c>
      <c r="C11" s="628">
        <v>154.8</v>
      </c>
      <c r="D11" s="628">
        <v>158.7</v>
      </c>
      <c r="E11" s="628">
        <v>158.9</v>
      </c>
      <c r="F11" s="628">
        <v>199.6</v>
      </c>
      <c r="G11" s="628">
        <v>189.8</v>
      </c>
      <c r="H11" s="629">
        <v>187.2</v>
      </c>
      <c r="I11" s="223">
        <f t="shared" si="0"/>
        <v>2.6485788113695037</v>
      </c>
      <c r="J11" s="223">
        <f t="shared" si="1"/>
        <v>0.1260239445494733</v>
      </c>
      <c r="K11" s="223">
        <f t="shared" si="2"/>
        <v>17.80994336060415</v>
      </c>
      <c r="L11" s="369">
        <f t="shared" si="3"/>
        <v>-1.369863013698648</v>
      </c>
    </row>
    <row r="12" spans="1:12" ht="21" customHeight="1">
      <c r="A12" s="368" t="s">
        <v>1319</v>
      </c>
      <c r="B12" s="222">
        <v>6.086031204033311</v>
      </c>
      <c r="C12" s="628">
        <v>144.9</v>
      </c>
      <c r="D12" s="628">
        <v>209.8</v>
      </c>
      <c r="E12" s="628">
        <v>230.4</v>
      </c>
      <c r="F12" s="628">
        <v>180.8</v>
      </c>
      <c r="G12" s="628">
        <v>209.2</v>
      </c>
      <c r="H12" s="629">
        <v>219.1</v>
      </c>
      <c r="I12" s="223">
        <f t="shared" si="0"/>
        <v>59.00621118012421</v>
      </c>
      <c r="J12" s="223">
        <f t="shared" si="1"/>
        <v>9.818875119161106</v>
      </c>
      <c r="K12" s="223">
        <f t="shared" si="2"/>
        <v>-4.9045138888889</v>
      </c>
      <c r="L12" s="369">
        <f t="shared" si="3"/>
        <v>4.732313575525808</v>
      </c>
    </row>
    <row r="13" spans="1:12" ht="21" customHeight="1">
      <c r="A13" s="368" t="s">
        <v>1320</v>
      </c>
      <c r="B13" s="222">
        <v>3.770519507075808</v>
      </c>
      <c r="C13" s="628">
        <v>189.3</v>
      </c>
      <c r="D13" s="628">
        <v>226.5</v>
      </c>
      <c r="E13" s="628">
        <v>237.4</v>
      </c>
      <c r="F13" s="628">
        <v>282.7</v>
      </c>
      <c r="G13" s="628">
        <v>285.2</v>
      </c>
      <c r="H13" s="629">
        <v>281.9</v>
      </c>
      <c r="I13" s="223">
        <f t="shared" si="0"/>
        <v>25.409403063919697</v>
      </c>
      <c r="J13" s="223">
        <f t="shared" si="1"/>
        <v>4.812362030905064</v>
      </c>
      <c r="K13" s="223">
        <f t="shared" si="2"/>
        <v>18.74473462510528</v>
      </c>
      <c r="L13" s="369">
        <f t="shared" si="3"/>
        <v>-1.1570827489481132</v>
      </c>
    </row>
    <row r="14" spans="1:12" ht="21" customHeight="1">
      <c r="A14" s="368" t="s">
        <v>1321</v>
      </c>
      <c r="B14" s="222">
        <v>11.183012678383857</v>
      </c>
      <c r="C14" s="628">
        <v>140.5</v>
      </c>
      <c r="D14" s="628">
        <v>154.2</v>
      </c>
      <c r="E14" s="628">
        <v>175.4</v>
      </c>
      <c r="F14" s="628">
        <v>156.6</v>
      </c>
      <c r="G14" s="628">
        <v>145.5</v>
      </c>
      <c r="H14" s="629">
        <v>161.5</v>
      </c>
      <c r="I14" s="223">
        <f t="shared" si="0"/>
        <v>24.839857651245552</v>
      </c>
      <c r="J14" s="223">
        <f t="shared" si="1"/>
        <v>13.748378728923498</v>
      </c>
      <c r="K14" s="223">
        <f t="shared" si="2"/>
        <v>-7.924743443557574</v>
      </c>
      <c r="L14" s="369">
        <f t="shared" si="3"/>
        <v>10.996563573883165</v>
      </c>
    </row>
    <row r="15" spans="1:12" ht="21" customHeight="1">
      <c r="A15" s="368" t="s">
        <v>1322</v>
      </c>
      <c r="B15" s="222">
        <v>1.9487350779721184</v>
      </c>
      <c r="C15" s="628">
        <v>128</v>
      </c>
      <c r="D15" s="628">
        <v>141.8</v>
      </c>
      <c r="E15" s="628">
        <v>155.2</v>
      </c>
      <c r="F15" s="628">
        <v>184.7</v>
      </c>
      <c r="G15" s="628">
        <v>196.8</v>
      </c>
      <c r="H15" s="629">
        <v>201.1</v>
      </c>
      <c r="I15" s="223">
        <f t="shared" si="0"/>
        <v>21.249999999999986</v>
      </c>
      <c r="J15" s="223">
        <f t="shared" si="1"/>
        <v>9.449929478138202</v>
      </c>
      <c r="K15" s="223">
        <f t="shared" si="2"/>
        <v>29.574742268041234</v>
      </c>
      <c r="L15" s="369">
        <f t="shared" si="3"/>
        <v>2.184959349593484</v>
      </c>
    </row>
    <row r="16" spans="1:12" ht="21" customHeight="1">
      <c r="A16" s="368" t="s">
        <v>1323</v>
      </c>
      <c r="B16" s="222">
        <v>10.019129444140097</v>
      </c>
      <c r="C16" s="628">
        <v>176.5</v>
      </c>
      <c r="D16" s="628">
        <v>219</v>
      </c>
      <c r="E16" s="628">
        <v>236.5</v>
      </c>
      <c r="F16" s="628">
        <v>277</v>
      </c>
      <c r="G16" s="628">
        <v>282.9</v>
      </c>
      <c r="H16" s="629">
        <v>287.9</v>
      </c>
      <c r="I16" s="223">
        <f t="shared" si="0"/>
        <v>33.994334277620396</v>
      </c>
      <c r="J16" s="223">
        <f t="shared" si="1"/>
        <v>7.990867579908681</v>
      </c>
      <c r="K16" s="223">
        <f t="shared" si="2"/>
        <v>21.733615221987307</v>
      </c>
      <c r="L16" s="369">
        <f t="shared" si="3"/>
        <v>1.767408978437615</v>
      </c>
    </row>
    <row r="17" spans="1:12" ht="21" customHeight="1">
      <c r="A17" s="366" t="s">
        <v>1324</v>
      </c>
      <c r="B17" s="224">
        <v>20.37273710722672</v>
      </c>
      <c r="C17" s="625">
        <v>155.8</v>
      </c>
      <c r="D17" s="626">
        <v>164.8</v>
      </c>
      <c r="E17" s="626">
        <v>167.8</v>
      </c>
      <c r="F17" s="626">
        <v>183</v>
      </c>
      <c r="G17" s="626">
        <v>183.9</v>
      </c>
      <c r="H17" s="627">
        <v>182.8</v>
      </c>
      <c r="I17" s="221">
        <f t="shared" si="0"/>
        <v>7.702182284980736</v>
      </c>
      <c r="J17" s="221">
        <f t="shared" si="1"/>
        <v>1.8203883495145732</v>
      </c>
      <c r="K17" s="221">
        <f t="shared" si="2"/>
        <v>8.93921334922527</v>
      </c>
      <c r="L17" s="367">
        <f t="shared" si="3"/>
        <v>-0.598151169113649</v>
      </c>
    </row>
    <row r="18" spans="1:12" ht="21" customHeight="1">
      <c r="A18" s="368" t="s">
        <v>1325</v>
      </c>
      <c r="B18" s="222">
        <v>6.117694570987977</v>
      </c>
      <c r="C18" s="628">
        <v>146.3</v>
      </c>
      <c r="D18" s="628">
        <v>150.6</v>
      </c>
      <c r="E18" s="628">
        <v>152.3</v>
      </c>
      <c r="F18" s="628">
        <v>182.3</v>
      </c>
      <c r="G18" s="628">
        <v>180.3</v>
      </c>
      <c r="H18" s="629">
        <v>177.4</v>
      </c>
      <c r="I18" s="223">
        <f t="shared" si="0"/>
        <v>4.101161995898821</v>
      </c>
      <c r="J18" s="223">
        <f t="shared" si="1"/>
        <v>1.1288180610889924</v>
      </c>
      <c r="K18" s="223">
        <f t="shared" si="2"/>
        <v>16.480630334865396</v>
      </c>
      <c r="L18" s="369">
        <f t="shared" si="3"/>
        <v>-1.608430393788126</v>
      </c>
    </row>
    <row r="19" spans="1:12" ht="21" customHeight="1">
      <c r="A19" s="368" t="s">
        <v>1326</v>
      </c>
      <c r="B19" s="222">
        <v>5.683628753648385</v>
      </c>
      <c r="C19" s="628">
        <v>143.9</v>
      </c>
      <c r="D19" s="628">
        <v>163.6</v>
      </c>
      <c r="E19" s="628">
        <v>168.8</v>
      </c>
      <c r="F19" s="628">
        <v>182.8</v>
      </c>
      <c r="G19" s="628">
        <v>182.8</v>
      </c>
      <c r="H19" s="629">
        <v>182.8</v>
      </c>
      <c r="I19" s="223">
        <f t="shared" si="0"/>
        <v>17.30368311327311</v>
      </c>
      <c r="J19" s="223">
        <f t="shared" si="1"/>
        <v>3.1784841075794787</v>
      </c>
      <c r="K19" s="223">
        <f t="shared" si="2"/>
        <v>8.293838862559227</v>
      </c>
      <c r="L19" s="369">
        <f t="shared" si="3"/>
        <v>0</v>
      </c>
    </row>
    <row r="20" spans="1:12" ht="21" customHeight="1">
      <c r="A20" s="368" t="s">
        <v>1327</v>
      </c>
      <c r="B20" s="222">
        <v>4.4957766210627</v>
      </c>
      <c r="C20" s="628">
        <v>211.5</v>
      </c>
      <c r="D20" s="628">
        <v>217.4</v>
      </c>
      <c r="E20" s="628">
        <v>222.8</v>
      </c>
      <c r="F20" s="628">
        <v>229.2</v>
      </c>
      <c r="G20" s="628">
        <v>236.3</v>
      </c>
      <c r="H20" s="629">
        <v>235.5</v>
      </c>
      <c r="I20" s="223">
        <f t="shared" si="0"/>
        <v>5.342789598108737</v>
      </c>
      <c r="J20" s="223">
        <f t="shared" si="1"/>
        <v>2.4839006439742377</v>
      </c>
      <c r="K20" s="223">
        <f t="shared" si="2"/>
        <v>5.7001795332136425</v>
      </c>
      <c r="L20" s="369">
        <f t="shared" si="3"/>
        <v>-0.3385526872619664</v>
      </c>
    </row>
    <row r="21" spans="1:12" ht="21" customHeight="1">
      <c r="A21" s="368" t="s">
        <v>1328</v>
      </c>
      <c r="B21" s="222">
        <v>4.065637161527658</v>
      </c>
      <c r="C21" s="628">
        <v>125.2</v>
      </c>
      <c r="D21" s="628">
        <v>129.6</v>
      </c>
      <c r="E21" s="628">
        <v>128.9</v>
      </c>
      <c r="F21" s="628">
        <v>133.2</v>
      </c>
      <c r="G21" s="628">
        <v>133.2</v>
      </c>
      <c r="H21" s="629">
        <v>132.6</v>
      </c>
      <c r="I21" s="223">
        <f t="shared" si="0"/>
        <v>2.9552715654951953</v>
      </c>
      <c r="J21" s="223">
        <f t="shared" si="1"/>
        <v>-0.5401234567901128</v>
      </c>
      <c r="K21" s="223">
        <f t="shared" si="2"/>
        <v>2.870442203258335</v>
      </c>
      <c r="L21" s="369">
        <f t="shared" si="3"/>
        <v>-0.45045045045044674</v>
      </c>
    </row>
    <row r="22" spans="1:12" s="295" customFormat="1" ht="21" customHeight="1">
      <c r="A22" s="366" t="s">
        <v>1329</v>
      </c>
      <c r="B22" s="224">
        <v>30.044340897026256</v>
      </c>
      <c r="C22" s="625">
        <v>169.2</v>
      </c>
      <c r="D22" s="626">
        <v>182.9</v>
      </c>
      <c r="E22" s="626">
        <v>183.4</v>
      </c>
      <c r="F22" s="626">
        <v>186.7</v>
      </c>
      <c r="G22" s="626">
        <v>188.8</v>
      </c>
      <c r="H22" s="627">
        <v>190.9</v>
      </c>
      <c r="I22" s="221">
        <f t="shared" si="0"/>
        <v>8.392434988179673</v>
      </c>
      <c r="J22" s="221">
        <f t="shared" si="1"/>
        <v>0.2733734281027864</v>
      </c>
      <c r="K22" s="221">
        <f t="shared" si="2"/>
        <v>4.089422028353312</v>
      </c>
      <c r="L22" s="367">
        <f t="shared" si="3"/>
        <v>1.1122881355932037</v>
      </c>
    </row>
    <row r="23" spans="1:12" ht="21" customHeight="1">
      <c r="A23" s="368" t="s">
        <v>1330</v>
      </c>
      <c r="B23" s="222">
        <v>5.397977971447429</v>
      </c>
      <c r="C23" s="628">
        <v>295</v>
      </c>
      <c r="D23" s="628">
        <v>299.3</v>
      </c>
      <c r="E23" s="628">
        <v>299.3</v>
      </c>
      <c r="F23" s="628">
        <v>315.9</v>
      </c>
      <c r="G23" s="628">
        <v>327.2</v>
      </c>
      <c r="H23" s="629">
        <v>333.5</v>
      </c>
      <c r="I23" s="223">
        <f t="shared" si="0"/>
        <v>1.4576271186440835</v>
      </c>
      <c r="J23" s="223">
        <f t="shared" si="1"/>
        <v>0</v>
      </c>
      <c r="K23" s="223">
        <f t="shared" si="2"/>
        <v>11.426662211827605</v>
      </c>
      <c r="L23" s="369">
        <f t="shared" si="3"/>
        <v>1.9254278728606238</v>
      </c>
    </row>
    <row r="24" spans="1:12" ht="21" customHeight="1">
      <c r="A24" s="368" t="s">
        <v>1331</v>
      </c>
      <c r="B24" s="222">
        <v>2.4560330063653932</v>
      </c>
      <c r="C24" s="628">
        <v>197.7</v>
      </c>
      <c r="D24" s="628">
        <v>213.3</v>
      </c>
      <c r="E24" s="628">
        <v>213.3</v>
      </c>
      <c r="F24" s="628">
        <v>186.6</v>
      </c>
      <c r="G24" s="628">
        <v>186.8</v>
      </c>
      <c r="H24" s="629">
        <v>186.8</v>
      </c>
      <c r="I24" s="223">
        <f t="shared" si="0"/>
        <v>7.890743550834614</v>
      </c>
      <c r="J24" s="223">
        <f t="shared" si="1"/>
        <v>0</v>
      </c>
      <c r="K24" s="223">
        <f t="shared" si="2"/>
        <v>-12.423816221284582</v>
      </c>
      <c r="L24" s="369">
        <f t="shared" si="3"/>
        <v>0</v>
      </c>
    </row>
    <row r="25" spans="1:12" ht="21" customHeight="1">
      <c r="A25" s="368" t="s">
        <v>1332</v>
      </c>
      <c r="B25" s="222">
        <v>6.973714820123034</v>
      </c>
      <c r="C25" s="628">
        <v>144</v>
      </c>
      <c r="D25" s="628">
        <v>164.1</v>
      </c>
      <c r="E25" s="628">
        <v>164.4</v>
      </c>
      <c r="F25" s="628">
        <v>163</v>
      </c>
      <c r="G25" s="628">
        <v>163.6</v>
      </c>
      <c r="H25" s="629">
        <v>163.9</v>
      </c>
      <c r="I25" s="223">
        <f t="shared" si="0"/>
        <v>14.166666666666657</v>
      </c>
      <c r="J25" s="223">
        <f t="shared" si="1"/>
        <v>0.18281535648996794</v>
      </c>
      <c r="K25" s="223">
        <f t="shared" si="2"/>
        <v>-0.3041362530413636</v>
      </c>
      <c r="L25" s="369">
        <f t="shared" si="3"/>
        <v>0.18337408312957848</v>
      </c>
    </row>
    <row r="26" spans="1:12" ht="21" customHeight="1">
      <c r="A26" s="368" t="s">
        <v>1333</v>
      </c>
      <c r="B26" s="222">
        <v>1.8659527269142209</v>
      </c>
      <c r="C26" s="628">
        <v>95.6</v>
      </c>
      <c r="D26" s="628">
        <v>101.8</v>
      </c>
      <c r="E26" s="628">
        <v>101.8</v>
      </c>
      <c r="F26" s="628">
        <v>98.7</v>
      </c>
      <c r="G26" s="628">
        <v>99.4</v>
      </c>
      <c r="H26" s="629">
        <v>99.4</v>
      </c>
      <c r="I26" s="223">
        <f t="shared" si="0"/>
        <v>6.48535564853556</v>
      </c>
      <c r="J26" s="223">
        <f t="shared" si="1"/>
        <v>0</v>
      </c>
      <c r="K26" s="223">
        <f t="shared" si="2"/>
        <v>-2.3575638506876118</v>
      </c>
      <c r="L26" s="369">
        <f t="shared" si="3"/>
        <v>0</v>
      </c>
    </row>
    <row r="27" spans="1:12" ht="21" customHeight="1">
      <c r="A27" s="368" t="s">
        <v>1335</v>
      </c>
      <c r="B27" s="222">
        <v>2.731641690470963</v>
      </c>
      <c r="C27" s="628">
        <v>114.4</v>
      </c>
      <c r="D27" s="628">
        <v>124.4</v>
      </c>
      <c r="E27" s="628">
        <v>126.3</v>
      </c>
      <c r="F27" s="628">
        <v>130.1</v>
      </c>
      <c r="G27" s="628">
        <v>130.1</v>
      </c>
      <c r="H27" s="629">
        <v>130.1</v>
      </c>
      <c r="I27" s="223">
        <f t="shared" si="0"/>
        <v>10.402097902097893</v>
      </c>
      <c r="J27" s="223">
        <f t="shared" si="1"/>
        <v>1.5273311897105941</v>
      </c>
      <c r="K27" s="223">
        <f t="shared" si="2"/>
        <v>3.00870942201108</v>
      </c>
      <c r="L27" s="369">
        <f t="shared" si="3"/>
        <v>0</v>
      </c>
    </row>
    <row r="28" spans="1:12" ht="21" customHeight="1">
      <c r="A28" s="368" t="s">
        <v>1336</v>
      </c>
      <c r="B28" s="222">
        <v>3.1001290737979397</v>
      </c>
      <c r="C28" s="628">
        <v>108</v>
      </c>
      <c r="D28" s="628">
        <v>130</v>
      </c>
      <c r="E28" s="628">
        <v>130.5</v>
      </c>
      <c r="F28" s="628">
        <v>127.7</v>
      </c>
      <c r="G28" s="628">
        <v>126.4</v>
      </c>
      <c r="H28" s="629">
        <v>132.2</v>
      </c>
      <c r="I28" s="223">
        <f t="shared" si="0"/>
        <v>20.83333333333333</v>
      </c>
      <c r="J28" s="223">
        <f t="shared" si="1"/>
        <v>0.3846153846153868</v>
      </c>
      <c r="K28" s="223">
        <f t="shared" si="2"/>
        <v>1.3026819923371562</v>
      </c>
      <c r="L28" s="369">
        <f t="shared" si="3"/>
        <v>4.58860759493669</v>
      </c>
    </row>
    <row r="29" spans="1:12" ht="21" customHeight="1" thickBot="1">
      <c r="A29" s="370" t="s">
        <v>1337</v>
      </c>
      <c r="B29" s="371">
        <v>7.508891607907275</v>
      </c>
      <c r="C29" s="630">
        <v>156.5</v>
      </c>
      <c r="D29" s="630">
        <v>170.2</v>
      </c>
      <c r="E29" s="630">
        <v>171</v>
      </c>
      <c r="F29" s="630">
        <v>182.9</v>
      </c>
      <c r="G29" s="630">
        <v>182.8</v>
      </c>
      <c r="H29" s="631">
        <v>183.9</v>
      </c>
      <c r="I29" s="372">
        <f t="shared" si="0"/>
        <v>9.265175718849832</v>
      </c>
      <c r="J29" s="372">
        <f t="shared" si="1"/>
        <v>0.47003525264395307</v>
      </c>
      <c r="K29" s="372">
        <f t="shared" si="2"/>
        <v>7.543859649122808</v>
      </c>
      <c r="L29" s="373">
        <f t="shared" si="3"/>
        <v>0.6017505470459383</v>
      </c>
    </row>
    <row r="30" ht="13.5" thickTop="1">
      <c r="A30" s="256" t="s">
        <v>1338</v>
      </c>
    </row>
    <row r="31" spans="1:5" ht="12.75">
      <c r="A31" s="256" t="s">
        <v>1339</v>
      </c>
      <c r="E31" s="256" t="s">
        <v>4</v>
      </c>
    </row>
  </sheetData>
  <mergeCells count="10">
    <mergeCell ref="F6:H6"/>
    <mergeCell ref="I6:L6"/>
    <mergeCell ref="A5:L5"/>
    <mergeCell ref="A6:A7"/>
    <mergeCell ref="B6:B7"/>
    <mergeCell ref="D6:E6"/>
    <mergeCell ref="A1:L1"/>
    <mergeCell ref="A2:L2"/>
    <mergeCell ref="A3:L3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I1"/>
    </sheetView>
  </sheetViews>
  <sheetFormatPr defaultColWidth="10.7109375" defaultRowHeight="24.75" customHeight="1"/>
  <cols>
    <col min="1" max="1" width="16.00390625" style="256" customWidth="1"/>
    <col min="2" max="2" width="14.57421875" style="256" hidden="1" customWidth="1"/>
    <col min="3" max="3" width="13.140625" style="256" hidden="1" customWidth="1"/>
    <col min="4" max="4" width="13.57421875" style="256" customWidth="1"/>
    <col min="5" max="5" width="12.421875" style="256" customWidth="1"/>
    <col min="6" max="6" width="13.28125" style="256" customWidth="1"/>
    <col min="7" max="7" width="12.421875" style="256" customWidth="1"/>
    <col min="8" max="8" width="11.28125" style="256" customWidth="1"/>
    <col min="9" max="9" width="12.421875" style="256" customWidth="1"/>
    <col min="10" max="10" width="3.421875" style="256" customWidth="1"/>
    <col min="11" max="11" width="10.7109375" style="256" customWidth="1"/>
    <col min="12" max="12" width="11.8515625" style="256" bestFit="1" customWidth="1"/>
    <col min="13" max="13" width="10.7109375" style="256" customWidth="1"/>
    <col min="14" max="14" width="11.8515625" style="256" bestFit="1" customWidth="1"/>
    <col min="15" max="15" width="10.7109375" style="256" customWidth="1"/>
    <col min="16" max="16" width="11.8515625" style="256" bestFit="1" customWidth="1"/>
    <col min="17" max="16384" width="10.7109375" style="256" customWidth="1"/>
  </cols>
  <sheetData>
    <row r="1" spans="1:9" ht="12.75">
      <c r="A1" s="1775" t="s">
        <v>111</v>
      </c>
      <c r="B1" s="1775"/>
      <c r="C1" s="1775"/>
      <c r="D1" s="1775"/>
      <c r="E1" s="1775"/>
      <c r="F1" s="1775"/>
      <c r="G1" s="1775"/>
      <c r="H1" s="1775"/>
      <c r="I1" s="1775"/>
    </row>
    <row r="2" spans="1:9" ht="15.75">
      <c r="A2" s="1776" t="s">
        <v>1313</v>
      </c>
      <c r="B2" s="1776"/>
      <c r="C2" s="1776"/>
      <c r="D2" s="1776"/>
      <c r="E2" s="1776"/>
      <c r="F2" s="1776"/>
      <c r="G2" s="1776"/>
      <c r="H2" s="1776"/>
      <c r="I2" s="1776"/>
    </row>
    <row r="3" spans="1:9" ht="12.75">
      <c r="A3" s="1777" t="s">
        <v>1314</v>
      </c>
      <c r="B3" s="1777"/>
      <c r="C3" s="1777"/>
      <c r="D3" s="1777"/>
      <c r="E3" s="1777"/>
      <c r="F3" s="1777"/>
      <c r="G3" s="1777"/>
      <c r="H3" s="1777"/>
      <c r="I3" s="1777"/>
    </row>
    <row r="4" spans="1:9" ht="13.5" thickBot="1">
      <c r="A4" s="1778" t="s">
        <v>93</v>
      </c>
      <c r="B4" s="1779"/>
      <c r="C4" s="1779"/>
      <c r="D4" s="1779"/>
      <c r="E4" s="1779"/>
      <c r="F4" s="1779"/>
      <c r="G4" s="1779"/>
      <c r="H4" s="1779"/>
      <c r="I4" s="1779"/>
    </row>
    <row r="5" spans="1:9" ht="24.75" customHeight="1" thickBot="1" thickTop="1">
      <c r="A5" s="1782" t="s">
        <v>9</v>
      </c>
      <c r="B5" s="1784" t="s">
        <v>112</v>
      </c>
      <c r="C5" s="1785"/>
      <c r="D5" s="1780" t="s">
        <v>94</v>
      </c>
      <c r="E5" s="1785"/>
      <c r="F5" s="1780" t="s">
        <v>95</v>
      </c>
      <c r="G5" s="1785"/>
      <c r="H5" s="1780" t="s">
        <v>96</v>
      </c>
      <c r="I5" s="1781"/>
    </row>
    <row r="6" spans="1:9" ht="24.75" customHeight="1">
      <c r="A6" s="1783"/>
      <c r="B6" s="775" t="s">
        <v>428</v>
      </c>
      <c r="C6" s="776" t="s">
        <v>97</v>
      </c>
      <c r="D6" s="776" t="s">
        <v>428</v>
      </c>
      <c r="E6" s="776" t="s">
        <v>97</v>
      </c>
      <c r="F6" s="776" t="s">
        <v>428</v>
      </c>
      <c r="G6" s="776" t="s">
        <v>97</v>
      </c>
      <c r="H6" s="776" t="s">
        <v>428</v>
      </c>
      <c r="I6" s="777" t="s">
        <v>97</v>
      </c>
    </row>
    <row r="7" spans="1:12" ht="24.75" customHeight="1">
      <c r="A7" s="799" t="s">
        <v>1136</v>
      </c>
      <c r="B7" s="778">
        <v>142.4</v>
      </c>
      <c r="C7" s="779">
        <v>6.7</v>
      </c>
      <c r="D7" s="778">
        <v>160</v>
      </c>
      <c r="E7" s="780">
        <v>12.4</v>
      </c>
      <c r="F7" s="781">
        <v>177.9</v>
      </c>
      <c r="G7" s="782" t="s">
        <v>113</v>
      </c>
      <c r="H7" s="781">
        <v>201.4</v>
      </c>
      <c r="I7" s="783">
        <v>13.2</v>
      </c>
      <c r="L7" s="784"/>
    </row>
    <row r="8" spans="1:12" ht="24.75" customHeight="1">
      <c r="A8" s="800" t="s">
        <v>99</v>
      </c>
      <c r="B8" s="778">
        <v>147.1</v>
      </c>
      <c r="C8" s="779">
        <v>9.1</v>
      </c>
      <c r="D8" s="778">
        <v>163.5</v>
      </c>
      <c r="E8" s="780">
        <v>11.1</v>
      </c>
      <c r="F8" s="769">
        <v>180.3</v>
      </c>
      <c r="G8" s="785" t="s">
        <v>114</v>
      </c>
      <c r="H8" s="769">
        <v>203</v>
      </c>
      <c r="I8" s="786">
        <v>12.6</v>
      </c>
      <c r="K8" s="787"/>
      <c r="L8" s="784"/>
    </row>
    <row r="9" spans="1:12" ht="24.75" customHeight="1">
      <c r="A9" s="800" t="s">
        <v>1415</v>
      </c>
      <c r="B9" s="778">
        <v>149</v>
      </c>
      <c r="C9" s="779">
        <v>10.4</v>
      </c>
      <c r="D9" s="778">
        <v>164.3</v>
      </c>
      <c r="E9" s="780">
        <v>10.3</v>
      </c>
      <c r="F9" s="769">
        <v>179.6</v>
      </c>
      <c r="G9" s="788" t="s">
        <v>115</v>
      </c>
      <c r="H9" s="789">
        <v>206.1</v>
      </c>
      <c r="I9" s="790">
        <v>14.8</v>
      </c>
      <c r="L9" s="784"/>
    </row>
    <row r="10" spans="1:12" ht="24.75" customHeight="1">
      <c r="A10" s="800" t="s">
        <v>102</v>
      </c>
      <c r="B10" s="778">
        <v>150.5</v>
      </c>
      <c r="C10" s="779">
        <v>10.3</v>
      </c>
      <c r="D10" s="778">
        <v>161.3</v>
      </c>
      <c r="E10" s="780">
        <v>7.2</v>
      </c>
      <c r="F10" s="769">
        <v>176.1</v>
      </c>
      <c r="G10" s="788" t="s">
        <v>116</v>
      </c>
      <c r="H10" s="769">
        <v>208.7</v>
      </c>
      <c r="I10" s="790">
        <v>18.5</v>
      </c>
      <c r="L10" s="784"/>
    </row>
    <row r="11" spans="1:13" ht="24.75" customHeight="1">
      <c r="A11" s="800" t="s">
        <v>1416</v>
      </c>
      <c r="B11" s="778">
        <v>146.3</v>
      </c>
      <c r="C11" s="779">
        <v>8.9</v>
      </c>
      <c r="D11" s="778">
        <v>155.2</v>
      </c>
      <c r="E11" s="780">
        <v>6.1</v>
      </c>
      <c r="F11" s="769">
        <v>170.9</v>
      </c>
      <c r="G11" s="788" t="s">
        <v>117</v>
      </c>
      <c r="H11" s="769">
        <v>203.2</v>
      </c>
      <c r="I11" s="790">
        <v>18.9</v>
      </c>
      <c r="L11" s="791"/>
      <c r="M11" s="787"/>
    </row>
    <row r="12" spans="1:12" ht="24.75" customHeight="1">
      <c r="A12" s="800" t="s">
        <v>1417</v>
      </c>
      <c r="B12" s="778">
        <v>143</v>
      </c>
      <c r="C12" s="779">
        <v>10.4</v>
      </c>
      <c r="D12" s="778">
        <v>150.8</v>
      </c>
      <c r="E12" s="780">
        <v>5.5</v>
      </c>
      <c r="F12" s="769">
        <v>172.9</v>
      </c>
      <c r="G12" s="788" t="s">
        <v>118</v>
      </c>
      <c r="H12" s="769">
        <v>200.6</v>
      </c>
      <c r="I12" s="790">
        <v>16</v>
      </c>
      <c r="L12" s="784"/>
    </row>
    <row r="13" spans="1:9" ht="24.75" customHeight="1">
      <c r="A13" s="800" t="s">
        <v>1418</v>
      </c>
      <c r="B13" s="778">
        <v>145.1</v>
      </c>
      <c r="C13" s="779">
        <v>12.6</v>
      </c>
      <c r="D13" s="778">
        <v>151.3</v>
      </c>
      <c r="E13" s="780">
        <v>4.3</v>
      </c>
      <c r="F13" s="769">
        <v>174</v>
      </c>
      <c r="G13" s="792" t="s">
        <v>119</v>
      </c>
      <c r="H13" s="769">
        <v>198.7</v>
      </c>
      <c r="I13" s="793">
        <v>14.2</v>
      </c>
    </row>
    <row r="14" spans="1:9" ht="24.75" customHeight="1">
      <c r="A14" s="800" t="s">
        <v>22</v>
      </c>
      <c r="B14" s="778">
        <v>146.7</v>
      </c>
      <c r="C14" s="779">
        <v>12.2</v>
      </c>
      <c r="D14" s="778">
        <v>156.4</v>
      </c>
      <c r="E14" s="780">
        <v>6.6</v>
      </c>
      <c r="F14" s="769">
        <v>175.6</v>
      </c>
      <c r="G14" s="792" t="s">
        <v>108</v>
      </c>
      <c r="H14" s="769">
        <v>197</v>
      </c>
      <c r="I14" s="793" t="str">
        <f>FIXED((H14/F14*100-100),1)</f>
        <v>12.2</v>
      </c>
    </row>
    <row r="15" spans="1:9" ht="24.75" customHeight="1">
      <c r="A15" s="800" t="s">
        <v>1419</v>
      </c>
      <c r="B15" s="778">
        <v>143.2</v>
      </c>
      <c r="C15" s="779">
        <v>7.6</v>
      </c>
      <c r="D15" s="778">
        <v>156.6</v>
      </c>
      <c r="E15" s="780">
        <v>9.4</v>
      </c>
      <c r="F15" s="769">
        <v>178.1</v>
      </c>
      <c r="G15" s="792" t="s">
        <v>105</v>
      </c>
      <c r="H15" s="769">
        <v>197.6</v>
      </c>
      <c r="I15" s="793">
        <v>10.9</v>
      </c>
    </row>
    <row r="16" spans="1:9" ht="24.75" customHeight="1">
      <c r="A16" s="800" t="s">
        <v>24</v>
      </c>
      <c r="B16" s="746">
        <v>145.4</v>
      </c>
      <c r="C16" s="792">
        <v>6.2</v>
      </c>
      <c r="D16" s="746">
        <v>160.1</v>
      </c>
      <c r="E16" s="794">
        <v>10.1</v>
      </c>
      <c r="F16" s="769">
        <v>184.9</v>
      </c>
      <c r="G16" s="792">
        <v>15.5</v>
      </c>
      <c r="H16" s="769">
        <v>200.4</v>
      </c>
      <c r="I16" s="793">
        <v>8.4</v>
      </c>
    </row>
    <row r="17" spans="1:9" ht="24.75" customHeight="1">
      <c r="A17" s="800" t="s">
        <v>25</v>
      </c>
      <c r="B17" s="746">
        <v>146</v>
      </c>
      <c r="C17" s="792">
        <v>5.6</v>
      </c>
      <c r="D17" s="746">
        <v>164.9</v>
      </c>
      <c r="E17" s="794">
        <v>12.9</v>
      </c>
      <c r="F17" s="769">
        <v>193</v>
      </c>
      <c r="G17" s="792">
        <v>17</v>
      </c>
      <c r="H17" s="769"/>
      <c r="I17" s="793"/>
    </row>
    <row r="18" spans="1:9" ht="24.75" customHeight="1">
      <c r="A18" s="800" t="s">
        <v>1420</v>
      </c>
      <c r="B18" s="778">
        <v>151.8</v>
      </c>
      <c r="C18" s="779">
        <v>8.5</v>
      </c>
      <c r="D18" s="795">
        <v>171.8</v>
      </c>
      <c r="E18" s="794">
        <v>13.2</v>
      </c>
      <c r="F18" s="769">
        <v>198</v>
      </c>
      <c r="G18" s="792">
        <v>15.3</v>
      </c>
      <c r="H18" s="769"/>
      <c r="I18" s="793"/>
    </row>
    <row r="19" spans="1:9" ht="24.75" customHeight="1" thickBot="1">
      <c r="A19" s="801" t="s">
        <v>109</v>
      </c>
      <c r="B19" s="802">
        <v>146.4</v>
      </c>
      <c r="C19" s="796">
        <v>9</v>
      </c>
      <c r="D19" s="796">
        <v>159.7</v>
      </c>
      <c r="E19" s="797">
        <v>9.1</v>
      </c>
      <c r="F19" s="796">
        <v>180.1</v>
      </c>
      <c r="G19" s="796">
        <v>12.8</v>
      </c>
      <c r="H19" s="796">
        <v>201.7</v>
      </c>
      <c r="I19" s="798">
        <v>13.9</v>
      </c>
    </row>
    <row r="20" ht="17.25" customHeight="1" thickTop="1">
      <c r="H20" s="787"/>
    </row>
  </sheetData>
  <mergeCells count="9">
    <mergeCell ref="H5:I5"/>
    <mergeCell ref="A5:A6"/>
    <mergeCell ref="B5:C5"/>
    <mergeCell ref="D5:E5"/>
    <mergeCell ref="F5:G5"/>
    <mergeCell ref="A1:I1"/>
    <mergeCell ref="A2:I2"/>
    <mergeCell ref="A3:I3"/>
    <mergeCell ref="A4:I4"/>
  </mergeCells>
  <printOptions horizontalCentered="1"/>
  <pageMargins left="0.75" right="0.75" top="1" bottom="1" header="0.5" footer="0.5"/>
  <pageSetup fitToHeight="1" fitToWidth="1" horizontalDpi="600" verticalDpi="600" orientation="portrait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workbookViewId="0" topLeftCell="A1">
      <selection activeCell="A1" sqref="A1:M1"/>
    </sheetView>
  </sheetViews>
  <sheetFormatPr defaultColWidth="9.140625" defaultRowHeight="24.75" customHeight="1"/>
  <cols>
    <col min="1" max="1" width="6.28125" style="295" customWidth="1"/>
    <col min="2" max="2" width="34.28125" style="256" bestFit="1" customWidth="1"/>
    <col min="3" max="3" width="8.7109375" style="256" bestFit="1" customWidth="1"/>
    <col min="4" max="6" width="9.7109375" style="256" bestFit="1" customWidth="1"/>
    <col min="7" max="7" width="9.28125" style="256" customWidth="1"/>
    <col min="8" max="8" width="8.57421875" style="256" bestFit="1" customWidth="1"/>
    <col min="9" max="9" width="9.28125" style="256" bestFit="1" customWidth="1"/>
    <col min="10" max="13" width="9.57421875" style="256" bestFit="1" customWidth="1"/>
    <col min="14" max="14" width="5.57421875" style="256" customWidth="1"/>
    <col min="15" max="16384" width="9.140625" style="256" customWidth="1"/>
  </cols>
  <sheetData>
    <row r="1" spans="1:13" ht="12.75">
      <c r="A1" s="1610" t="s">
        <v>133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</row>
    <row r="2" spans="1:13" ht="15.75">
      <c r="A2" s="1787" t="s">
        <v>1340</v>
      </c>
      <c r="B2" s="1787"/>
      <c r="C2" s="1787"/>
      <c r="D2" s="1787"/>
      <c r="E2" s="1787"/>
      <c r="F2" s="1787"/>
      <c r="G2" s="1787"/>
      <c r="H2" s="1787"/>
      <c r="I2" s="1787"/>
      <c r="J2" s="1787"/>
      <c r="K2" s="1787"/>
      <c r="L2" s="1787"/>
      <c r="M2" s="1787"/>
    </row>
    <row r="3" spans="1:13" s="632" customFormat="1" ht="18" customHeight="1">
      <c r="A3" s="1610" t="s">
        <v>1341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</row>
    <row r="4" spans="1:13" ht="12.75">
      <c r="A4" s="1610" t="s">
        <v>1149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</row>
    <row r="5" spans="1:13" ht="13.5" thickBot="1">
      <c r="A5" s="1786" t="s">
        <v>1511</v>
      </c>
      <c r="B5" s="1786"/>
      <c r="C5" s="1786"/>
      <c r="D5" s="1786"/>
      <c r="E5" s="1786"/>
      <c r="F5" s="1786"/>
      <c r="G5" s="1786"/>
      <c r="H5" s="1786"/>
      <c r="I5" s="1786"/>
      <c r="J5" s="1786"/>
      <c r="K5" s="1786"/>
      <c r="L5" s="1786"/>
      <c r="M5" s="1786"/>
    </row>
    <row r="6" spans="1:13" ht="13.5" thickTop="1">
      <c r="A6" s="1795" t="s">
        <v>1342</v>
      </c>
      <c r="B6" s="1797" t="s">
        <v>1343</v>
      </c>
      <c r="C6" s="1419" t="s">
        <v>1210</v>
      </c>
      <c r="D6" s="1396" t="s">
        <v>1460</v>
      </c>
      <c r="E6" s="1749" t="s">
        <v>1056</v>
      </c>
      <c r="F6" s="1750"/>
      <c r="G6" s="1751" t="s">
        <v>1499</v>
      </c>
      <c r="H6" s="1751"/>
      <c r="I6" s="1750"/>
      <c r="J6" s="1788" t="s">
        <v>1472</v>
      </c>
      <c r="K6" s="1789"/>
      <c r="L6" s="1789"/>
      <c r="M6" s="1790"/>
    </row>
    <row r="7" spans="1:13" ht="12.75">
      <c r="A7" s="1796"/>
      <c r="B7" s="1792"/>
      <c r="C7" s="1420" t="s">
        <v>1211</v>
      </c>
      <c r="D7" s="1401" t="str">
        <f>'[2]CPI'!C7</f>
        <v>April/May</v>
      </c>
      <c r="E7" s="1401" t="str">
        <f>'[2]CPI'!D7</f>
        <v>Mar/April</v>
      </c>
      <c r="F7" s="1401" t="str">
        <f>'[2]CPI'!E7</f>
        <v>April/May</v>
      </c>
      <c r="G7" s="1401" t="str">
        <f>'[2]CPI'!F7</f>
        <v>Feb/Mar</v>
      </c>
      <c r="H7" s="1401" t="str">
        <f>'[2]CPI'!G7</f>
        <v>Mar/April</v>
      </c>
      <c r="I7" s="1401" t="str">
        <f>'[2]CPI'!H7</f>
        <v>April/May</v>
      </c>
      <c r="J7" s="1791" t="s">
        <v>1345</v>
      </c>
      <c r="K7" s="1791" t="s">
        <v>1346</v>
      </c>
      <c r="L7" s="1791" t="s">
        <v>1347</v>
      </c>
      <c r="M7" s="1793" t="s">
        <v>1348</v>
      </c>
    </row>
    <row r="8" spans="1:13" ht="12.75">
      <c r="A8" s="1796"/>
      <c r="B8" s="1415">
        <v>1</v>
      </c>
      <c r="C8" s="1416">
        <v>2</v>
      </c>
      <c r="D8" s="1415">
        <v>3</v>
      </c>
      <c r="E8" s="1415">
        <v>4</v>
      </c>
      <c r="F8" s="1415">
        <v>5</v>
      </c>
      <c r="G8" s="1417">
        <v>6</v>
      </c>
      <c r="H8" s="1418">
        <v>7</v>
      </c>
      <c r="I8" s="1418">
        <v>8</v>
      </c>
      <c r="J8" s="1792"/>
      <c r="K8" s="1792"/>
      <c r="L8" s="1792"/>
      <c r="M8" s="1794"/>
    </row>
    <row r="9" spans="1:13" ht="24.75" customHeight="1">
      <c r="A9" s="1421"/>
      <c r="B9" s="1422" t="s">
        <v>1349</v>
      </c>
      <c r="C9" s="312">
        <v>100</v>
      </c>
      <c r="D9" s="1423">
        <v>125.5</v>
      </c>
      <c r="E9" s="1423">
        <v>150.8</v>
      </c>
      <c r="F9" s="1423">
        <v>152</v>
      </c>
      <c r="G9" s="134">
        <v>169.6</v>
      </c>
      <c r="H9" s="134">
        <v>171.7</v>
      </c>
      <c r="I9" s="138">
        <v>171.7</v>
      </c>
      <c r="J9" s="1424">
        <f>+F9/D9*100-100</f>
        <v>21.115537848605584</v>
      </c>
      <c r="K9" s="1425">
        <f>+F9/E9*100-100</f>
        <v>0.7957559681697717</v>
      </c>
      <c r="L9" s="1425">
        <f>+I9/F9*100-100</f>
        <v>12.960526315789451</v>
      </c>
      <c r="M9" s="1426">
        <f>+I9/H9*100-100</f>
        <v>0</v>
      </c>
    </row>
    <row r="10" spans="1:13" ht="14.25" customHeight="1">
      <c r="A10" s="374"/>
      <c r="B10" s="1427"/>
      <c r="C10" s="225"/>
      <c r="D10" s="1428"/>
      <c r="E10" s="1428"/>
      <c r="F10" s="1428"/>
      <c r="G10" s="181"/>
      <c r="H10" s="181"/>
      <c r="I10" s="182"/>
      <c r="J10" s="1429"/>
      <c r="K10" s="1429"/>
      <c r="L10" s="1429"/>
      <c r="M10" s="1430"/>
    </row>
    <row r="11" spans="1:13" ht="24.75" customHeight="1">
      <c r="A11" s="375">
        <v>1</v>
      </c>
      <c r="B11" s="1427" t="s">
        <v>1350</v>
      </c>
      <c r="C11" s="225">
        <v>26.97</v>
      </c>
      <c r="D11" s="1431">
        <v>118.2</v>
      </c>
      <c r="E11" s="1431">
        <v>138</v>
      </c>
      <c r="F11" s="1431">
        <v>138</v>
      </c>
      <c r="G11" s="1432">
        <v>157</v>
      </c>
      <c r="H11" s="1432">
        <v>157</v>
      </c>
      <c r="I11" s="150">
        <v>157</v>
      </c>
      <c r="J11" s="1429">
        <f>+F11/D11*100-100</f>
        <v>16.751269035532985</v>
      </c>
      <c r="K11" s="1429">
        <f>+F11/E11*100-100</f>
        <v>0</v>
      </c>
      <c r="L11" s="1429">
        <f>+I11/F11*100-100</f>
        <v>13.768115942028984</v>
      </c>
      <c r="M11" s="1430">
        <f>+I11/H11*100-100</f>
        <v>0</v>
      </c>
    </row>
    <row r="12" spans="1:13" ht="7.5" customHeight="1">
      <c r="A12" s="375"/>
      <c r="B12" s="1427"/>
      <c r="C12" s="225"/>
      <c r="D12" s="1433"/>
      <c r="E12" s="1433"/>
      <c r="F12" s="1433"/>
      <c r="G12" s="12"/>
      <c r="H12" s="12"/>
      <c r="I12" s="139"/>
      <c r="J12" s="1429"/>
      <c r="K12" s="1429"/>
      <c r="L12" s="1429"/>
      <c r="M12" s="1430"/>
    </row>
    <row r="13" spans="1:13" ht="24.75" customHeight="1">
      <c r="A13" s="374"/>
      <c r="B13" s="1434" t="s">
        <v>1351</v>
      </c>
      <c r="C13" s="226">
        <v>9.8</v>
      </c>
      <c r="D13" s="1433">
        <v>121</v>
      </c>
      <c r="E13" s="1433">
        <v>134.5</v>
      </c>
      <c r="F13" s="1433">
        <v>134.5</v>
      </c>
      <c r="G13" s="12">
        <v>150.2</v>
      </c>
      <c r="H13" s="12">
        <v>150.2</v>
      </c>
      <c r="I13" s="139">
        <v>150.2</v>
      </c>
      <c r="J13" s="778">
        <f>+F13/D13*100-100</f>
        <v>11.15702479338843</v>
      </c>
      <c r="K13" s="778">
        <f>+F13/E13*100-100</f>
        <v>0</v>
      </c>
      <c r="L13" s="778">
        <f>+I13/F13*100-100</f>
        <v>11.672862453531579</v>
      </c>
      <c r="M13" s="1435">
        <f>+I13/H13*100-100</f>
        <v>0</v>
      </c>
    </row>
    <row r="14" spans="1:13" ht="27.75" customHeight="1">
      <c r="A14" s="374"/>
      <c r="B14" s="1434" t="s">
        <v>1352</v>
      </c>
      <c r="C14" s="226">
        <v>17.17</v>
      </c>
      <c r="D14" s="1433">
        <v>116.6</v>
      </c>
      <c r="E14" s="1433">
        <v>140.1</v>
      </c>
      <c r="F14" s="1433">
        <v>140.1</v>
      </c>
      <c r="G14" s="12">
        <v>160.9</v>
      </c>
      <c r="H14" s="12">
        <v>160.9</v>
      </c>
      <c r="I14" s="139">
        <v>160.9</v>
      </c>
      <c r="J14" s="778">
        <f>+F14/D14*100-100</f>
        <v>20.15437392795883</v>
      </c>
      <c r="K14" s="778">
        <f>+F14/E14*100-100</f>
        <v>0</v>
      </c>
      <c r="L14" s="778">
        <f>+I14/F14*100-100</f>
        <v>14.846538187009301</v>
      </c>
      <c r="M14" s="1435">
        <f>+I14/H14*100-100</f>
        <v>0</v>
      </c>
    </row>
    <row r="15" spans="1:13" ht="9" customHeight="1">
      <c r="A15" s="374"/>
      <c r="B15" s="1434"/>
      <c r="C15" s="226"/>
      <c r="D15" s="1433"/>
      <c r="E15" s="1433"/>
      <c r="F15" s="1433"/>
      <c r="G15" s="12"/>
      <c r="H15" s="12"/>
      <c r="I15" s="139"/>
      <c r="J15" s="778"/>
      <c r="K15" s="778"/>
      <c r="L15" s="778"/>
      <c r="M15" s="1435"/>
    </row>
    <row r="16" spans="1:13" ht="18.75" customHeight="1">
      <c r="A16" s="375">
        <v>1.1</v>
      </c>
      <c r="B16" s="1427" t="s">
        <v>1353</v>
      </c>
      <c r="C16" s="227">
        <v>2.82</v>
      </c>
      <c r="D16" s="1431">
        <v>135.8</v>
      </c>
      <c r="E16" s="1431">
        <v>173.9</v>
      </c>
      <c r="F16" s="1431">
        <v>173.9</v>
      </c>
      <c r="G16" s="1432">
        <v>199.3</v>
      </c>
      <c r="H16" s="1432">
        <v>199.3</v>
      </c>
      <c r="I16" s="150">
        <v>199.3</v>
      </c>
      <c r="J16" s="1429">
        <f aca="true" t="shared" si="0" ref="J16:J33">+F16/D16*100-100</f>
        <v>28.055964653902777</v>
      </c>
      <c r="K16" s="1429">
        <f aca="true" t="shared" si="1" ref="K16:K33">+F16/E16*100-100</f>
        <v>0</v>
      </c>
      <c r="L16" s="1429">
        <f aca="true" t="shared" si="2" ref="L16:L33">+I16/F16*100-100</f>
        <v>14.606095457159299</v>
      </c>
      <c r="M16" s="1430">
        <f aca="true" t="shared" si="3" ref="M16:M33">+I16/H16*100-100</f>
        <v>0</v>
      </c>
    </row>
    <row r="17" spans="1:13" ht="24.75" customHeight="1">
      <c r="A17" s="375"/>
      <c r="B17" s="1434" t="s">
        <v>1351</v>
      </c>
      <c r="C17" s="228">
        <v>0.31</v>
      </c>
      <c r="D17" s="1433">
        <v>137.3</v>
      </c>
      <c r="E17" s="1433">
        <v>153.5</v>
      </c>
      <c r="F17" s="1433">
        <v>153.5</v>
      </c>
      <c r="G17" s="12">
        <v>171.5</v>
      </c>
      <c r="H17" s="12">
        <v>171.5</v>
      </c>
      <c r="I17" s="139">
        <v>171.5</v>
      </c>
      <c r="J17" s="778">
        <f t="shared" si="0"/>
        <v>11.798980335032766</v>
      </c>
      <c r="K17" s="778">
        <f t="shared" si="1"/>
        <v>0</v>
      </c>
      <c r="L17" s="778">
        <f t="shared" si="2"/>
        <v>11.72638436482086</v>
      </c>
      <c r="M17" s="1435">
        <f t="shared" si="3"/>
        <v>0</v>
      </c>
    </row>
    <row r="18" spans="1:13" ht="24.75" customHeight="1">
      <c r="A18" s="375"/>
      <c r="B18" s="1434" t="s">
        <v>1352</v>
      </c>
      <c r="C18" s="228">
        <v>2.51</v>
      </c>
      <c r="D18" s="1433">
        <v>135.6</v>
      </c>
      <c r="E18" s="1433">
        <v>176.3</v>
      </c>
      <c r="F18" s="1433">
        <v>176.3</v>
      </c>
      <c r="G18" s="12">
        <v>202.7</v>
      </c>
      <c r="H18" s="12">
        <v>202.7</v>
      </c>
      <c r="I18" s="139">
        <v>202.7</v>
      </c>
      <c r="J18" s="778">
        <f t="shared" si="0"/>
        <v>30.014749262536895</v>
      </c>
      <c r="K18" s="778">
        <f t="shared" si="1"/>
        <v>0</v>
      </c>
      <c r="L18" s="778">
        <f t="shared" si="2"/>
        <v>14.974475326148593</v>
      </c>
      <c r="M18" s="1435">
        <f t="shared" si="3"/>
        <v>0</v>
      </c>
    </row>
    <row r="19" spans="1:13" ht="24.75" customHeight="1">
      <c r="A19" s="375">
        <v>1.2</v>
      </c>
      <c r="B19" s="1427" t="s">
        <v>1354</v>
      </c>
      <c r="C19" s="227">
        <v>1.14</v>
      </c>
      <c r="D19" s="1431">
        <v>121.2</v>
      </c>
      <c r="E19" s="1431">
        <v>147.7</v>
      </c>
      <c r="F19" s="1431">
        <v>147.7</v>
      </c>
      <c r="G19" s="1432">
        <v>164.1</v>
      </c>
      <c r="H19" s="1432">
        <v>164.1</v>
      </c>
      <c r="I19" s="150">
        <v>164.1</v>
      </c>
      <c r="J19" s="1429">
        <f t="shared" si="0"/>
        <v>21.864686468646852</v>
      </c>
      <c r="K19" s="1429">
        <f t="shared" si="1"/>
        <v>0</v>
      </c>
      <c r="L19" s="1429">
        <f t="shared" si="2"/>
        <v>11.10358835477318</v>
      </c>
      <c r="M19" s="1430">
        <f t="shared" si="3"/>
        <v>0</v>
      </c>
    </row>
    <row r="20" spans="1:13" ht="24.75" customHeight="1">
      <c r="A20" s="375"/>
      <c r="B20" s="1434" t="s">
        <v>1351</v>
      </c>
      <c r="C20" s="228">
        <v>0.19</v>
      </c>
      <c r="D20" s="1433">
        <v>132.1</v>
      </c>
      <c r="E20" s="1433">
        <v>144.5</v>
      </c>
      <c r="F20" s="1433">
        <v>144.5</v>
      </c>
      <c r="G20" s="12">
        <v>161</v>
      </c>
      <c r="H20" s="12">
        <v>161</v>
      </c>
      <c r="I20" s="139">
        <v>161</v>
      </c>
      <c r="J20" s="778">
        <f t="shared" si="0"/>
        <v>9.386828160484484</v>
      </c>
      <c r="K20" s="778">
        <f t="shared" si="1"/>
        <v>0</v>
      </c>
      <c r="L20" s="778">
        <f t="shared" si="2"/>
        <v>11.41868512110726</v>
      </c>
      <c r="M20" s="1435">
        <f t="shared" si="3"/>
        <v>0</v>
      </c>
    </row>
    <row r="21" spans="1:13" ht="24.75" customHeight="1">
      <c r="A21" s="375"/>
      <c r="B21" s="1434" t="s">
        <v>1352</v>
      </c>
      <c r="C21" s="228">
        <v>0.95</v>
      </c>
      <c r="D21" s="1433">
        <v>119</v>
      </c>
      <c r="E21" s="1433">
        <v>148.4</v>
      </c>
      <c r="F21" s="1433">
        <v>148.4</v>
      </c>
      <c r="G21" s="12">
        <v>164.7</v>
      </c>
      <c r="H21" s="12">
        <v>164.7</v>
      </c>
      <c r="I21" s="139">
        <v>164.7</v>
      </c>
      <c r="J21" s="778">
        <f t="shared" si="0"/>
        <v>24.705882352941174</v>
      </c>
      <c r="K21" s="778">
        <f t="shared" si="1"/>
        <v>0</v>
      </c>
      <c r="L21" s="778">
        <f t="shared" si="2"/>
        <v>10.98382749326143</v>
      </c>
      <c r="M21" s="1435">
        <f t="shared" si="3"/>
        <v>0</v>
      </c>
    </row>
    <row r="22" spans="1:13" ht="24.75" customHeight="1">
      <c r="A22" s="375">
        <v>1.3</v>
      </c>
      <c r="B22" s="1427" t="s">
        <v>1355</v>
      </c>
      <c r="C22" s="227">
        <v>0.55</v>
      </c>
      <c r="D22" s="1431">
        <v>170.5</v>
      </c>
      <c r="E22" s="1431">
        <v>201.5</v>
      </c>
      <c r="F22" s="1431">
        <v>201.5</v>
      </c>
      <c r="G22" s="1432">
        <v>204.1</v>
      </c>
      <c r="H22" s="1432">
        <v>204.1</v>
      </c>
      <c r="I22" s="150">
        <v>204.1</v>
      </c>
      <c r="J22" s="1429">
        <f t="shared" si="0"/>
        <v>18.181818181818187</v>
      </c>
      <c r="K22" s="1429">
        <f t="shared" si="1"/>
        <v>0</v>
      </c>
      <c r="L22" s="1429">
        <f t="shared" si="2"/>
        <v>1.2903225806451672</v>
      </c>
      <c r="M22" s="1430">
        <f t="shared" si="3"/>
        <v>0</v>
      </c>
    </row>
    <row r="23" spans="1:13" ht="24.75" customHeight="1">
      <c r="A23" s="375"/>
      <c r="B23" s="1434" t="s">
        <v>1351</v>
      </c>
      <c r="C23" s="228">
        <v>0.1</v>
      </c>
      <c r="D23" s="1433">
        <v>167.7</v>
      </c>
      <c r="E23" s="1433">
        <v>179.9</v>
      </c>
      <c r="F23" s="1433">
        <v>179.9</v>
      </c>
      <c r="G23" s="12">
        <v>182.3</v>
      </c>
      <c r="H23" s="12">
        <v>182.3</v>
      </c>
      <c r="I23" s="139">
        <v>182.3</v>
      </c>
      <c r="J23" s="778">
        <f t="shared" si="0"/>
        <v>7.274895646988682</v>
      </c>
      <c r="K23" s="778">
        <f t="shared" si="1"/>
        <v>0</v>
      </c>
      <c r="L23" s="778">
        <f t="shared" si="2"/>
        <v>1.3340744858254538</v>
      </c>
      <c r="M23" s="1435">
        <f t="shared" si="3"/>
        <v>0</v>
      </c>
    </row>
    <row r="24" spans="1:13" ht="24.75" customHeight="1">
      <c r="A24" s="375"/>
      <c r="B24" s="1434" t="s">
        <v>1352</v>
      </c>
      <c r="C24" s="228">
        <v>0.45</v>
      </c>
      <c r="D24" s="1433">
        <v>171.2</v>
      </c>
      <c r="E24" s="1433">
        <v>206.4</v>
      </c>
      <c r="F24" s="1433">
        <v>206.4</v>
      </c>
      <c r="G24" s="12">
        <v>209</v>
      </c>
      <c r="H24" s="12">
        <v>209</v>
      </c>
      <c r="I24" s="139">
        <v>209</v>
      </c>
      <c r="J24" s="778">
        <f t="shared" si="0"/>
        <v>20.56074766355141</v>
      </c>
      <c r="K24" s="778">
        <f t="shared" si="1"/>
        <v>0</v>
      </c>
      <c r="L24" s="778">
        <f t="shared" si="2"/>
        <v>1.259689922480618</v>
      </c>
      <c r="M24" s="1435">
        <f t="shared" si="3"/>
        <v>0</v>
      </c>
    </row>
    <row r="25" spans="1:13" ht="24.75" customHeight="1">
      <c r="A25" s="375">
        <v>1.4</v>
      </c>
      <c r="B25" s="1427" t="s">
        <v>1307</v>
      </c>
      <c r="C25" s="227">
        <v>4.01</v>
      </c>
      <c r="D25" s="1431">
        <v>121.8</v>
      </c>
      <c r="E25" s="1431">
        <v>159.4</v>
      </c>
      <c r="F25" s="1431">
        <v>159.4</v>
      </c>
      <c r="G25" s="1432">
        <v>180.2</v>
      </c>
      <c r="H25" s="1432">
        <v>180.2</v>
      </c>
      <c r="I25" s="150">
        <v>180.2</v>
      </c>
      <c r="J25" s="1429">
        <f t="shared" si="0"/>
        <v>30.87027914614123</v>
      </c>
      <c r="K25" s="1429">
        <f t="shared" si="1"/>
        <v>0</v>
      </c>
      <c r="L25" s="1429">
        <f t="shared" si="2"/>
        <v>13.048933500627342</v>
      </c>
      <c r="M25" s="1430">
        <f t="shared" si="3"/>
        <v>0</v>
      </c>
    </row>
    <row r="26" spans="1:13" ht="24.75" customHeight="1">
      <c r="A26" s="375"/>
      <c r="B26" s="1434" t="s">
        <v>1351</v>
      </c>
      <c r="C26" s="228">
        <v>0.17</v>
      </c>
      <c r="D26" s="1433">
        <v>127.5</v>
      </c>
      <c r="E26" s="1433">
        <v>142.5</v>
      </c>
      <c r="F26" s="1433">
        <v>142.5</v>
      </c>
      <c r="G26" s="12">
        <v>152.2</v>
      </c>
      <c r="H26" s="12">
        <v>152.2</v>
      </c>
      <c r="I26" s="139">
        <v>152.2</v>
      </c>
      <c r="J26" s="778">
        <f t="shared" si="0"/>
        <v>11.764705882352942</v>
      </c>
      <c r="K26" s="778">
        <f t="shared" si="1"/>
        <v>0</v>
      </c>
      <c r="L26" s="778">
        <f t="shared" si="2"/>
        <v>6.807017543859644</v>
      </c>
      <c r="M26" s="1435">
        <f t="shared" si="3"/>
        <v>0</v>
      </c>
    </row>
    <row r="27" spans="1:13" ht="24.75" customHeight="1">
      <c r="A27" s="375"/>
      <c r="B27" s="1434" t="s">
        <v>1352</v>
      </c>
      <c r="C27" s="228">
        <v>3.84</v>
      </c>
      <c r="D27" s="1433">
        <v>121.5</v>
      </c>
      <c r="E27" s="1433">
        <v>160.2</v>
      </c>
      <c r="F27" s="1433">
        <v>160.2</v>
      </c>
      <c r="G27" s="12">
        <v>181.5</v>
      </c>
      <c r="H27" s="12">
        <v>181.5</v>
      </c>
      <c r="I27" s="139">
        <v>181.5</v>
      </c>
      <c r="J27" s="778">
        <f t="shared" si="0"/>
        <v>31.851851851851848</v>
      </c>
      <c r="K27" s="778">
        <f t="shared" si="1"/>
        <v>0</v>
      </c>
      <c r="L27" s="778">
        <f t="shared" si="2"/>
        <v>13.295880149812731</v>
      </c>
      <c r="M27" s="1435">
        <f t="shared" si="3"/>
        <v>0</v>
      </c>
    </row>
    <row r="28" spans="1:13" s="295" customFormat="1" ht="24.75" customHeight="1">
      <c r="A28" s="375">
        <v>1.5</v>
      </c>
      <c r="B28" s="1427" t="s">
        <v>1356</v>
      </c>
      <c r="C28" s="227">
        <v>10.55</v>
      </c>
      <c r="D28" s="1431">
        <v>122.8</v>
      </c>
      <c r="E28" s="1431">
        <v>142.6</v>
      </c>
      <c r="F28" s="1431">
        <v>142.6</v>
      </c>
      <c r="G28" s="1432">
        <v>174.5</v>
      </c>
      <c r="H28" s="1432">
        <v>174.5</v>
      </c>
      <c r="I28" s="150">
        <v>174.5</v>
      </c>
      <c r="J28" s="1429">
        <f t="shared" si="0"/>
        <v>16.123778501628678</v>
      </c>
      <c r="K28" s="1429">
        <f t="shared" si="1"/>
        <v>0</v>
      </c>
      <c r="L28" s="1429">
        <f t="shared" si="2"/>
        <v>22.3702664796634</v>
      </c>
      <c r="M28" s="1430">
        <f t="shared" si="3"/>
        <v>0</v>
      </c>
    </row>
    <row r="29" spans="1:13" ht="24.75" customHeight="1">
      <c r="A29" s="375"/>
      <c r="B29" s="1434" t="s">
        <v>1351</v>
      </c>
      <c r="C29" s="228">
        <v>6.8</v>
      </c>
      <c r="D29" s="1433">
        <v>125.7</v>
      </c>
      <c r="E29" s="1433">
        <v>143.3</v>
      </c>
      <c r="F29" s="1433">
        <v>143.3</v>
      </c>
      <c r="G29" s="12">
        <v>164.5</v>
      </c>
      <c r="H29" s="12">
        <v>164.5</v>
      </c>
      <c r="I29" s="139">
        <v>164.5</v>
      </c>
      <c r="J29" s="778">
        <f t="shared" si="0"/>
        <v>14.001591089896579</v>
      </c>
      <c r="K29" s="778">
        <f t="shared" si="1"/>
        <v>0</v>
      </c>
      <c r="L29" s="778">
        <f t="shared" si="2"/>
        <v>14.79413817166781</v>
      </c>
      <c r="M29" s="1435">
        <f t="shared" si="3"/>
        <v>0</v>
      </c>
    </row>
    <row r="30" spans="1:15" ht="24.75" customHeight="1">
      <c r="A30" s="375"/>
      <c r="B30" s="1434" t="s">
        <v>1352</v>
      </c>
      <c r="C30" s="228">
        <v>3.75</v>
      </c>
      <c r="D30" s="1433">
        <v>117.6</v>
      </c>
      <c r="E30" s="1433">
        <v>141.4</v>
      </c>
      <c r="F30" s="1433">
        <v>141.4</v>
      </c>
      <c r="G30" s="12">
        <v>192.8</v>
      </c>
      <c r="H30" s="12">
        <v>192.8</v>
      </c>
      <c r="I30" s="139">
        <v>192.8</v>
      </c>
      <c r="J30" s="778">
        <f t="shared" si="0"/>
        <v>20.238095238095255</v>
      </c>
      <c r="K30" s="778">
        <f t="shared" si="1"/>
        <v>0</v>
      </c>
      <c r="L30" s="778">
        <f t="shared" si="2"/>
        <v>36.35077793493636</v>
      </c>
      <c r="M30" s="1435">
        <f t="shared" si="3"/>
        <v>0</v>
      </c>
      <c r="O30" s="296"/>
    </row>
    <row r="31" spans="1:13" s="295" customFormat="1" ht="24.75" customHeight="1">
      <c r="A31" s="375">
        <v>1.6</v>
      </c>
      <c r="B31" s="1427" t="s">
        <v>1308</v>
      </c>
      <c r="C31" s="227">
        <v>7.9</v>
      </c>
      <c r="D31" s="1431">
        <v>99.8</v>
      </c>
      <c r="E31" s="1431">
        <v>102.5</v>
      </c>
      <c r="F31" s="1431">
        <v>102.5</v>
      </c>
      <c r="G31" s="1432">
        <v>102.5</v>
      </c>
      <c r="H31" s="1432">
        <v>102.5</v>
      </c>
      <c r="I31" s="150">
        <v>102.5</v>
      </c>
      <c r="J31" s="1429">
        <f t="shared" si="0"/>
        <v>2.7054108216432837</v>
      </c>
      <c r="K31" s="1429">
        <f t="shared" si="1"/>
        <v>0</v>
      </c>
      <c r="L31" s="1429">
        <f t="shared" si="2"/>
        <v>0</v>
      </c>
      <c r="M31" s="1430">
        <f t="shared" si="3"/>
        <v>0</v>
      </c>
    </row>
    <row r="32" spans="1:13" ht="24.75" customHeight="1">
      <c r="A32" s="375"/>
      <c r="B32" s="1434" t="s">
        <v>1351</v>
      </c>
      <c r="C32" s="228">
        <v>2.24</v>
      </c>
      <c r="D32" s="1433">
        <v>100.6</v>
      </c>
      <c r="E32" s="1433">
        <v>101.4</v>
      </c>
      <c r="F32" s="1433">
        <v>101.4</v>
      </c>
      <c r="G32" s="12">
        <v>101.4</v>
      </c>
      <c r="H32" s="12">
        <v>101.4</v>
      </c>
      <c r="I32" s="139">
        <v>101.4</v>
      </c>
      <c r="J32" s="778">
        <f t="shared" si="0"/>
        <v>0.7952286282306318</v>
      </c>
      <c r="K32" s="778">
        <f t="shared" si="1"/>
        <v>0</v>
      </c>
      <c r="L32" s="778">
        <f t="shared" si="2"/>
        <v>0</v>
      </c>
      <c r="M32" s="1435">
        <f t="shared" si="3"/>
        <v>0</v>
      </c>
    </row>
    <row r="33" spans="1:13" ht="24.75" customHeight="1">
      <c r="A33" s="375"/>
      <c r="B33" s="1434" t="s">
        <v>1352</v>
      </c>
      <c r="C33" s="228">
        <v>5.66</v>
      </c>
      <c r="D33" s="1433">
        <v>99.5</v>
      </c>
      <c r="E33" s="1433">
        <v>102.9</v>
      </c>
      <c r="F33" s="1433">
        <v>102.9</v>
      </c>
      <c r="G33" s="12">
        <v>102.9</v>
      </c>
      <c r="H33" s="12">
        <v>102.9</v>
      </c>
      <c r="I33" s="139">
        <v>102.9</v>
      </c>
      <c r="J33" s="778">
        <f t="shared" si="0"/>
        <v>3.4170854271356745</v>
      </c>
      <c r="K33" s="778">
        <f t="shared" si="1"/>
        <v>0</v>
      </c>
      <c r="L33" s="778">
        <f t="shared" si="2"/>
        <v>0</v>
      </c>
      <c r="M33" s="1435">
        <f t="shared" si="3"/>
        <v>0</v>
      </c>
    </row>
    <row r="34" spans="1:13" ht="13.5" customHeight="1">
      <c r="A34" s="375"/>
      <c r="B34" s="1434"/>
      <c r="C34" s="228"/>
      <c r="D34" s="1433"/>
      <c r="E34" s="1433"/>
      <c r="F34" s="1433"/>
      <c r="G34" s="12"/>
      <c r="H34" s="12"/>
      <c r="I34" s="139"/>
      <c r="J34" s="778"/>
      <c r="K34" s="778"/>
      <c r="L34" s="778"/>
      <c r="M34" s="1435"/>
    </row>
    <row r="35" spans="1:13" s="295" customFormat="1" ht="18.75" customHeight="1">
      <c r="A35" s="375">
        <v>2</v>
      </c>
      <c r="B35" s="1427" t="s">
        <v>1357</v>
      </c>
      <c r="C35" s="227">
        <v>73.03</v>
      </c>
      <c r="D35" s="1431">
        <v>128.3</v>
      </c>
      <c r="E35" s="1431">
        <v>155.5</v>
      </c>
      <c r="F35" s="1431">
        <v>157.2</v>
      </c>
      <c r="G35" s="1432">
        <v>174.2</v>
      </c>
      <c r="H35" s="1432">
        <v>177.2</v>
      </c>
      <c r="I35" s="150">
        <v>177.2</v>
      </c>
      <c r="J35" s="1429">
        <f>+F35/D35*100-100</f>
        <v>22.525331254871375</v>
      </c>
      <c r="K35" s="1429">
        <f>+F35/E35*100-100</f>
        <v>1.0932475884244468</v>
      </c>
      <c r="L35" s="1429">
        <f>+I35/F35*100-100</f>
        <v>12.722646310432566</v>
      </c>
      <c r="M35" s="1430">
        <f>+I35/H35*100-100</f>
        <v>0</v>
      </c>
    </row>
    <row r="36" spans="1:13" s="295" customFormat="1" ht="10.5" customHeight="1">
      <c r="A36" s="375"/>
      <c r="B36" s="1427"/>
      <c r="C36" s="227"/>
      <c r="D36" s="1433"/>
      <c r="E36" s="1433"/>
      <c r="F36" s="1433"/>
      <c r="G36" s="12"/>
      <c r="H36" s="12"/>
      <c r="I36" s="139"/>
      <c r="J36" s="1429"/>
      <c r="K36" s="1429"/>
      <c r="L36" s="1429"/>
      <c r="M36" s="1430"/>
    </row>
    <row r="37" spans="1:13" ht="18" customHeight="1">
      <c r="A37" s="375">
        <v>2.1</v>
      </c>
      <c r="B37" s="1427" t="s">
        <v>1358</v>
      </c>
      <c r="C37" s="227">
        <v>39.49</v>
      </c>
      <c r="D37" s="1431">
        <v>126.3</v>
      </c>
      <c r="E37" s="1431">
        <v>160.4</v>
      </c>
      <c r="F37" s="1431">
        <v>161.4</v>
      </c>
      <c r="G37" s="1432">
        <v>187.2</v>
      </c>
      <c r="H37" s="1432">
        <v>191.9</v>
      </c>
      <c r="I37" s="150">
        <v>191.9</v>
      </c>
      <c r="J37" s="1429">
        <f aca="true" t="shared" si="4" ref="J37:J54">+F37/D37*100-100</f>
        <v>27.790973871733968</v>
      </c>
      <c r="K37" s="1429">
        <f aca="true" t="shared" si="5" ref="K37:K54">+F37/E37*100-100</f>
        <v>0.6234413965087242</v>
      </c>
      <c r="L37" s="1429">
        <f aca="true" t="shared" si="6" ref="L37:L54">+I37/F37*100-100</f>
        <v>18.89714993804212</v>
      </c>
      <c r="M37" s="1430">
        <f aca="true" t="shared" si="7" ref="M37:M54">+I37/H37*100-100</f>
        <v>0</v>
      </c>
    </row>
    <row r="38" spans="1:13" ht="24.75" customHeight="1">
      <c r="A38" s="375"/>
      <c r="B38" s="1434" t="s">
        <v>1359</v>
      </c>
      <c r="C38" s="226">
        <v>20.49</v>
      </c>
      <c r="D38" s="1433">
        <v>124.8</v>
      </c>
      <c r="E38" s="1433">
        <v>159.9</v>
      </c>
      <c r="F38" s="1433">
        <v>160.8</v>
      </c>
      <c r="G38" s="12">
        <v>189.1</v>
      </c>
      <c r="H38" s="12">
        <v>194.3</v>
      </c>
      <c r="I38" s="139">
        <v>194.3</v>
      </c>
      <c r="J38" s="778">
        <f t="shared" si="4"/>
        <v>28.846153846153868</v>
      </c>
      <c r="K38" s="778">
        <f t="shared" si="5"/>
        <v>0.562851782363964</v>
      </c>
      <c r="L38" s="778">
        <f t="shared" si="6"/>
        <v>20.83333333333333</v>
      </c>
      <c r="M38" s="1435">
        <f t="shared" si="7"/>
        <v>0</v>
      </c>
    </row>
    <row r="39" spans="1:13" ht="24.75" customHeight="1">
      <c r="A39" s="375"/>
      <c r="B39" s="1434" t="s">
        <v>1360</v>
      </c>
      <c r="C39" s="226">
        <v>19</v>
      </c>
      <c r="D39" s="1433">
        <v>128</v>
      </c>
      <c r="E39" s="1433">
        <v>160.9</v>
      </c>
      <c r="F39" s="1433">
        <v>162</v>
      </c>
      <c r="G39" s="12">
        <v>185.1</v>
      </c>
      <c r="H39" s="12">
        <v>189.2</v>
      </c>
      <c r="I39" s="139">
        <v>189.2</v>
      </c>
      <c r="J39" s="778">
        <f t="shared" si="4"/>
        <v>26.5625</v>
      </c>
      <c r="K39" s="778">
        <f t="shared" si="5"/>
        <v>0.6836544437538947</v>
      </c>
      <c r="L39" s="778">
        <f t="shared" si="6"/>
        <v>16.790123456790113</v>
      </c>
      <c r="M39" s="1435">
        <f t="shared" si="7"/>
        <v>0</v>
      </c>
    </row>
    <row r="40" spans="1:13" ht="24.75" customHeight="1">
      <c r="A40" s="375">
        <v>2.2</v>
      </c>
      <c r="B40" s="1427" t="s">
        <v>1361</v>
      </c>
      <c r="C40" s="227">
        <v>25.25</v>
      </c>
      <c r="D40" s="1431">
        <v>133.4</v>
      </c>
      <c r="E40" s="1431">
        <v>152.1</v>
      </c>
      <c r="F40" s="1431">
        <v>153.6</v>
      </c>
      <c r="G40" s="1432">
        <v>159.9</v>
      </c>
      <c r="H40" s="1432">
        <v>159.9</v>
      </c>
      <c r="I40" s="150">
        <v>159.9</v>
      </c>
      <c r="J40" s="1429">
        <f t="shared" si="4"/>
        <v>15.142428785607194</v>
      </c>
      <c r="K40" s="1429">
        <f t="shared" si="5"/>
        <v>0.9861932938856057</v>
      </c>
      <c r="L40" s="1429">
        <f t="shared" si="6"/>
        <v>4.1015625</v>
      </c>
      <c r="M40" s="1430">
        <f t="shared" si="7"/>
        <v>0</v>
      </c>
    </row>
    <row r="41" spans="1:13" ht="24.75" customHeight="1">
      <c r="A41" s="375"/>
      <c r="B41" s="1434" t="s">
        <v>1362</v>
      </c>
      <c r="C41" s="226">
        <v>6.31</v>
      </c>
      <c r="D41" s="1433">
        <v>123.8</v>
      </c>
      <c r="E41" s="1433">
        <v>139.5</v>
      </c>
      <c r="F41" s="1433">
        <v>140.5</v>
      </c>
      <c r="G41" s="12">
        <v>147.2</v>
      </c>
      <c r="H41" s="12">
        <v>147.2</v>
      </c>
      <c r="I41" s="139">
        <v>147.2</v>
      </c>
      <c r="J41" s="778">
        <f t="shared" si="4"/>
        <v>13.48949919224556</v>
      </c>
      <c r="K41" s="778">
        <f t="shared" si="5"/>
        <v>0.7168458781362119</v>
      </c>
      <c r="L41" s="778">
        <f t="shared" si="6"/>
        <v>4.768683274021328</v>
      </c>
      <c r="M41" s="1435">
        <f t="shared" si="7"/>
        <v>0</v>
      </c>
    </row>
    <row r="42" spans="1:13" ht="24.75" customHeight="1">
      <c r="A42" s="375"/>
      <c r="B42" s="1434" t="s">
        <v>1363</v>
      </c>
      <c r="C42" s="226">
        <v>6.31</v>
      </c>
      <c r="D42" s="1433">
        <v>131</v>
      </c>
      <c r="E42" s="1433">
        <v>150</v>
      </c>
      <c r="F42" s="1433">
        <v>151</v>
      </c>
      <c r="G42" s="12">
        <v>157.4</v>
      </c>
      <c r="H42" s="12">
        <v>157.4</v>
      </c>
      <c r="I42" s="139">
        <v>157.4</v>
      </c>
      <c r="J42" s="778">
        <f t="shared" si="4"/>
        <v>15.267175572519093</v>
      </c>
      <c r="K42" s="778">
        <f t="shared" si="5"/>
        <v>0.6666666666666572</v>
      </c>
      <c r="L42" s="778">
        <f t="shared" si="6"/>
        <v>4.2384105960264975</v>
      </c>
      <c r="M42" s="1435">
        <f t="shared" si="7"/>
        <v>0</v>
      </c>
    </row>
    <row r="43" spans="1:13" ht="24.75" customHeight="1">
      <c r="A43" s="375"/>
      <c r="B43" s="1434" t="s">
        <v>1364</v>
      </c>
      <c r="C43" s="226">
        <v>6.31</v>
      </c>
      <c r="D43" s="1433">
        <v>135.4</v>
      </c>
      <c r="E43" s="1433">
        <v>154.7</v>
      </c>
      <c r="F43" s="1433">
        <v>156.6</v>
      </c>
      <c r="G43" s="12">
        <v>162.8</v>
      </c>
      <c r="H43" s="12">
        <v>162.8</v>
      </c>
      <c r="I43" s="139">
        <v>162.8</v>
      </c>
      <c r="J43" s="778">
        <f t="shared" si="4"/>
        <v>15.65731166912849</v>
      </c>
      <c r="K43" s="778">
        <f t="shared" si="5"/>
        <v>1.2281835811247532</v>
      </c>
      <c r="L43" s="778">
        <f t="shared" si="6"/>
        <v>3.959131545338451</v>
      </c>
      <c r="M43" s="1435">
        <f t="shared" si="7"/>
        <v>0</v>
      </c>
    </row>
    <row r="44" spans="1:13" ht="24.75" customHeight="1">
      <c r="A44" s="375"/>
      <c r="B44" s="1434" t="s">
        <v>1365</v>
      </c>
      <c r="C44" s="226">
        <v>6.32</v>
      </c>
      <c r="D44" s="1433">
        <v>143.5</v>
      </c>
      <c r="E44" s="1433">
        <v>164.2</v>
      </c>
      <c r="F44" s="1433">
        <v>166</v>
      </c>
      <c r="G44" s="12">
        <v>172.2</v>
      </c>
      <c r="H44" s="12">
        <v>172.2</v>
      </c>
      <c r="I44" s="139">
        <v>172.2</v>
      </c>
      <c r="J44" s="778">
        <f t="shared" si="4"/>
        <v>15.679442508710807</v>
      </c>
      <c r="K44" s="778">
        <f t="shared" si="5"/>
        <v>1.0962241169305713</v>
      </c>
      <c r="L44" s="778">
        <f t="shared" si="6"/>
        <v>3.7349397590361377</v>
      </c>
      <c r="M44" s="1435">
        <f t="shared" si="7"/>
        <v>0</v>
      </c>
    </row>
    <row r="45" spans="1:13" ht="24.75" customHeight="1">
      <c r="A45" s="375">
        <v>2.3</v>
      </c>
      <c r="B45" s="1427" t="s">
        <v>1366</v>
      </c>
      <c r="C45" s="227">
        <v>8.29</v>
      </c>
      <c r="D45" s="1431">
        <v>121.9</v>
      </c>
      <c r="E45" s="1431">
        <v>142.3</v>
      </c>
      <c r="F45" s="1431">
        <v>147.9</v>
      </c>
      <c r="G45" s="1432">
        <v>156.1</v>
      </c>
      <c r="H45" s="1432">
        <v>160</v>
      </c>
      <c r="I45" s="150">
        <v>160</v>
      </c>
      <c r="J45" s="1429">
        <f t="shared" si="4"/>
        <v>21.328958162428208</v>
      </c>
      <c r="K45" s="1429">
        <f t="shared" si="5"/>
        <v>3.935347856640888</v>
      </c>
      <c r="L45" s="1429">
        <f t="shared" si="6"/>
        <v>8.18120351588911</v>
      </c>
      <c r="M45" s="1430">
        <f t="shared" si="7"/>
        <v>0</v>
      </c>
    </row>
    <row r="46" spans="1:13" s="295" customFormat="1" ht="24.75" customHeight="1">
      <c r="A46" s="375"/>
      <c r="B46" s="1427" t="s">
        <v>1367</v>
      </c>
      <c r="C46" s="227">
        <v>2.76</v>
      </c>
      <c r="D46" s="1431">
        <v>121.2</v>
      </c>
      <c r="E46" s="1431">
        <v>137.3</v>
      </c>
      <c r="F46" s="1431">
        <v>142.4</v>
      </c>
      <c r="G46" s="1432">
        <v>151.4</v>
      </c>
      <c r="H46" s="1432">
        <v>154.8</v>
      </c>
      <c r="I46" s="150">
        <v>154.8</v>
      </c>
      <c r="J46" s="1429">
        <f t="shared" si="4"/>
        <v>17.491749174917487</v>
      </c>
      <c r="K46" s="1429">
        <f t="shared" si="5"/>
        <v>3.714493809176986</v>
      </c>
      <c r="L46" s="1429">
        <f t="shared" si="6"/>
        <v>8.707865168539314</v>
      </c>
      <c r="M46" s="1430">
        <f t="shared" si="7"/>
        <v>0</v>
      </c>
    </row>
    <row r="47" spans="1:13" ht="24.75" customHeight="1">
      <c r="A47" s="375"/>
      <c r="B47" s="1434" t="s">
        <v>1363</v>
      </c>
      <c r="C47" s="226">
        <v>1.38</v>
      </c>
      <c r="D47" s="1433">
        <v>119.6</v>
      </c>
      <c r="E47" s="1433">
        <v>135</v>
      </c>
      <c r="F47" s="1433">
        <v>139.3</v>
      </c>
      <c r="G47" s="12">
        <v>149.5</v>
      </c>
      <c r="H47" s="12">
        <v>152.4</v>
      </c>
      <c r="I47" s="139">
        <v>152.4</v>
      </c>
      <c r="J47" s="778">
        <f t="shared" si="4"/>
        <v>16.471571906354527</v>
      </c>
      <c r="K47" s="778">
        <f t="shared" si="5"/>
        <v>3.1851851851852047</v>
      </c>
      <c r="L47" s="778">
        <f t="shared" si="6"/>
        <v>9.404163675520465</v>
      </c>
      <c r="M47" s="1435">
        <f t="shared" si="7"/>
        <v>0</v>
      </c>
    </row>
    <row r="48" spans="1:13" ht="24.75" customHeight="1">
      <c r="A48" s="376"/>
      <c r="B48" s="1434" t="s">
        <v>1365</v>
      </c>
      <c r="C48" s="226">
        <v>1.38</v>
      </c>
      <c r="D48" s="1433">
        <v>122.7</v>
      </c>
      <c r="E48" s="1433">
        <v>139.6</v>
      </c>
      <c r="F48" s="1433">
        <v>145.6</v>
      </c>
      <c r="G48" s="12">
        <v>153.4</v>
      </c>
      <c r="H48" s="12">
        <v>157.2</v>
      </c>
      <c r="I48" s="139">
        <v>157.2</v>
      </c>
      <c r="J48" s="778">
        <f t="shared" si="4"/>
        <v>18.66340668296658</v>
      </c>
      <c r="K48" s="778">
        <f t="shared" si="5"/>
        <v>4.297994269340961</v>
      </c>
      <c r="L48" s="778">
        <f t="shared" si="6"/>
        <v>7.967032967032964</v>
      </c>
      <c r="M48" s="1435">
        <f t="shared" si="7"/>
        <v>0</v>
      </c>
    </row>
    <row r="49" spans="1:13" ht="24.75" customHeight="1">
      <c r="A49" s="375"/>
      <c r="B49" s="1427" t="s">
        <v>1368</v>
      </c>
      <c r="C49" s="227">
        <v>2.76</v>
      </c>
      <c r="D49" s="1431">
        <v>116.9</v>
      </c>
      <c r="E49" s="1431">
        <v>133.5</v>
      </c>
      <c r="F49" s="1431">
        <v>138.3</v>
      </c>
      <c r="G49" s="1432">
        <v>144.3</v>
      </c>
      <c r="H49" s="1432">
        <v>147.3</v>
      </c>
      <c r="I49" s="150">
        <v>147.3</v>
      </c>
      <c r="J49" s="1429">
        <f t="shared" si="4"/>
        <v>18.30624465355004</v>
      </c>
      <c r="K49" s="1429">
        <f t="shared" si="5"/>
        <v>3.595505617977551</v>
      </c>
      <c r="L49" s="1429">
        <f t="shared" si="6"/>
        <v>6.507592190889369</v>
      </c>
      <c r="M49" s="1430">
        <f t="shared" si="7"/>
        <v>0</v>
      </c>
    </row>
    <row r="50" spans="1:13" ht="24.75" customHeight="1">
      <c r="A50" s="375"/>
      <c r="B50" s="1434" t="s">
        <v>1363</v>
      </c>
      <c r="C50" s="226">
        <v>1.38</v>
      </c>
      <c r="D50" s="1433">
        <v>116</v>
      </c>
      <c r="E50" s="1433">
        <v>129.5</v>
      </c>
      <c r="F50" s="1433">
        <v>133.7</v>
      </c>
      <c r="G50" s="12">
        <v>141.8</v>
      </c>
      <c r="H50" s="12">
        <v>144.4</v>
      </c>
      <c r="I50" s="139">
        <v>144.4</v>
      </c>
      <c r="J50" s="778">
        <f t="shared" si="4"/>
        <v>15.25862068965516</v>
      </c>
      <c r="K50" s="778">
        <f t="shared" si="5"/>
        <v>3.243243243243228</v>
      </c>
      <c r="L50" s="778">
        <f t="shared" si="6"/>
        <v>8.002991772625293</v>
      </c>
      <c r="M50" s="1435">
        <f t="shared" si="7"/>
        <v>0</v>
      </c>
    </row>
    <row r="51" spans="1:13" ht="24.75" customHeight="1">
      <c r="A51" s="375"/>
      <c r="B51" s="1434" t="s">
        <v>1365</v>
      </c>
      <c r="C51" s="226">
        <v>1.38</v>
      </c>
      <c r="D51" s="1433">
        <v>117.8</v>
      </c>
      <c r="E51" s="1433">
        <v>137.5</v>
      </c>
      <c r="F51" s="1433">
        <v>142.9</v>
      </c>
      <c r="G51" s="12">
        <v>146.9</v>
      </c>
      <c r="H51" s="12">
        <v>150.3</v>
      </c>
      <c r="I51" s="139">
        <v>150.3</v>
      </c>
      <c r="J51" s="778">
        <f t="shared" si="4"/>
        <v>21.307300509337864</v>
      </c>
      <c r="K51" s="778">
        <f t="shared" si="5"/>
        <v>3.9272727272727366</v>
      </c>
      <c r="L51" s="778">
        <f t="shared" si="6"/>
        <v>5.17844646606018</v>
      </c>
      <c r="M51" s="1435">
        <f t="shared" si="7"/>
        <v>0</v>
      </c>
    </row>
    <row r="52" spans="1:13" ht="24.75" customHeight="1">
      <c r="A52" s="375"/>
      <c r="B52" s="1427" t="s">
        <v>1309</v>
      </c>
      <c r="C52" s="227">
        <v>2.77</v>
      </c>
      <c r="D52" s="1431">
        <v>127.6</v>
      </c>
      <c r="E52" s="1431">
        <v>156.1</v>
      </c>
      <c r="F52" s="1431">
        <v>163</v>
      </c>
      <c r="G52" s="1432">
        <v>172.5</v>
      </c>
      <c r="H52" s="1432">
        <v>177.7</v>
      </c>
      <c r="I52" s="150">
        <v>177.7</v>
      </c>
      <c r="J52" s="1429">
        <f t="shared" si="4"/>
        <v>27.74294670846396</v>
      </c>
      <c r="K52" s="1429">
        <f t="shared" si="5"/>
        <v>4.420243433696356</v>
      </c>
      <c r="L52" s="1429">
        <f t="shared" si="6"/>
        <v>9.018404907975452</v>
      </c>
      <c r="M52" s="1430">
        <f t="shared" si="7"/>
        <v>0</v>
      </c>
    </row>
    <row r="53" spans="1:13" ht="24.75" customHeight="1">
      <c r="A53" s="375"/>
      <c r="B53" s="1434" t="s">
        <v>1359</v>
      </c>
      <c r="C53" s="226">
        <v>1.38</v>
      </c>
      <c r="D53" s="1433">
        <v>126.7</v>
      </c>
      <c r="E53" s="1433">
        <v>153.2</v>
      </c>
      <c r="F53" s="1433">
        <v>160.4</v>
      </c>
      <c r="G53" s="12">
        <v>170.3</v>
      </c>
      <c r="H53" s="12">
        <v>175</v>
      </c>
      <c r="I53" s="139">
        <v>175</v>
      </c>
      <c r="J53" s="778">
        <f t="shared" si="4"/>
        <v>26.59826361483819</v>
      </c>
      <c r="K53" s="778">
        <f t="shared" si="5"/>
        <v>4.6997389033942625</v>
      </c>
      <c r="L53" s="778">
        <f t="shared" si="6"/>
        <v>9.102244389027419</v>
      </c>
      <c r="M53" s="1435">
        <f t="shared" si="7"/>
        <v>0</v>
      </c>
    </row>
    <row r="54" spans="1:13" ht="24.75" customHeight="1" thickBot="1">
      <c r="A54" s="377"/>
      <c r="B54" s="1436" t="s">
        <v>1360</v>
      </c>
      <c r="C54" s="378">
        <v>1.39</v>
      </c>
      <c r="D54" s="1437">
        <v>128.6</v>
      </c>
      <c r="E54" s="1437">
        <v>159</v>
      </c>
      <c r="F54" s="1437">
        <v>165.7</v>
      </c>
      <c r="G54" s="184">
        <v>174.7</v>
      </c>
      <c r="H54" s="184">
        <v>180.4</v>
      </c>
      <c r="I54" s="185">
        <v>180.4</v>
      </c>
      <c r="J54" s="1438">
        <f t="shared" si="4"/>
        <v>28.849144634525658</v>
      </c>
      <c r="K54" s="1438">
        <f t="shared" si="5"/>
        <v>4.213836477987414</v>
      </c>
      <c r="L54" s="1438">
        <f t="shared" si="6"/>
        <v>8.87145443572723</v>
      </c>
      <c r="M54" s="1439">
        <f t="shared" si="7"/>
        <v>0</v>
      </c>
    </row>
    <row r="55" spans="2:13" ht="24.75" customHeight="1" thickTop="1">
      <c r="B55" s="297" t="s">
        <v>1371</v>
      </c>
      <c r="D55" s="298"/>
      <c r="E55" s="298"/>
      <c r="F55" s="298"/>
      <c r="G55" s="298"/>
      <c r="H55" s="298"/>
      <c r="I55" s="298"/>
      <c r="J55" s="298"/>
      <c r="K55" s="298"/>
      <c r="L55" s="298"/>
      <c r="M55" s="298"/>
    </row>
    <row r="56" spans="4:13" ht="24.75" customHeight="1">
      <c r="D56" s="298"/>
      <c r="E56" s="298"/>
      <c r="F56" s="298"/>
      <c r="G56" s="298"/>
      <c r="H56" s="298"/>
      <c r="I56" s="298"/>
      <c r="J56" s="298"/>
      <c r="K56" s="298"/>
      <c r="L56" s="298"/>
      <c r="M56" s="298"/>
    </row>
    <row r="57" spans="4:13" ht="24.75" customHeight="1">
      <c r="D57" s="298"/>
      <c r="E57" s="298"/>
      <c r="F57" s="298"/>
      <c r="G57" s="298"/>
      <c r="H57" s="298"/>
      <c r="I57" s="298"/>
      <c r="J57" s="298"/>
      <c r="K57" s="298"/>
      <c r="L57" s="298"/>
      <c r="M57" s="298"/>
    </row>
    <row r="58" spans="4:13" ht="24.75" customHeight="1">
      <c r="D58" s="298"/>
      <c r="E58" s="298"/>
      <c r="F58" s="298"/>
      <c r="G58" s="298"/>
      <c r="H58" s="298"/>
      <c r="I58" s="298"/>
      <c r="J58" s="298"/>
      <c r="K58" s="298"/>
      <c r="L58" s="298"/>
      <c r="M58" s="298"/>
    </row>
    <row r="59" spans="4:13" ht="24.75" customHeight="1">
      <c r="D59" s="298"/>
      <c r="E59" s="298"/>
      <c r="F59" s="298"/>
      <c r="G59" s="298"/>
      <c r="H59" s="298"/>
      <c r="I59" s="298"/>
      <c r="J59" s="298"/>
      <c r="K59" s="298"/>
      <c r="L59" s="298"/>
      <c r="M59" s="298"/>
    </row>
    <row r="60" spans="4:13" ht="24.75" customHeight="1">
      <c r="D60" s="298"/>
      <c r="E60" s="298"/>
      <c r="F60" s="298"/>
      <c r="G60" s="298"/>
      <c r="H60" s="298"/>
      <c r="I60" s="298"/>
      <c r="J60" s="298"/>
      <c r="K60" s="298"/>
      <c r="L60" s="298"/>
      <c r="M60" s="298"/>
    </row>
    <row r="61" spans="4:13" ht="24.75" customHeight="1">
      <c r="D61" s="298"/>
      <c r="E61" s="298"/>
      <c r="F61" s="298"/>
      <c r="G61" s="298"/>
      <c r="H61" s="298"/>
      <c r="I61" s="298"/>
      <c r="J61" s="298"/>
      <c r="K61" s="298"/>
      <c r="L61" s="298"/>
      <c r="M61" s="298"/>
    </row>
    <row r="62" spans="4:13" ht="24.75" customHeight="1">
      <c r="D62" s="298"/>
      <c r="E62" s="298"/>
      <c r="F62" s="298"/>
      <c r="G62" s="298"/>
      <c r="H62" s="298"/>
      <c r="I62" s="298"/>
      <c r="J62" s="298"/>
      <c r="K62" s="298"/>
      <c r="L62" s="298"/>
      <c r="M62" s="298"/>
    </row>
    <row r="63" spans="4:13" ht="24.75" customHeight="1">
      <c r="D63" s="298"/>
      <c r="E63" s="298"/>
      <c r="F63" s="298"/>
      <c r="G63" s="298"/>
      <c r="H63" s="298"/>
      <c r="I63" s="298"/>
      <c r="J63" s="298"/>
      <c r="K63" s="298"/>
      <c r="L63" s="298"/>
      <c r="M63" s="298"/>
    </row>
    <row r="64" spans="4:13" ht="24.75" customHeight="1">
      <c r="D64" s="298"/>
      <c r="E64" s="298"/>
      <c r="F64" s="298"/>
      <c r="G64" s="298"/>
      <c r="H64" s="298"/>
      <c r="I64" s="298"/>
      <c r="J64" s="298"/>
      <c r="K64" s="298"/>
      <c r="L64" s="298"/>
      <c r="M64" s="298"/>
    </row>
    <row r="65" spans="4:13" ht="24.75" customHeight="1">
      <c r="D65" s="298"/>
      <c r="E65" s="298"/>
      <c r="F65" s="298"/>
      <c r="G65" s="298"/>
      <c r="H65" s="298"/>
      <c r="I65" s="298"/>
      <c r="J65" s="298"/>
      <c r="K65" s="298"/>
      <c r="L65" s="298"/>
      <c r="M65" s="298"/>
    </row>
    <row r="66" spans="4:13" ht="24.75" customHeight="1">
      <c r="D66" s="298"/>
      <c r="E66" s="298"/>
      <c r="F66" s="298"/>
      <c r="G66" s="298"/>
      <c r="H66" s="298"/>
      <c r="I66" s="298"/>
      <c r="J66" s="298"/>
      <c r="K66" s="298"/>
      <c r="L66" s="298"/>
      <c r="M66" s="298"/>
    </row>
    <row r="67" spans="4:13" ht="24.75" customHeight="1">
      <c r="D67" s="298"/>
      <c r="E67" s="298"/>
      <c r="F67" s="298"/>
      <c r="G67" s="298"/>
      <c r="H67" s="298"/>
      <c r="I67" s="298"/>
      <c r="J67" s="298"/>
      <c r="K67" s="298"/>
      <c r="L67" s="298"/>
      <c r="M67" s="298"/>
    </row>
    <row r="68" spans="4:13" ht="24.75" customHeight="1">
      <c r="D68" s="298"/>
      <c r="E68" s="298"/>
      <c r="F68" s="298"/>
      <c r="G68" s="298"/>
      <c r="H68" s="298"/>
      <c r="I68" s="298"/>
      <c r="J68" s="298"/>
      <c r="K68" s="298"/>
      <c r="L68" s="298"/>
      <c r="M68" s="298"/>
    </row>
    <row r="69" spans="4:13" ht="24.75" customHeight="1">
      <c r="D69" s="298"/>
      <c r="E69" s="298"/>
      <c r="F69" s="298"/>
      <c r="G69" s="298"/>
      <c r="H69" s="298"/>
      <c r="I69" s="298"/>
      <c r="J69" s="298"/>
      <c r="K69" s="298"/>
      <c r="L69" s="298"/>
      <c r="M69" s="298"/>
    </row>
    <row r="70" spans="4:13" ht="24.75" customHeight="1">
      <c r="D70" s="298"/>
      <c r="E70" s="298"/>
      <c r="F70" s="298"/>
      <c r="G70" s="298"/>
      <c r="H70" s="298"/>
      <c r="I70" s="298"/>
      <c r="J70" s="298"/>
      <c r="K70" s="298"/>
      <c r="L70" s="298"/>
      <c r="M70" s="298"/>
    </row>
    <row r="71" spans="4:13" ht="24.75" customHeight="1">
      <c r="D71" s="298"/>
      <c r="E71" s="298"/>
      <c r="F71" s="298"/>
      <c r="G71" s="298"/>
      <c r="H71" s="298"/>
      <c r="I71" s="298"/>
      <c r="J71" s="298"/>
      <c r="K71" s="298"/>
      <c r="L71" s="298"/>
      <c r="M71" s="298"/>
    </row>
    <row r="72" spans="4:13" ht="24.75" customHeight="1">
      <c r="D72" s="298"/>
      <c r="E72" s="298"/>
      <c r="F72" s="298"/>
      <c r="G72" s="298"/>
      <c r="H72" s="298"/>
      <c r="I72" s="298"/>
      <c r="J72" s="298"/>
      <c r="K72" s="298"/>
      <c r="L72" s="298"/>
      <c r="M72" s="298"/>
    </row>
    <row r="73" spans="4:13" ht="24.75" customHeight="1">
      <c r="D73" s="298"/>
      <c r="E73" s="298"/>
      <c r="F73" s="298"/>
      <c r="G73" s="298"/>
      <c r="H73" s="298"/>
      <c r="I73" s="298"/>
      <c r="J73" s="298"/>
      <c r="K73" s="298"/>
      <c r="L73" s="298"/>
      <c r="M73" s="298"/>
    </row>
    <row r="74" spans="4:13" ht="24.75" customHeight="1">
      <c r="D74" s="298"/>
      <c r="E74" s="298"/>
      <c r="F74" s="298"/>
      <c r="G74" s="298"/>
      <c r="H74" s="298"/>
      <c r="I74" s="298"/>
      <c r="J74" s="298"/>
      <c r="K74" s="298"/>
      <c r="L74" s="298"/>
      <c r="M74" s="298"/>
    </row>
    <row r="75" spans="4:13" ht="24.75" customHeight="1">
      <c r="D75" s="298"/>
      <c r="E75" s="298"/>
      <c r="F75" s="298"/>
      <c r="G75" s="298"/>
      <c r="H75" s="298"/>
      <c r="I75" s="298"/>
      <c r="J75" s="298"/>
      <c r="K75" s="298"/>
      <c r="L75" s="298"/>
      <c r="M75" s="298"/>
    </row>
    <row r="76" spans="4:13" ht="24.75" customHeight="1">
      <c r="D76" s="298"/>
      <c r="E76" s="298"/>
      <c r="F76" s="298"/>
      <c r="G76" s="298"/>
      <c r="H76" s="298"/>
      <c r="I76" s="298"/>
      <c r="J76" s="298"/>
      <c r="K76" s="298"/>
      <c r="L76" s="298"/>
      <c r="M76" s="298"/>
    </row>
    <row r="77" spans="4:13" ht="24.75" customHeight="1">
      <c r="D77" s="298"/>
      <c r="E77" s="298"/>
      <c r="F77" s="298"/>
      <c r="G77" s="298"/>
      <c r="H77" s="298"/>
      <c r="I77" s="298"/>
      <c r="J77" s="298"/>
      <c r="K77" s="298"/>
      <c r="L77" s="298"/>
      <c r="M77" s="298"/>
    </row>
    <row r="78" spans="4:13" ht="24.75" customHeight="1">
      <c r="D78" s="298"/>
      <c r="E78" s="298"/>
      <c r="F78" s="298"/>
      <c r="G78" s="298"/>
      <c r="H78" s="298"/>
      <c r="I78" s="298"/>
      <c r="J78" s="298"/>
      <c r="K78" s="298"/>
      <c r="L78" s="298"/>
      <c r="M78" s="298"/>
    </row>
    <row r="79" spans="4:13" ht="24.75" customHeight="1">
      <c r="D79" s="298"/>
      <c r="E79" s="298"/>
      <c r="F79" s="298"/>
      <c r="G79" s="298"/>
      <c r="H79" s="298"/>
      <c r="I79" s="298"/>
      <c r="J79" s="298"/>
      <c r="K79" s="298"/>
      <c r="L79" s="298"/>
      <c r="M79" s="298"/>
    </row>
    <row r="80" spans="4:13" ht="24.75" customHeight="1">
      <c r="D80" s="298"/>
      <c r="E80" s="298"/>
      <c r="F80" s="298"/>
      <c r="G80" s="298"/>
      <c r="H80" s="298"/>
      <c r="I80" s="298"/>
      <c r="J80" s="298"/>
      <c r="K80" s="298"/>
      <c r="L80" s="298"/>
      <c r="M80" s="298"/>
    </row>
    <row r="81" spans="4:13" ht="24.75" customHeight="1">
      <c r="D81" s="298"/>
      <c r="E81" s="298"/>
      <c r="F81" s="298"/>
      <c r="G81" s="298"/>
      <c r="H81" s="298"/>
      <c r="I81" s="298"/>
      <c r="J81" s="298"/>
      <c r="K81" s="298"/>
      <c r="L81" s="298"/>
      <c r="M81" s="298"/>
    </row>
    <row r="82" spans="4:13" ht="24.75" customHeight="1">
      <c r="D82" s="298"/>
      <c r="E82" s="298"/>
      <c r="F82" s="298"/>
      <c r="G82" s="298"/>
      <c r="H82" s="298"/>
      <c r="I82" s="298"/>
      <c r="J82" s="298"/>
      <c r="K82" s="298"/>
      <c r="L82" s="298"/>
      <c r="M82" s="298"/>
    </row>
    <row r="83" spans="4:13" ht="24.75" customHeight="1">
      <c r="D83" s="298"/>
      <c r="E83" s="298"/>
      <c r="F83" s="298"/>
      <c r="G83" s="298"/>
      <c r="H83" s="298"/>
      <c r="I83" s="298"/>
      <c r="J83" s="298"/>
      <c r="K83" s="298"/>
      <c r="L83" s="298"/>
      <c r="M83" s="298"/>
    </row>
    <row r="84" spans="4:13" ht="24.75" customHeight="1">
      <c r="D84" s="298"/>
      <c r="E84" s="298"/>
      <c r="F84" s="298"/>
      <c r="G84" s="298"/>
      <c r="H84" s="298"/>
      <c r="I84" s="298"/>
      <c r="J84" s="298"/>
      <c r="K84" s="298"/>
      <c r="L84" s="298"/>
      <c r="M84" s="298"/>
    </row>
    <row r="85" spans="4:13" ht="24.75" customHeight="1">
      <c r="D85" s="298"/>
      <c r="E85" s="298"/>
      <c r="F85" s="298"/>
      <c r="G85" s="298"/>
      <c r="H85" s="298"/>
      <c r="I85" s="298"/>
      <c r="J85" s="298"/>
      <c r="K85" s="298"/>
      <c r="L85" s="298"/>
      <c r="M85" s="298"/>
    </row>
    <row r="86" spans="4:13" ht="24.75" customHeight="1">
      <c r="D86" s="298"/>
      <c r="E86" s="298"/>
      <c r="F86" s="298"/>
      <c r="G86" s="298"/>
      <c r="H86" s="298"/>
      <c r="I86" s="298"/>
      <c r="J86" s="298"/>
      <c r="K86" s="298"/>
      <c r="L86" s="298"/>
      <c r="M86" s="298"/>
    </row>
    <row r="87" spans="4:13" ht="24.75" customHeight="1">
      <c r="D87" s="298"/>
      <c r="E87" s="298"/>
      <c r="F87" s="298"/>
      <c r="G87" s="298"/>
      <c r="H87" s="298"/>
      <c r="I87" s="298"/>
      <c r="J87" s="298"/>
      <c r="K87" s="298"/>
      <c r="L87" s="298"/>
      <c r="M87" s="298"/>
    </row>
    <row r="88" spans="4:13" ht="24.75" customHeight="1">
      <c r="D88" s="298"/>
      <c r="E88" s="298"/>
      <c r="F88" s="298"/>
      <c r="G88" s="298"/>
      <c r="H88" s="298"/>
      <c r="I88" s="298"/>
      <c r="J88" s="298"/>
      <c r="K88" s="298"/>
      <c r="L88" s="298"/>
      <c r="M88" s="298"/>
    </row>
    <row r="89" spans="4:13" ht="24.75" customHeight="1">
      <c r="D89" s="298"/>
      <c r="E89" s="298"/>
      <c r="F89" s="298"/>
      <c r="G89" s="298"/>
      <c r="H89" s="298"/>
      <c r="I89" s="298"/>
      <c r="J89" s="298"/>
      <c r="K89" s="298"/>
      <c r="L89" s="298"/>
      <c r="M89" s="298"/>
    </row>
    <row r="90" spans="4:13" ht="24.75" customHeight="1">
      <c r="D90" s="298"/>
      <c r="E90" s="298"/>
      <c r="F90" s="298"/>
      <c r="G90" s="298"/>
      <c r="H90" s="298"/>
      <c r="I90" s="298"/>
      <c r="J90" s="298"/>
      <c r="K90" s="298"/>
      <c r="L90" s="298"/>
      <c r="M90" s="298"/>
    </row>
    <row r="91" spans="4:13" ht="24.75" customHeight="1">
      <c r="D91" s="298"/>
      <c r="E91" s="298"/>
      <c r="F91" s="298"/>
      <c r="G91" s="298"/>
      <c r="H91" s="298"/>
      <c r="I91" s="298"/>
      <c r="J91" s="298"/>
      <c r="K91" s="298"/>
      <c r="L91" s="298"/>
      <c r="M91" s="298"/>
    </row>
    <row r="92" spans="4:13" ht="24.75" customHeight="1">
      <c r="D92" s="298"/>
      <c r="E92" s="298"/>
      <c r="F92" s="298"/>
      <c r="G92" s="298"/>
      <c r="H92" s="298"/>
      <c r="I92" s="298"/>
      <c r="J92" s="298"/>
      <c r="K92" s="298"/>
      <c r="L92" s="298"/>
      <c r="M92" s="298"/>
    </row>
    <row r="93" spans="4:13" ht="24.75" customHeight="1">
      <c r="D93" s="298"/>
      <c r="E93" s="298"/>
      <c r="F93" s="298"/>
      <c r="G93" s="298"/>
      <c r="H93" s="298"/>
      <c r="I93" s="298"/>
      <c r="J93" s="298"/>
      <c r="K93" s="298"/>
      <c r="L93" s="298"/>
      <c r="M93" s="298"/>
    </row>
    <row r="94" spans="4:13" ht="24.75" customHeight="1">
      <c r="D94" s="298"/>
      <c r="E94" s="298"/>
      <c r="F94" s="298"/>
      <c r="G94" s="298"/>
      <c r="H94" s="298"/>
      <c r="I94" s="298"/>
      <c r="J94" s="298"/>
      <c r="K94" s="298"/>
      <c r="L94" s="298"/>
      <c r="M94" s="298"/>
    </row>
    <row r="95" spans="4:13" ht="24.75" customHeight="1">
      <c r="D95" s="298"/>
      <c r="E95" s="298"/>
      <c r="F95" s="298"/>
      <c r="G95" s="298"/>
      <c r="H95" s="298"/>
      <c r="I95" s="298"/>
      <c r="J95" s="298"/>
      <c r="K95" s="298"/>
      <c r="L95" s="298"/>
      <c r="M95" s="298"/>
    </row>
    <row r="96" spans="4:13" ht="24.75" customHeight="1">
      <c r="D96" s="298"/>
      <c r="E96" s="298"/>
      <c r="F96" s="298"/>
      <c r="G96" s="298"/>
      <c r="H96" s="298"/>
      <c r="I96" s="298"/>
      <c r="J96" s="298"/>
      <c r="K96" s="298"/>
      <c r="L96" s="298"/>
      <c r="M96" s="298"/>
    </row>
    <row r="97" spans="4:13" ht="24.75" customHeight="1">
      <c r="D97" s="298"/>
      <c r="E97" s="298"/>
      <c r="F97" s="298"/>
      <c r="G97" s="298"/>
      <c r="H97" s="298"/>
      <c r="I97" s="298"/>
      <c r="J97" s="298"/>
      <c r="K97" s="298"/>
      <c r="L97" s="298"/>
      <c r="M97" s="298"/>
    </row>
    <row r="98" spans="4:13" ht="24.75" customHeight="1">
      <c r="D98" s="298"/>
      <c r="E98" s="298"/>
      <c r="F98" s="298"/>
      <c r="G98" s="298"/>
      <c r="H98" s="298"/>
      <c r="I98" s="298"/>
      <c r="J98" s="298"/>
      <c r="K98" s="298"/>
      <c r="L98" s="298"/>
      <c r="M98" s="298"/>
    </row>
    <row r="99" spans="4:13" ht="24.75" customHeight="1">
      <c r="D99" s="298"/>
      <c r="E99" s="298"/>
      <c r="F99" s="298"/>
      <c r="G99" s="298"/>
      <c r="H99" s="298"/>
      <c r="I99" s="298"/>
      <c r="J99" s="298"/>
      <c r="K99" s="298"/>
      <c r="L99" s="298"/>
      <c r="M99" s="298"/>
    </row>
    <row r="100" spans="4:13" ht="24.75" customHeight="1">
      <c r="D100" s="298"/>
      <c r="E100" s="298"/>
      <c r="F100" s="298"/>
      <c r="G100" s="298"/>
      <c r="H100" s="298"/>
      <c r="I100" s="298"/>
      <c r="J100" s="298"/>
      <c r="K100" s="298"/>
      <c r="L100" s="298"/>
      <c r="M100" s="298"/>
    </row>
    <row r="101" spans="4:13" ht="24.75" customHeight="1">
      <c r="D101" s="298"/>
      <c r="E101" s="298"/>
      <c r="F101" s="298"/>
      <c r="G101" s="298"/>
      <c r="H101" s="298"/>
      <c r="I101" s="298"/>
      <c r="J101" s="298"/>
      <c r="K101" s="298"/>
      <c r="L101" s="298"/>
      <c r="M101" s="298"/>
    </row>
    <row r="102" spans="4:13" ht="24.75" customHeight="1"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</row>
    <row r="103" spans="4:13" ht="24.75" customHeight="1">
      <c r="D103" s="298"/>
      <c r="E103" s="298"/>
      <c r="F103" s="298"/>
      <c r="G103" s="298"/>
      <c r="H103" s="298"/>
      <c r="I103" s="298"/>
      <c r="J103" s="298"/>
      <c r="K103" s="298"/>
      <c r="L103" s="298"/>
      <c r="M103" s="298"/>
    </row>
    <row r="104" spans="4:13" ht="24.75" customHeight="1"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</row>
    <row r="105" spans="4:13" ht="24.75" customHeight="1">
      <c r="D105" s="298"/>
      <c r="E105" s="298"/>
      <c r="F105" s="298"/>
      <c r="G105" s="298"/>
      <c r="H105" s="298"/>
      <c r="I105" s="298"/>
      <c r="J105" s="298"/>
      <c r="K105" s="298"/>
      <c r="L105" s="298"/>
      <c r="M105" s="298"/>
    </row>
    <row r="106" spans="4:13" ht="24.75" customHeight="1"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</row>
    <row r="107" spans="4:13" ht="24.75" customHeight="1">
      <c r="D107" s="298"/>
      <c r="E107" s="298"/>
      <c r="F107" s="298"/>
      <c r="G107" s="298"/>
      <c r="H107" s="298"/>
      <c r="I107" s="298"/>
      <c r="J107" s="298"/>
      <c r="K107" s="298"/>
      <c r="L107" s="298"/>
      <c r="M107" s="298"/>
    </row>
    <row r="108" spans="4:13" ht="24.75" customHeight="1"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</row>
    <row r="109" spans="4:13" ht="24.75" customHeight="1"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</row>
    <row r="110" spans="4:13" ht="24.75" customHeight="1"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</row>
    <row r="111" spans="4:13" ht="24.75" customHeight="1"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</row>
    <row r="112" spans="4:13" ht="24.75" customHeight="1"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</row>
    <row r="113" spans="4:13" ht="24.75" customHeight="1"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</row>
    <row r="114" spans="4:13" ht="24.75" customHeight="1"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</row>
    <row r="115" spans="4:13" ht="24.75" customHeight="1"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</row>
    <row r="116" spans="4:13" ht="24.75" customHeight="1"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</row>
    <row r="117" spans="4:13" ht="24.75" customHeight="1"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</row>
    <row r="118" spans="4:13" ht="24.75" customHeight="1"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</row>
    <row r="119" spans="4:13" ht="24.75" customHeight="1"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</row>
    <row r="120" spans="4:13" ht="24.75" customHeight="1">
      <c r="D120" s="298"/>
      <c r="E120" s="298"/>
      <c r="F120" s="298"/>
      <c r="G120" s="298"/>
      <c r="H120" s="298"/>
      <c r="I120" s="298"/>
      <c r="J120" s="298"/>
      <c r="K120" s="298"/>
      <c r="L120" s="298"/>
      <c r="M120" s="298"/>
    </row>
    <row r="121" spans="4:13" ht="24.75" customHeight="1"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</row>
    <row r="122" spans="4:13" ht="24.75" customHeight="1">
      <c r="D122" s="298"/>
      <c r="E122" s="298"/>
      <c r="F122" s="298"/>
      <c r="G122" s="298"/>
      <c r="H122" s="298"/>
      <c r="I122" s="298"/>
      <c r="J122" s="298"/>
      <c r="K122" s="298"/>
      <c r="L122" s="298"/>
      <c r="M122" s="298"/>
    </row>
    <row r="123" spans="4:13" ht="24.75" customHeight="1">
      <c r="D123" s="298"/>
      <c r="E123" s="298"/>
      <c r="F123" s="298"/>
      <c r="G123" s="298"/>
      <c r="H123" s="298"/>
      <c r="I123" s="298"/>
      <c r="J123" s="298"/>
      <c r="K123" s="298"/>
      <c r="L123" s="298"/>
      <c r="M123" s="298"/>
    </row>
    <row r="124" spans="4:13" ht="24.75" customHeight="1"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</row>
    <row r="125" spans="4:13" ht="24.75" customHeight="1">
      <c r="D125" s="298"/>
      <c r="E125" s="298"/>
      <c r="F125" s="298"/>
      <c r="G125" s="298"/>
      <c r="H125" s="298"/>
      <c r="I125" s="298"/>
      <c r="J125" s="298"/>
      <c r="K125" s="298"/>
      <c r="L125" s="298"/>
      <c r="M125" s="298"/>
    </row>
    <row r="126" spans="4:13" ht="24.75" customHeight="1"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</row>
    <row r="127" spans="4:13" ht="24.75" customHeight="1">
      <c r="D127" s="298"/>
      <c r="E127" s="298"/>
      <c r="F127" s="298"/>
      <c r="G127" s="298"/>
      <c r="H127" s="298"/>
      <c r="I127" s="298"/>
      <c r="J127" s="298"/>
      <c r="K127" s="298"/>
      <c r="L127" s="298"/>
      <c r="M127" s="298"/>
    </row>
    <row r="128" spans="4:13" ht="24.75" customHeight="1"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</row>
    <row r="129" spans="4:13" ht="24.75" customHeight="1">
      <c r="D129" s="298"/>
      <c r="E129" s="298"/>
      <c r="F129" s="298"/>
      <c r="G129" s="298"/>
      <c r="H129" s="298"/>
      <c r="I129" s="298"/>
      <c r="J129" s="298"/>
      <c r="K129" s="298"/>
      <c r="L129" s="298"/>
      <c r="M129" s="298"/>
    </row>
    <row r="130" spans="4:13" ht="24.75" customHeight="1"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</row>
    <row r="131" spans="4:13" ht="24.75" customHeight="1"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</row>
    <row r="132" spans="4:13" ht="24.75" customHeight="1"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</row>
    <row r="133" spans="4:13" ht="24.75" customHeight="1"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</row>
    <row r="134" spans="4:13" ht="24.75" customHeight="1">
      <c r="D134" s="298"/>
      <c r="E134" s="298"/>
      <c r="F134" s="298"/>
      <c r="G134" s="298"/>
      <c r="H134" s="298"/>
      <c r="I134" s="298"/>
      <c r="J134" s="298"/>
      <c r="K134" s="298"/>
      <c r="L134" s="298"/>
      <c r="M134" s="298"/>
    </row>
    <row r="135" spans="4:13" ht="24.75" customHeight="1"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</row>
    <row r="136" spans="4:13" ht="24.75" customHeight="1"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</row>
  </sheetData>
  <mergeCells count="14">
    <mergeCell ref="A6:A8"/>
    <mergeCell ref="B6:B7"/>
    <mergeCell ref="E6:F6"/>
    <mergeCell ref="G6:I6"/>
    <mergeCell ref="J6:M6"/>
    <mergeCell ref="J7:J8"/>
    <mergeCell ref="K7:K8"/>
    <mergeCell ref="L7:L8"/>
    <mergeCell ref="M7:M8"/>
    <mergeCell ref="A5:M5"/>
    <mergeCell ref="A1:M1"/>
    <mergeCell ref="A2:M2"/>
    <mergeCell ref="A3:M3"/>
    <mergeCell ref="A4:M4"/>
  </mergeCells>
  <printOptions horizontalCentered="1"/>
  <pageMargins left="0.75" right="0.75" top="1" bottom="1" header="0.5" footer="0.5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A1" sqref="A1:K1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00390625" style="1" bestFit="1" customWidth="1"/>
    <col min="9" max="9" width="10.140625" style="1" customWidth="1"/>
    <col min="10" max="10" width="3.8515625" style="1" customWidth="1"/>
    <col min="11" max="11" width="12.140625" style="48" customWidth="1"/>
    <col min="12" max="16384" width="22.421875" style="1" customWidth="1"/>
  </cols>
  <sheetData>
    <row r="1" spans="1:11" ht="12.75">
      <c r="A1" s="1628" t="s">
        <v>1208</v>
      </c>
      <c r="B1" s="1628"/>
      <c r="C1" s="1628"/>
      <c r="D1" s="1628"/>
      <c r="E1" s="1628"/>
      <c r="F1" s="1628"/>
      <c r="G1" s="1628"/>
      <c r="H1" s="1628"/>
      <c r="I1" s="1628"/>
      <c r="J1" s="1628"/>
      <c r="K1" s="1628"/>
    </row>
    <row r="2" spans="1:12" ht="15.75">
      <c r="A2" s="1629" t="s">
        <v>1427</v>
      </c>
      <c r="B2" s="1629"/>
      <c r="C2" s="1629"/>
      <c r="D2" s="1629"/>
      <c r="E2" s="1629"/>
      <c r="F2" s="1629"/>
      <c r="G2" s="1629"/>
      <c r="H2" s="1629"/>
      <c r="I2" s="1629"/>
      <c r="J2" s="1629"/>
      <c r="K2" s="1629"/>
      <c r="L2" s="49"/>
    </row>
    <row r="3" spans="1:11" ht="13.5" thickBot="1">
      <c r="A3" s="15"/>
      <c r="B3" s="14"/>
      <c r="C3" s="14"/>
      <c r="D3" s="14"/>
      <c r="E3" s="14"/>
      <c r="F3" s="14"/>
      <c r="G3" s="14"/>
      <c r="H3" s="14"/>
      <c r="J3" s="14"/>
      <c r="K3" s="313" t="s">
        <v>1139</v>
      </c>
    </row>
    <row r="4" spans="1:11" ht="13.5" thickTop="1">
      <c r="A4" s="606"/>
      <c r="B4" s="638"/>
      <c r="C4" s="638"/>
      <c r="D4" s="638"/>
      <c r="E4" s="638"/>
      <c r="F4" s="1636" t="s">
        <v>145</v>
      </c>
      <c r="G4" s="1637"/>
      <c r="H4" s="1637"/>
      <c r="I4" s="1637"/>
      <c r="J4" s="1637"/>
      <c r="K4" s="1630"/>
    </row>
    <row r="5" spans="1:11" ht="12.75">
      <c r="A5" s="607"/>
      <c r="B5" s="636">
        <v>2008</v>
      </c>
      <c r="C5" s="636">
        <v>2009</v>
      </c>
      <c r="D5" s="636">
        <v>2009</v>
      </c>
      <c r="E5" s="636">
        <v>2010</v>
      </c>
      <c r="F5" s="1623" t="s">
        <v>1056</v>
      </c>
      <c r="G5" s="1623">
        <v>0</v>
      </c>
      <c r="H5" s="1623">
        <v>0</v>
      </c>
      <c r="I5" s="1623" t="s">
        <v>1500</v>
      </c>
      <c r="J5" s="1623">
        <v>0</v>
      </c>
      <c r="K5" s="1624">
        <v>0</v>
      </c>
    </row>
    <row r="6" spans="1:11" ht="12.75">
      <c r="A6" s="608"/>
      <c r="B6" s="637" t="s">
        <v>1135</v>
      </c>
      <c r="C6" s="637" t="s">
        <v>24</v>
      </c>
      <c r="D6" s="637" t="s">
        <v>1137</v>
      </c>
      <c r="E6" s="637" t="s">
        <v>147</v>
      </c>
      <c r="F6" s="106" t="s">
        <v>1138</v>
      </c>
      <c r="G6" s="104" t="s">
        <v>1134</v>
      </c>
      <c r="H6" s="105" t="s">
        <v>1211</v>
      </c>
      <c r="I6" s="106" t="s">
        <v>1138</v>
      </c>
      <c r="J6" s="104" t="s">
        <v>1134</v>
      </c>
      <c r="K6" s="396" t="s">
        <v>1211</v>
      </c>
    </row>
    <row r="7" spans="1:11" ht="15" customHeight="1">
      <c r="A7" s="609" t="s">
        <v>1140</v>
      </c>
      <c r="B7" s="107">
        <v>170314.216566394</v>
      </c>
      <c r="C7" s="107">
        <v>224433.10550810394</v>
      </c>
      <c r="D7" s="107">
        <v>224745.60136872003</v>
      </c>
      <c r="E7" s="107">
        <v>191257.76039531</v>
      </c>
      <c r="F7" s="113">
        <v>54118.88894170994</v>
      </c>
      <c r="G7" s="17"/>
      <c r="H7" s="3">
        <v>31.77590810254683</v>
      </c>
      <c r="I7" s="113">
        <v>-33487.84097341003</v>
      </c>
      <c r="J7" s="17"/>
      <c r="K7" s="397">
        <v>-14.900332095251786</v>
      </c>
    </row>
    <row r="8" spans="1:11" ht="15" customHeight="1">
      <c r="A8" s="398" t="s">
        <v>1141</v>
      </c>
      <c r="B8" s="108">
        <v>0</v>
      </c>
      <c r="C8" s="108">
        <v>0</v>
      </c>
      <c r="D8" s="108">
        <v>0</v>
      </c>
      <c r="E8" s="108">
        <v>0</v>
      </c>
      <c r="F8" s="30">
        <v>0</v>
      </c>
      <c r="G8" s="33"/>
      <c r="H8" s="4">
        <v>0</v>
      </c>
      <c r="I8" s="30">
        <v>0</v>
      </c>
      <c r="J8" s="14"/>
      <c r="K8" s="395" t="s">
        <v>1498</v>
      </c>
    </row>
    <row r="9" spans="1:11" ht="15" customHeight="1">
      <c r="A9" s="398" t="s">
        <v>1142</v>
      </c>
      <c r="B9" s="108">
        <v>630.644378364</v>
      </c>
      <c r="C9" s="108">
        <v>650.638610814</v>
      </c>
      <c r="D9" s="108">
        <v>555.33498775</v>
      </c>
      <c r="E9" s="108">
        <v>5967.11708177</v>
      </c>
      <c r="F9" s="30">
        <v>19.994232450000027</v>
      </c>
      <c r="G9" s="14"/>
      <c r="H9" s="4">
        <v>3.170444887159465</v>
      </c>
      <c r="I9" s="30">
        <v>5411.78209402</v>
      </c>
      <c r="J9" s="14"/>
      <c r="K9" s="384">
        <v>974.5076779596443</v>
      </c>
    </row>
    <row r="10" spans="1:11" ht="15" customHeight="1">
      <c r="A10" s="398" t="s">
        <v>1143</v>
      </c>
      <c r="B10" s="108">
        <v>0</v>
      </c>
      <c r="C10" s="108">
        <v>0</v>
      </c>
      <c r="D10" s="108">
        <v>0</v>
      </c>
      <c r="E10" s="108">
        <v>0</v>
      </c>
      <c r="F10" s="30">
        <v>0</v>
      </c>
      <c r="G10" s="14"/>
      <c r="H10" s="4">
        <v>0</v>
      </c>
      <c r="I10" s="30">
        <v>0</v>
      </c>
      <c r="J10" s="14"/>
      <c r="K10" s="395" t="s">
        <v>1498</v>
      </c>
    </row>
    <row r="11" spans="1:11" ht="15" customHeight="1">
      <c r="A11" s="1481" t="s">
        <v>1144</v>
      </c>
      <c r="B11" s="109">
        <v>169683.57218803</v>
      </c>
      <c r="C11" s="109">
        <v>223782.46689728994</v>
      </c>
      <c r="D11" s="109">
        <v>224190.26638097005</v>
      </c>
      <c r="E11" s="109">
        <v>185290.64331354</v>
      </c>
      <c r="F11" s="63">
        <v>54098.89470925994</v>
      </c>
      <c r="G11" s="2"/>
      <c r="H11" s="5">
        <v>31.88222289975826</v>
      </c>
      <c r="I11" s="63">
        <v>-38899.623067430046</v>
      </c>
      <c r="J11" s="2"/>
      <c r="K11" s="386">
        <v>-17.351165015044543</v>
      </c>
    </row>
    <row r="12" spans="1:11" ht="15" customHeight="1">
      <c r="A12" s="398" t="s">
        <v>1145</v>
      </c>
      <c r="B12" s="108">
        <v>18925.778102520002</v>
      </c>
      <c r="C12" s="108">
        <v>24589.9099093</v>
      </c>
      <c r="D12" s="108">
        <v>32918.61281465</v>
      </c>
      <c r="E12" s="108">
        <v>29116.3871903</v>
      </c>
      <c r="F12" s="30">
        <v>5664.131806779998</v>
      </c>
      <c r="G12" s="14"/>
      <c r="H12" s="4">
        <v>29.928131758164326</v>
      </c>
      <c r="I12" s="30">
        <v>-3802.225624349998</v>
      </c>
      <c r="J12" s="14"/>
      <c r="K12" s="384">
        <v>-11.550382289067379</v>
      </c>
    </row>
    <row r="13" spans="1:11" ht="15" customHeight="1">
      <c r="A13" s="398" t="s">
        <v>1146</v>
      </c>
      <c r="B13" s="108">
        <v>17555.93225663</v>
      </c>
      <c r="C13" s="108">
        <v>22812.4419093</v>
      </c>
      <c r="D13" s="108">
        <v>22173.5490793</v>
      </c>
      <c r="E13" s="108">
        <v>26285.5071903</v>
      </c>
      <c r="F13" s="30">
        <v>5256.50965267</v>
      </c>
      <c r="G13" s="14"/>
      <c r="H13" s="4">
        <v>29.941501116722975</v>
      </c>
      <c r="I13" s="30">
        <v>4111.958111</v>
      </c>
      <c r="J13" s="14"/>
      <c r="K13" s="384">
        <v>18.544429203887333</v>
      </c>
    </row>
    <row r="14" spans="1:11" ht="15" customHeight="1">
      <c r="A14" s="398" t="s">
        <v>1147</v>
      </c>
      <c r="B14" s="108">
        <v>6.932845889999999</v>
      </c>
      <c r="C14" s="108">
        <v>0</v>
      </c>
      <c r="D14" s="108">
        <v>0</v>
      </c>
      <c r="E14" s="108">
        <v>0</v>
      </c>
      <c r="F14" s="30">
        <v>-6.932845889999999</v>
      </c>
      <c r="G14" s="14"/>
      <c r="H14" s="4">
        <v>-100</v>
      </c>
      <c r="I14" s="30">
        <v>0</v>
      </c>
      <c r="J14" s="14"/>
      <c r="K14" s="395" t="s">
        <v>1498</v>
      </c>
    </row>
    <row r="15" spans="1:11" ht="15" customHeight="1">
      <c r="A15" s="398" t="s">
        <v>1148</v>
      </c>
      <c r="B15" s="108">
        <v>1362.913</v>
      </c>
      <c r="C15" s="108">
        <v>1777.4679999999998</v>
      </c>
      <c r="D15" s="108">
        <v>0</v>
      </c>
      <c r="E15" s="108">
        <v>2830.88</v>
      </c>
      <c r="F15" s="30">
        <v>414.555</v>
      </c>
      <c r="G15" s="14"/>
      <c r="H15" s="4">
        <v>30.416835117135122</v>
      </c>
      <c r="I15" s="30">
        <v>2830.88</v>
      </c>
      <c r="J15" s="14"/>
      <c r="K15" s="395" t="s">
        <v>1498</v>
      </c>
    </row>
    <row r="16" spans="1:11" ht="15" customHeight="1">
      <c r="A16" s="398" t="s">
        <v>1150</v>
      </c>
      <c r="B16" s="108">
        <v>0</v>
      </c>
      <c r="C16" s="108">
        <v>0</v>
      </c>
      <c r="D16" s="108">
        <v>8835.807735349998</v>
      </c>
      <c r="E16" s="108">
        <v>0</v>
      </c>
      <c r="F16" s="30">
        <v>0</v>
      </c>
      <c r="G16" s="14"/>
      <c r="H16" s="4">
        <v>0</v>
      </c>
      <c r="I16" s="30">
        <v>-8835.807735349998</v>
      </c>
      <c r="J16" s="14"/>
      <c r="K16" s="384">
        <v>-100</v>
      </c>
    </row>
    <row r="17" spans="1:11" ht="15" customHeight="1">
      <c r="A17" s="1482" t="s">
        <v>1151</v>
      </c>
      <c r="B17" s="111">
        <v>11</v>
      </c>
      <c r="C17" s="111">
        <v>11.449995</v>
      </c>
      <c r="D17" s="111">
        <v>11.449995</v>
      </c>
      <c r="E17" s="111">
        <v>16.449995</v>
      </c>
      <c r="F17" s="110">
        <v>0.4499949999999995</v>
      </c>
      <c r="G17" s="6"/>
      <c r="H17" s="7">
        <v>4.090863636363632</v>
      </c>
      <c r="I17" s="110">
        <v>5</v>
      </c>
      <c r="J17" s="6"/>
      <c r="K17" s="388">
        <v>43.668141339799725</v>
      </c>
    </row>
    <row r="18" spans="1:11" ht="15" customHeight="1">
      <c r="A18" s="609" t="s">
        <v>1152</v>
      </c>
      <c r="B18" s="107">
        <v>464.0990100000001</v>
      </c>
      <c r="C18" s="107">
        <v>345.65987871</v>
      </c>
      <c r="D18" s="107">
        <v>230.42287871000002</v>
      </c>
      <c r="E18" s="107">
        <v>135.73336870999998</v>
      </c>
      <c r="F18" s="113">
        <v>-118.43913129000009</v>
      </c>
      <c r="G18" s="17"/>
      <c r="H18" s="3">
        <v>-25.52022924806499</v>
      </c>
      <c r="I18" s="113">
        <v>-94.68951000000004</v>
      </c>
      <c r="J18" s="17"/>
      <c r="K18" s="397">
        <v>-41.093796991908974</v>
      </c>
    </row>
    <row r="19" spans="1:11" ht="15" customHeight="1">
      <c r="A19" s="398" t="s">
        <v>1153</v>
      </c>
      <c r="B19" s="108">
        <v>432.0990100000001</v>
      </c>
      <c r="C19" s="108">
        <v>313.65987871</v>
      </c>
      <c r="D19" s="108">
        <v>198.42287871000002</v>
      </c>
      <c r="E19" s="108">
        <v>119.73336870999998</v>
      </c>
      <c r="F19" s="30">
        <v>-118.43913129000009</v>
      </c>
      <c r="G19" s="14"/>
      <c r="H19" s="4">
        <v>-27.4101834415219</v>
      </c>
      <c r="I19" s="30">
        <v>-78.68951000000004</v>
      </c>
      <c r="J19" s="14"/>
      <c r="K19" s="384">
        <v>-39.65747826640834</v>
      </c>
    </row>
    <row r="20" spans="1:11" ht="15" customHeight="1" hidden="1">
      <c r="A20" s="398"/>
      <c r="B20" s="108">
        <v>32</v>
      </c>
      <c r="C20" s="108">
        <v>32</v>
      </c>
      <c r="D20" s="108">
        <v>32</v>
      </c>
      <c r="E20" s="108">
        <v>16</v>
      </c>
      <c r="F20" s="30"/>
      <c r="G20" s="14"/>
      <c r="H20" s="4"/>
      <c r="I20" s="30"/>
      <c r="J20" s="14"/>
      <c r="K20" s="384"/>
    </row>
    <row r="21" spans="1:11" ht="15" customHeight="1">
      <c r="A21" s="1481" t="s">
        <v>1154</v>
      </c>
      <c r="B21" s="109">
        <v>32</v>
      </c>
      <c r="C21" s="109">
        <v>32</v>
      </c>
      <c r="D21" s="109">
        <v>32</v>
      </c>
      <c r="E21" s="109">
        <v>16</v>
      </c>
      <c r="F21" s="63">
        <v>0</v>
      </c>
      <c r="G21" s="2"/>
      <c r="H21" s="5">
        <v>0</v>
      </c>
      <c r="I21" s="63">
        <v>-16</v>
      </c>
      <c r="J21" s="2"/>
      <c r="K21" s="386">
        <v>-50</v>
      </c>
    </row>
    <row r="22" spans="1:11" ht="15" customHeight="1">
      <c r="A22" s="398" t="s">
        <v>1155</v>
      </c>
      <c r="B22" s="108">
        <v>660.655</v>
      </c>
      <c r="C22" s="108">
        <v>3950</v>
      </c>
      <c r="D22" s="108">
        <v>0</v>
      </c>
      <c r="E22" s="108">
        <v>15969</v>
      </c>
      <c r="F22" s="30">
        <v>3289.3450000000003</v>
      </c>
      <c r="G22" s="14"/>
      <c r="H22" s="4">
        <v>497.8914864793274</v>
      </c>
      <c r="I22" s="30">
        <v>15969</v>
      </c>
      <c r="J22" s="14"/>
      <c r="K22" s="395" t="s">
        <v>1498</v>
      </c>
    </row>
    <row r="23" spans="1:11" ht="15" customHeight="1">
      <c r="A23" s="398" t="s">
        <v>1156</v>
      </c>
      <c r="B23" s="108">
        <v>60.655</v>
      </c>
      <c r="C23" s="108">
        <v>0</v>
      </c>
      <c r="D23" s="108">
        <v>0</v>
      </c>
      <c r="E23" s="108">
        <v>0</v>
      </c>
      <c r="F23" s="30">
        <v>-60.655</v>
      </c>
      <c r="G23" s="14"/>
      <c r="H23" s="4">
        <v>-100</v>
      </c>
      <c r="I23" s="30">
        <v>0</v>
      </c>
      <c r="J23" s="14"/>
      <c r="K23" s="395" t="s">
        <v>1498</v>
      </c>
    </row>
    <row r="24" spans="1:11" ht="15" customHeight="1">
      <c r="A24" s="398" t="s">
        <v>1157</v>
      </c>
      <c r="B24" s="108">
        <v>600</v>
      </c>
      <c r="C24" s="108">
        <v>3950</v>
      </c>
      <c r="D24" s="108">
        <v>0</v>
      </c>
      <c r="E24" s="108">
        <v>15969</v>
      </c>
      <c r="F24" s="30">
        <v>3350</v>
      </c>
      <c r="G24" s="2"/>
      <c r="H24" s="5">
        <v>558.3333333333333</v>
      </c>
      <c r="I24" s="63">
        <v>15969</v>
      </c>
      <c r="J24" s="2"/>
      <c r="K24" s="639" t="s">
        <v>1498</v>
      </c>
    </row>
    <row r="25" spans="1:11" ht="15" customHeight="1">
      <c r="A25" s="1482" t="s">
        <v>1158</v>
      </c>
      <c r="B25" s="111">
        <v>3053.1750364600002</v>
      </c>
      <c r="C25" s="111">
        <v>2631.91968329</v>
      </c>
      <c r="D25" s="111">
        <v>3441.6908481500004</v>
      </c>
      <c r="E25" s="111">
        <v>3115.33263549</v>
      </c>
      <c r="F25" s="110">
        <v>-421.25535317000003</v>
      </c>
      <c r="G25" s="6"/>
      <c r="H25" s="3">
        <v>-13.797288008041097</v>
      </c>
      <c r="I25" s="113">
        <v>-326.3582126600004</v>
      </c>
      <c r="J25" s="6"/>
      <c r="K25" s="397">
        <v>-9.482496454770962</v>
      </c>
    </row>
    <row r="26" spans="1:11" ht="15" customHeight="1">
      <c r="A26" s="1482" t="s">
        <v>1159</v>
      </c>
      <c r="B26" s="111">
        <v>19020.835538746</v>
      </c>
      <c r="C26" s="111">
        <v>20015.500502076</v>
      </c>
      <c r="D26" s="111">
        <v>20980.67132724</v>
      </c>
      <c r="E26" s="111">
        <v>28785.32751395</v>
      </c>
      <c r="F26" s="110">
        <v>994.6649633300003</v>
      </c>
      <c r="G26" s="6"/>
      <c r="H26" s="3">
        <v>5.229344217312844</v>
      </c>
      <c r="I26" s="113">
        <v>7804.656186709999</v>
      </c>
      <c r="J26" s="6"/>
      <c r="K26" s="397">
        <v>37.1992681500945</v>
      </c>
    </row>
    <row r="27" spans="1:11" ht="15" customHeight="1">
      <c r="A27" s="398" t="s">
        <v>1160</v>
      </c>
      <c r="B27" s="111">
        <v>212449.75925412</v>
      </c>
      <c r="C27" s="111">
        <v>275977.5454764799</v>
      </c>
      <c r="D27" s="111">
        <v>282328.44923247</v>
      </c>
      <c r="E27" s="111">
        <v>268395.99109876</v>
      </c>
      <c r="F27" s="110">
        <v>63527.78622235992</v>
      </c>
      <c r="G27" s="2"/>
      <c r="H27" s="7">
        <v>29.902498569730877</v>
      </c>
      <c r="I27" s="113">
        <v>-13932.458133710024</v>
      </c>
      <c r="J27" s="14"/>
      <c r="K27" s="397">
        <v>-4.934840315096266</v>
      </c>
    </row>
    <row r="28" spans="1:11" ht="15" customHeight="1">
      <c r="A28" s="609" t="s">
        <v>1161</v>
      </c>
      <c r="B28" s="108">
        <v>144591.61460822</v>
      </c>
      <c r="C28" s="108">
        <v>181994.01906788</v>
      </c>
      <c r="D28" s="108">
        <v>195574.80385723</v>
      </c>
      <c r="E28" s="108">
        <v>198083.57137899997</v>
      </c>
      <c r="F28" s="30">
        <v>37402.40445966</v>
      </c>
      <c r="G28" s="17"/>
      <c r="H28" s="3">
        <v>25.86761657029984</v>
      </c>
      <c r="I28" s="113">
        <v>2508.7675217699725</v>
      </c>
      <c r="J28" s="17"/>
      <c r="K28" s="397">
        <v>1.2827662215636826</v>
      </c>
    </row>
    <row r="29" spans="1:11" ht="15" customHeight="1">
      <c r="A29" s="398" t="s">
        <v>1162</v>
      </c>
      <c r="B29" s="108">
        <v>100175.227928</v>
      </c>
      <c r="C29" s="108">
        <v>123392.61708599998</v>
      </c>
      <c r="D29" s="108">
        <v>125759.98538</v>
      </c>
      <c r="E29" s="108">
        <v>138126.57646327</v>
      </c>
      <c r="F29" s="30">
        <v>23217.38915799999</v>
      </c>
      <c r="G29" s="14"/>
      <c r="H29" s="4">
        <v>23.17677697193489</v>
      </c>
      <c r="I29" s="30">
        <v>12366.591083270003</v>
      </c>
      <c r="J29" s="14"/>
      <c r="K29" s="384">
        <v>9.833486419311162</v>
      </c>
    </row>
    <row r="30" spans="1:11" ht="15" customHeight="1">
      <c r="A30" s="398" t="s">
        <v>1163</v>
      </c>
      <c r="B30" s="108">
        <v>12651.857</v>
      </c>
      <c r="C30" s="108">
        <v>13844.138</v>
      </c>
      <c r="D30" s="108">
        <v>15014.552</v>
      </c>
      <c r="E30" s="108">
        <v>14990.35798673</v>
      </c>
      <c r="F30" s="30">
        <v>1192.2810000000009</v>
      </c>
      <c r="G30" s="14"/>
      <c r="H30" s="4">
        <v>9.423762851571913</v>
      </c>
      <c r="I30" s="30">
        <v>-24.19401327000014</v>
      </c>
      <c r="J30" s="14"/>
      <c r="K30" s="384">
        <v>-0.1611370973306439</v>
      </c>
    </row>
    <row r="31" spans="1:11" ht="15" customHeight="1">
      <c r="A31" s="398" t="s">
        <v>1164</v>
      </c>
      <c r="B31" s="108">
        <v>23857.26192658</v>
      </c>
      <c r="C31" s="108">
        <v>37695.94711544</v>
      </c>
      <c r="D31" s="108">
        <v>45848.69630186</v>
      </c>
      <c r="E31" s="108">
        <v>37263.498705699996</v>
      </c>
      <c r="F31" s="30">
        <v>13838.685188860003</v>
      </c>
      <c r="G31" s="14"/>
      <c r="H31" s="4">
        <v>58.006175358463764</v>
      </c>
      <c r="I31" s="30">
        <v>-8585.197596160004</v>
      </c>
      <c r="J31" s="14"/>
      <c r="K31" s="384">
        <v>-18.725063717486158</v>
      </c>
    </row>
    <row r="32" spans="1:11" ht="15" customHeight="1">
      <c r="A32" s="398" t="s">
        <v>1165</v>
      </c>
      <c r="B32" s="108">
        <v>7907.2677536400015</v>
      </c>
      <c r="C32" s="108">
        <v>7061.316866439999</v>
      </c>
      <c r="D32" s="108">
        <v>8951.570175370001</v>
      </c>
      <c r="E32" s="108">
        <v>7703.138223300001</v>
      </c>
      <c r="F32" s="30">
        <v>-845.9508872000024</v>
      </c>
      <c r="G32" s="14"/>
      <c r="H32" s="4">
        <v>-10.698396886972501</v>
      </c>
      <c r="I32" s="30">
        <v>-1248.43195207</v>
      </c>
      <c r="J32" s="14"/>
      <c r="K32" s="384">
        <v>-13.946513601658692</v>
      </c>
    </row>
    <row r="33" spans="1:11" ht="15" customHeight="1">
      <c r="A33" s="1482" t="s">
        <v>1166</v>
      </c>
      <c r="B33" s="111">
        <v>3946.383837849993</v>
      </c>
      <c r="C33" s="111">
        <v>21556.480853479996</v>
      </c>
      <c r="D33" s="111">
        <v>0</v>
      </c>
      <c r="E33" s="111">
        <v>3926.218317990002</v>
      </c>
      <c r="F33" s="110">
        <v>17610.097015630003</v>
      </c>
      <c r="G33" s="6"/>
      <c r="H33" s="7">
        <v>446.23376080984707</v>
      </c>
      <c r="I33" s="110">
        <v>3926.218317990002</v>
      </c>
      <c r="J33" s="6"/>
      <c r="K33" s="401" t="s">
        <v>1498</v>
      </c>
    </row>
    <row r="34" spans="1:11" ht="15" customHeight="1">
      <c r="A34" s="609" t="s">
        <v>1167</v>
      </c>
      <c r="B34" s="108">
        <v>5657.570094</v>
      </c>
      <c r="C34" s="108">
        <v>6018.2695578</v>
      </c>
      <c r="D34" s="108">
        <v>5991.7748791799995</v>
      </c>
      <c r="E34" s="108">
        <v>5105.519359679999</v>
      </c>
      <c r="F34" s="30">
        <v>360.69946380000056</v>
      </c>
      <c r="G34" s="14"/>
      <c r="H34" s="4">
        <v>6.3755191328965015</v>
      </c>
      <c r="I34" s="30">
        <v>-886.2555195000004</v>
      </c>
      <c r="J34" s="14"/>
      <c r="K34" s="384">
        <v>-14.791201895443848</v>
      </c>
    </row>
    <row r="35" spans="1:11" ht="15" customHeight="1">
      <c r="A35" s="398" t="s">
        <v>1168</v>
      </c>
      <c r="B35" s="108">
        <v>6.744394000000284</v>
      </c>
      <c r="C35" s="108">
        <v>3.2736578000001906</v>
      </c>
      <c r="D35" s="108">
        <v>3.2576291799993515</v>
      </c>
      <c r="E35" s="108">
        <v>3.1639686799993516</v>
      </c>
      <c r="F35" s="30">
        <v>-3.4707362000000934</v>
      </c>
      <c r="G35" s="14"/>
      <c r="H35" s="4">
        <v>-51.46105343193098</v>
      </c>
      <c r="I35" s="30">
        <v>-0.09366049999999992</v>
      </c>
      <c r="J35" s="14"/>
      <c r="K35" s="384">
        <v>-2.8751123846458966</v>
      </c>
    </row>
    <row r="36" spans="1:11" ht="15" customHeight="1" hidden="1">
      <c r="A36" s="398" t="s">
        <v>1035</v>
      </c>
      <c r="B36" s="108">
        <v>0</v>
      </c>
      <c r="C36" s="108">
        <v>0</v>
      </c>
      <c r="D36" s="108">
        <v>0</v>
      </c>
      <c r="E36" s="108">
        <v>0</v>
      </c>
      <c r="F36" s="30">
        <v>0</v>
      </c>
      <c r="G36" s="14"/>
      <c r="H36" s="4" t="e">
        <v>#DIV/0!</v>
      </c>
      <c r="I36" s="30">
        <v>0</v>
      </c>
      <c r="J36" s="14"/>
      <c r="K36" s="384" t="e">
        <v>#DIV/0!</v>
      </c>
    </row>
    <row r="37" spans="1:11" ht="15" customHeight="1" hidden="1">
      <c r="A37" s="398" t="s">
        <v>1036</v>
      </c>
      <c r="B37" s="108">
        <v>0</v>
      </c>
      <c r="C37" s="108">
        <v>0</v>
      </c>
      <c r="D37" s="108">
        <v>0</v>
      </c>
      <c r="E37" s="108">
        <v>0</v>
      </c>
      <c r="F37" s="30">
        <v>0</v>
      </c>
      <c r="G37" s="14"/>
      <c r="H37" s="4" t="e">
        <v>#DIV/0!</v>
      </c>
      <c r="I37" s="30">
        <v>0</v>
      </c>
      <c r="J37" s="14"/>
      <c r="K37" s="384" t="e">
        <v>#DIV/0!</v>
      </c>
    </row>
    <row r="38" spans="1:11" ht="15" customHeight="1" hidden="1">
      <c r="A38" s="398" t="s">
        <v>1037</v>
      </c>
      <c r="B38" s="108">
        <v>0</v>
      </c>
      <c r="C38" s="108">
        <v>0</v>
      </c>
      <c r="D38" s="108">
        <v>0</v>
      </c>
      <c r="E38" s="108">
        <v>0</v>
      </c>
      <c r="F38" s="30">
        <v>0</v>
      </c>
      <c r="G38" s="14"/>
      <c r="H38" s="4" t="e">
        <v>#DIV/0!</v>
      </c>
      <c r="I38" s="30">
        <v>0</v>
      </c>
      <c r="J38" s="14"/>
      <c r="K38" s="384" t="e">
        <v>#DIV/0!</v>
      </c>
    </row>
    <row r="39" spans="1:11" ht="15" customHeight="1" hidden="1">
      <c r="A39" s="398" t="s">
        <v>1038</v>
      </c>
      <c r="B39" s="108">
        <v>0</v>
      </c>
      <c r="C39" s="108">
        <v>0</v>
      </c>
      <c r="D39" s="108">
        <v>0</v>
      </c>
      <c r="E39" s="108">
        <v>0</v>
      </c>
      <c r="F39" s="30">
        <v>0</v>
      </c>
      <c r="G39" s="14"/>
      <c r="H39" s="4" t="e">
        <v>#DIV/0!</v>
      </c>
      <c r="I39" s="30">
        <v>0</v>
      </c>
      <c r="J39" s="14"/>
      <c r="K39" s="384" t="e">
        <v>#DIV/0!</v>
      </c>
    </row>
    <row r="40" spans="1:11" ht="15" customHeight="1">
      <c r="A40" s="398" t="s">
        <v>1461</v>
      </c>
      <c r="B40" s="108">
        <v>5650.825699999999</v>
      </c>
      <c r="C40" s="108">
        <v>6014.9959</v>
      </c>
      <c r="D40" s="108">
        <v>5988.51725</v>
      </c>
      <c r="E40" s="108">
        <v>5102.355391</v>
      </c>
      <c r="F40" s="30">
        <v>364.1702000000005</v>
      </c>
      <c r="G40" s="14"/>
      <c r="H40" s="4">
        <v>6.4445484489107585</v>
      </c>
      <c r="I40" s="30">
        <v>-886.1618589999998</v>
      </c>
      <c r="J40" s="14"/>
      <c r="K40" s="384">
        <v>-14.797684000993733</v>
      </c>
    </row>
    <row r="41" spans="1:11" ht="15" customHeight="1" hidden="1">
      <c r="A41" s="398" t="s">
        <v>1039</v>
      </c>
      <c r="B41" s="108">
        <v>0</v>
      </c>
      <c r="C41" s="108">
        <v>0</v>
      </c>
      <c r="D41" s="108">
        <v>0</v>
      </c>
      <c r="E41" s="108">
        <v>0</v>
      </c>
      <c r="F41" s="30">
        <v>0</v>
      </c>
      <c r="G41" s="14"/>
      <c r="H41" s="4" t="e">
        <v>#DIV/0!</v>
      </c>
      <c r="I41" s="30">
        <v>0</v>
      </c>
      <c r="J41" s="14"/>
      <c r="K41" s="384" t="e">
        <v>#DIV/0!</v>
      </c>
    </row>
    <row r="42" spans="1:11" ht="15" customHeight="1">
      <c r="A42" s="1482" t="s">
        <v>1169</v>
      </c>
      <c r="B42" s="111">
        <v>35730.63879408</v>
      </c>
      <c r="C42" s="111">
        <v>47264.47668449999</v>
      </c>
      <c r="D42" s="111">
        <v>46708.21402597</v>
      </c>
      <c r="E42" s="111">
        <v>39960.96178202</v>
      </c>
      <c r="F42" s="110">
        <v>11533.837890419993</v>
      </c>
      <c r="G42" s="6"/>
      <c r="H42" s="7">
        <v>32.27996554131287</v>
      </c>
      <c r="I42" s="110">
        <v>-6747.252243950003</v>
      </c>
      <c r="J42" s="6"/>
      <c r="K42" s="388">
        <v>-14.445536796158587</v>
      </c>
    </row>
    <row r="43" spans="1:11" ht="15" customHeight="1">
      <c r="A43" s="1482" t="s">
        <v>1170</v>
      </c>
      <c r="B43" s="111">
        <v>22523.55191997</v>
      </c>
      <c r="C43" s="111">
        <v>19144.24931782</v>
      </c>
      <c r="D43" s="111">
        <v>34053.612470089996</v>
      </c>
      <c r="E43" s="111">
        <v>21319.72026007</v>
      </c>
      <c r="F43" s="110">
        <v>-3379.302602150001</v>
      </c>
      <c r="G43" s="6"/>
      <c r="H43" s="7">
        <v>-15.003417818633741</v>
      </c>
      <c r="I43" s="110">
        <v>-12733.892210019996</v>
      </c>
      <c r="J43" s="6"/>
      <c r="K43" s="388">
        <v>-37.39366042649496</v>
      </c>
    </row>
    <row r="44" spans="1:11" ht="15" customHeight="1">
      <c r="A44" s="398" t="s">
        <v>1171</v>
      </c>
      <c r="B44" s="108">
        <v>164656.646472394</v>
      </c>
      <c r="C44" s="108">
        <v>218414.83595030394</v>
      </c>
      <c r="D44" s="108">
        <v>218753.82648954002</v>
      </c>
      <c r="E44" s="108">
        <v>186152.24103563</v>
      </c>
      <c r="F44" s="30">
        <v>44875.42947790994</v>
      </c>
      <c r="G44" s="14" t="s">
        <v>1125</v>
      </c>
      <c r="H44" s="4">
        <v>27.253943548178395</v>
      </c>
      <c r="I44" s="30">
        <v>-19100.265453910026</v>
      </c>
      <c r="J44" s="14" t="s">
        <v>1126</v>
      </c>
      <c r="K44" s="384">
        <v>-8.731397187615975</v>
      </c>
    </row>
    <row r="45" spans="1:11" ht="15" customHeight="1">
      <c r="A45" s="398" t="s">
        <v>1172</v>
      </c>
      <c r="B45" s="108">
        <v>-20065.031864174</v>
      </c>
      <c r="C45" s="108">
        <v>-36420.81688242394</v>
      </c>
      <c r="D45" s="108">
        <v>-23179.02263231002</v>
      </c>
      <c r="E45" s="108">
        <v>11931.330343369977</v>
      </c>
      <c r="F45" s="30">
        <v>-7472.975023250003</v>
      </c>
      <c r="G45" s="14" t="s">
        <v>1125</v>
      </c>
      <c r="H45" s="4">
        <v>37.243773515221555</v>
      </c>
      <c r="I45" s="30">
        <v>21608.98897567999</v>
      </c>
      <c r="J45" s="14" t="s">
        <v>1126</v>
      </c>
      <c r="K45" s="384">
        <v>-93.22648896143917</v>
      </c>
    </row>
    <row r="46" spans="1:11" ht="15" customHeight="1" thickBot="1">
      <c r="A46" s="399" t="s">
        <v>1173</v>
      </c>
      <c r="B46" s="400">
        <v>39233.355175303994</v>
      </c>
      <c r="C46" s="400">
        <v>46393.22550024399</v>
      </c>
      <c r="D46" s="400">
        <v>59781.155168820005</v>
      </c>
      <c r="E46" s="400">
        <v>32495.354528140004</v>
      </c>
      <c r="F46" s="393">
        <v>-1722.8896750600015</v>
      </c>
      <c r="G46" s="391" t="s">
        <v>1125</v>
      </c>
      <c r="H46" s="392">
        <v>-4.391390099984361</v>
      </c>
      <c r="I46" s="393">
        <v>-13784.480640680002</v>
      </c>
      <c r="J46" s="391" t="s">
        <v>1126</v>
      </c>
      <c r="K46" s="394">
        <v>-23.058237335416294</v>
      </c>
    </row>
    <row r="47" spans="1:3" ht="15" customHeight="1" thickTop="1">
      <c r="A47" s="1571" t="s">
        <v>150</v>
      </c>
      <c r="B47" s="273"/>
      <c r="C47" s="273"/>
    </row>
    <row r="48" spans="1:9" ht="15" customHeight="1">
      <c r="A48" s="78" t="s">
        <v>151</v>
      </c>
      <c r="B48" s="29"/>
      <c r="C48" s="29"/>
      <c r="I48" s="1" t="s">
        <v>1134</v>
      </c>
    </row>
    <row r="49" spans="1:3" ht="15" customHeight="1">
      <c r="A49" s="32" t="s">
        <v>1411</v>
      </c>
      <c r="B49" s="49"/>
      <c r="C49" s="49"/>
    </row>
    <row r="50" ht="12.75">
      <c r="A50" s="78"/>
    </row>
    <row r="51" ht="12.75">
      <c r="A51" s="79"/>
    </row>
  </sheetData>
  <mergeCells count="5"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6">
      <selection activeCell="B1" sqref="B1:G1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10" t="s">
        <v>132</v>
      </c>
      <c r="C1" s="1610"/>
      <c r="D1" s="1610"/>
      <c r="E1" s="1610"/>
      <c r="F1" s="1610"/>
      <c r="G1" s="1610"/>
      <c r="H1" s="80"/>
    </row>
    <row r="2" spans="2:8" ht="15.75">
      <c r="B2" s="1787" t="s">
        <v>1540</v>
      </c>
      <c r="C2" s="1787"/>
      <c r="D2" s="1787"/>
      <c r="E2" s="1787"/>
      <c r="F2" s="1787"/>
      <c r="G2" s="1787"/>
      <c r="H2" s="80"/>
    </row>
    <row r="3" spans="2:7" ht="12.75">
      <c r="B3" s="1610" t="s">
        <v>1372</v>
      </c>
      <c r="C3" s="1610"/>
      <c r="D3" s="1610"/>
      <c r="E3" s="1610"/>
      <c r="F3" s="1610"/>
      <c r="G3" s="1610"/>
    </row>
    <row r="4" spans="2:7" ht="12.75">
      <c r="B4" s="1610" t="s">
        <v>140</v>
      </c>
      <c r="C4" s="1610"/>
      <c r="D4" s="1610"/>
      <c r="E4" s="1610"/>
      <c r="F4" s="1610"/>
      <c r="G4" s="1610"/>
    </row>
    <row r="5" spans="5:7" ht="13.5" thickBot="1">
      <c r="E5" s="80"/>
      <c r="F5" s="1799" t="s">
        <v>1139</v>
      </c>
      <c r="G5" s="1799"/>
    </row>
    <row r="6" spans="2:7" ht="13.5" thickTop="1">
      <c r="B6" s="576"/>
      <c r="C6" s="1800" t="s">
        <v>1138</v>
      </c>
      <c r="D6" s="1801"/>
      <c r="E6" s="1802"/>
      <c r="F6" s="1800" t="s">
        <v>1501</v>
      </c>
      <c r="G6" s="1803"/>
    </row>
    <row r="7" spans="2:7" ht="12.75">
      <c r="B7" s="577" t="s">
        <v>1373</v>
      </c>
      <c r="C7" s="591" t="s">
        <v>1460</v>
      </c>
      <c r="D7" s="591" t="s">
        <v>1056</v>
      </c>
      <c r="E7" s="592" t="s">
        <v>1499</v>
      </c>
      <c r="F7" s="593" t="s">
        <v>1056</v>
      </c>
      <c r="G7" s="594" t="s">
        <v>1499</v>
      </c>
    </row>
    <row r="8" spans="2:7" ht="12.75">
      <c r="B8" s="578" t="s">
        <v>1374</v>
      </c>
      <c r="C8" s="595">
        <v>111003.8</v>
      </c>
      <c r="D8" s="596">
        <v>143180.7</v>
      </c>
      <c r="E8" s="596">
        <v>179540.9</v>
      </c>
      <c r="F8" s="141">
        <v>28.987205843403586</v>
      </c>
      <c r="G8" s="579">
        <v>25.394623716743936</v>
      </c>
    </row>
    <row r="9" spans="2:12" ht="12.75">
      <c r="B9" s="580" t="s">
        <v>1375</v>
      </c>
      <c r="C9" s="139">
        <v>70698.6</v>
      </c>
      <c r="D9" s="139">
        <v>91725.6</v>
      </c>
      <c r="E9" s="139">
        <v>113823.6</v>
      </c>
      <c r="F9" s="142">
        <v>29.741748775789034</v>
      </c>
      <c r="G9" s="581">
        <v>24.091420497658234</v>
      </c>
      <c r="J9" s="8"/>
      <c r="K9" s="8"/>
      <c r="L9" s="8"/>
    </row>
    <row r="10" spans="2:12" ht="12.75">
      <c r="B10" s="580" t="s">
        <v>1376</v>
      </c>
      <c r="C10" s="139">
        <v>26978.4</v>
      </c>
      <c r="D10" s="139">
        <v>31817.6</v>
      </c>
      <c r="E10" s="139">
        <v>42586.9</v>
      </c>
      <c r="F10" s="142">
        <v>17.937312813213538</v>
      </c>
      <c r="G10" s="581">
        <v>33.846990344966315</v>
      </c>
      <c r="J10" s="8"/>
      <c r="K10" s="8"/>
      <c r="L10" s="8"/>
    </row>
    <row r="11" spans="2:12" ht="12.75">
      <c r="B11" s="582" t="s">
        <v>1377</v>
      </c>
      <c r="C11" s="139">
        <v>23940.3</v>
      </c>
      <c r="D11" s="139">
        <v>27509.5</v>
      </c>
      <c r="E11" s="139">
        <v>35466.1</v>
      </c>
      <c r="F11" s="142">
        <v>14.908752187733654</v>
      </c>
      <c r="G11" s="581">
        <v>28.9230992929715</v>
      </c>
      <c r="J11" s="8"/>
      <c r="K11" s="8"/>
      <c r="L11" s="8"/>
    </row>
    <row r="12" spans="2:12" ht="12.75">
      <c r="B12" s="582" t="s">
        <v>1532</v>
      </c>
      <c r="C12" s="139">
        <v>3038.1</v>
      </c>
      <c r="D12" s="139">
        <v>4308.1</v>
      </c>
      <c r="E12" s="139">
        <v>7120.8</v>
      </c>
      <c r="F12" s="142">
        <v>41.802442315921155</v>
      </c>
      <c r="G12" s="581">
        <v>65.28864232492282</v>
      </c>
      <c r="J12" s="8"/>
      <c r="K12" s="8"/>
      <c r="L12" s="8"/>
    </row>
    <row r="13" spans="2:12" ht="12.75">
      <c r="B13" s="580" t="s">
        <v>1378</v>
      </c>
      <c r="C13" s="139">
        <v>11207.4</v>
      </c>
      <c r="D13" s="139">
        <v>14047.7</v>
      </c>
      <c r="E13" s="139">
        <v>12951.1</v>
      </c>
      <c r="F13" s="142">
        <v>25.343076895622545</v>
      </c>
      <c r="G13" s="581">
        <v>-7.80626009951807</v>
      </c>
      <c r="J13" s="8"/>
      <c r="K13" s="8"/>
      <c r="L13" s="8"/>
    </row>
    <row r="14" spans="2:12" ht="12.75">
      <c r="B14" s="583" t="s">
        <v>1492</v>
      </c>
      <c r="C14" s="143">
        <v>2119.4</v>
      </c>
      <c r="D14" s="143">
        <v>5589.8</v>
      </c>
      <c r="E14" s="143">
        <v>10179.3</v>
      </c>
      <c r="F14" s="144">
        <v>163.744455978107</v>
      </c>
      <c r="G14" s="584">
        <v>82.10490536334035</v>
      </c>
      <c r="J14" s="8"/>
      <c r="K14" s="8"/>
      <c r="L14" s="8"/>
    </row>
    <row r="15" spans="2:12" ht="12.75">
      <c r="B15" s="578" t="s">
        <v>1379</v>
      </c>
      <c r="C15" s="140">
        <v>9802.5</v>
      </c>
      <c r="D15" s="140">
        <v>15609.7</v>
      </c>
      <c r="E15" s="140">
        <v>19923.9</v>
      </c>
      <c r="F15" s="145">
        <v>59.242030094363685</v>
      </c>
      <c r="G15" s="585">
        <v>27.637943073857898</v>
      </c>
      <c r="J15" s="8"/>
      <c r="K15" s="8"/>
      <c r="L15" s="8"/>
    </row>
    <row r="16" spans="2:12" ht="12.75">
      <c r="B16" s="580" t="s">
        <v>1375</v>
      </c>
      <c r="C16" s="139">
        <v>5927.7</v>
      </c>
      <c r="D16" s="139">
        <v>9810.4</v>
      </c>
      <c r="E16" s="139">
        <v>11544.9</v>
      </c>
      <c r="F16" s="142">
        <v>65.50095315215006</v>
      </c>
      <c r="G16" s="581">
        <v>17.680216912664108</v>
      </c>
      <c r="J16" s="8"/>
      <c r="K16" s="8"/>
      <c r="L16" s="8"/>
    </row>
    <row r="17" spans="2:12" ht="12.75">
      <c r="B17" s="580" t="s">
        <v>1376</v>
      </c>
      <c r="C17" s="139">
        <v>3618.7</v>
      </c>
      <c r="D17" s="139">
        <v>5786.6</v>
      </c>
      <c r="E17" s="139">
        <v>7836.9</v>
      </c>
      <c r="F17" s="142">
        <v>59.908254345483215</v>
      </c>
      <c r="G17" s="581">
        <v>35.43185981405313</v>
      </c>
      <c r="J17" s="8"/>
      <c r="K17" s="8"/>
      <c r="L17" s="8"/>
    </row>
    <row r="18" spans="2:12" ht="12.75">
      <c r="B18" s="583" t="s">
        <v>1378</v>
      </c>
      <c r="C18" s="143">
        <v>256.1</v>
      </c>
      <c r="D18" s="143">
        <v>12.7</v>
      </c>
      <c r="E18" s="143">
        <v>542.1</v>
      </c>
      <c r="F18" s="144">
        <v>-95.04099960952753</v>
      </c>
      <c r="G18" s="584">
        <v>4168.503937007874</v>
      </c>
      <c r="J18" s="8"/>
      <c r="K18" s="8"/>
      <c r="L18" s="8"/>
    </row>
    <row r="19" spans="2:12" ht="12.75">
      <c r="B19" s="578" t="s">
        <v>1533</v>
      </c>
      <c r="C19" s="146">
        <v>101459.8</v>
      </c>
      <c r="D19" s="146">
        <v>127571</v>
      </c>
      <c r="E19" s="146">
        <v>159617</v>
      </c>
      <c r="F19" s="145">
        <v>25.73551298149613</v>
      </c>
      <c r="G19" s="585">
        <v>25.120129182964774</v>
      </c>
      <c r="J19" s="8"/>
      <c r="K19" s="8"/>
      <c r="L19" s="8"/>
    </row>
    <row r="20" spans="2:12" ht="12.75">
      <c r="B20" s="580" t="s">
        <v>1375</v>
      </c>
      <c r="C20" s="147">
        <v>64770.9</v>
      </c>
      <c r="D20" s="147">
        <v>81915.2</v>
      </c>
      <c r="E20" s="147">
        <v>102278.7</v>
      </c>
      <c r="F20" s="142">
        <v>26.469139690817954</v>
      </c>
      <c r="G20" s="581">
        <v>24.8592446823056</v>
      </c>
      <c r="J20" s="8"/>
      <c r="K20" s="8"/>
      <c r="L20" s="8"/>
    </row>
    <row r="21" spans="2:12" ht="12.75">
      <c r="B21" s="580" t="s">
        <v>1376</v>
      </c>
      <c r="C21" s="147">
        <v>23359.7</v>
      </c>
      <c r="D21" s="147">
        <v>26031</v>
      </c>
      <c r="E21" s="147">
        <v>34750</v>
      </c>
      <c r="F21" s="142">
        <v>11.435506449141045</v>
      </c>
      <c r="G21" s="581">
        <v>33.494679420690716</v>
      </c>
      <c r="J21" s="8"/>
      <c r="K21" s="8"/>
      <c r="L21" s="8"/>
    </row>
    <row r="22" spans="2:12" ht="12.75">
      <c r="B22" s="580" t="s">
        <v>1378</v>
      </c>
      <c r="C22" s="139">
        <v>10951.3</v>
      </c>
      <c r="D22" s="139">
        <v>14035</v>
      </c>
      <c r="E22" s="139">
        <v>12409</v>
      </c>
      <c r="F22" s="142">
        <v>28.15830084099605</v>
      </c>
      <c r="G22" s="581">
        <v>-11.585322408265043</v>
      </c>
      <c r="J22" s="8"/>
      <c r="K22" s="8"/>
      <c r="L22" s="8"/>
    </row>
    <row r="23" spans="2:12" ht="12.75">
      <c r="B23" s="583" t="s">
        <v>1492</v>
      </c>
      <c r="C23" s="143">
        <v>2377.9</v>
      </c>
      <c r="D23" s="143">
        <v>5589.8</v>
      </c>
      <c r="E23" s="143">
        <v>10179.3</v>
      </c>
      <c r="F23" s="144">
        <v>135.07296353925733</v>
      </c>
      <c r="G23" s="584">
        <v>82.10490536334035</v>
      </c>
      <c r="J23" s="8"/>
      <c r="K23" s="8"/>
      <c r="L23" s="8"/>
    </row>
    <row r="24" spans="2:7" ht="12.75">
      <c r="B24" s="578" t="s">
        <v>1487</v>
      </c>
      <c r="C24" s="140">
        <v>95418.7</v>
      </c>
      <c r="D24" s="140">
        <v>133633.2</v>
      </c>
      <c r="E24" s="140">
        <v>166696.5</v>
      </c>
      <c r="F24" s="145">
        <v>40.0492775525133</v>
      </c>
      <c r="G24" s="585">
        <v>24.741830622929044</v>
      </c>
    </row>
    <row r="25" spans="2:7" ht="12.75">
      <c r="B25" s="580" t="s">
        <v>1380</v>
      </c>
      <c r="C25" s="139">
        <v>78993</v>
      </c>
      <c r="D25" s="139">
        <v>110505.1</v>
      </c>
      <c r="E25" s="139">
        <v>138556.1</v>
      </c>
      <c r="F25" s="142">
        <v>39.89226893522212</v>
      </c>
      <c r="G25" s="581">
        <v>25.38434877666279</v>
      </c>
    </row>
    <row r="26" spans="2:7" ht="12.75">
      <c r="B26" s="580" t="s">
        <v>1114</v>
      </c>
      <c r="C26" s="139">
        <v>13676.7</v>
      </c>
      <c r="D26" s="139">
        <v>18805.6</v>
      </c>
      <c r="E26" s="139">
        <v>20844.5</v>
      </c>
      <c r="F26" s="142">
        <v>37.50100535947999</v>
      </c>
      <c r="G26" s="581">
        <v>10.841983239035187</v>
      </c>
    </row>
    <row r="27" spans="2:7" ht="12.75">
      <c r="B27" s="580" t="s">
        <v>1381</v>
      </c>
      <c r="C27" s="139">
        <v>1573.6</v>
      </c>
      <c r="D27" s="139">
        <v>-374</v>
      </c>
      <c r="E27" s="139">
        <v>5046</v>
      </c>
      <c r="F27" s="142">
        <v>-123.76715810879512</v>
      </c>
      <c r="G27" s="581">
        <v>-1449.1978609625667</v>
      </c>
    </row>
    <row r="28" spans="2:7" ht="12.75">
      <c r="B28" s="580" t="s">
        <v>870</v>
      </c>
      <c r="C28" s="139">
        <v>3.7</v>
      </c>
      <c r="D28" s="139">
        <v>-17.1</v>
      </c>
      <c r="E28" s="139">
        <v>189.2</v>
      </c>
      <c r="F28" s="142">
        <v>-562.1621621621618</v>
      </c>
      <c r="G28" s="581">
        <v>-1206.4327485380115</v>
      </c>
    </row>
    <row r="29" spans="2:7" ht="12.75">
      <c r="B29" s="460" t="s">
        <v>1382</v>
      </c>
      <c r="C29" s="139">
        <v>294</v>
      </c>
      <c r="D29" s="139">
        <v>407.7</v>
      </c>
      <c r="E29" s="139">
        <v>1356</v>
      </c>
      <c r="F29" s="142">
        <v>38.67346938775509</v>
      </c>
      <c r="G29" s="581">
        <v>232.59749816041204</v>
      </c>
    </row>
    <row r="30" spans="2:7" ht="12.75">
      <c r="B30" s="580" t="s">
        <v>871</v>
      </c>
      <c r="C30" s="139">
        <v>877.7</v>
      </c>
      <c r="D30" s="139">
        <v>4305.9</v>
      </c>
      <c r="E30" s="139">
        <v>704.7</v>
      </c>
      <c r="F30" s="142">
        <v>390.5890395351486</v>
      </c>
      <c r="G30" s="581">
        <v>-83.63408346687103</v>
      </c>
    </row>
    <row r="31" spans="2:7" ht="12.75">
      <c r="B31" s="586" t="s">
        <v>872</v>
      </c>
      <c r="C31" s="148">
        <v>-6041.100000000006</v>
      </c>
      <c r="D31" s="148">
        <v>6062.2</v>
      </c>
      <c r="E31" s="148">
        <v>7079.500000000029</v>
      </c>
      <c r="F31" s="149">
        <v>-200.34927413881564</v>
      </c>
      <c r="G31" s="587">
        <v>16.781036587378054</v>
      </c>
    </row>
    <row r="32" spans="2:7" ht="12.75">
      <c r="B32" s="578" t="s">
        <v>1383</v>
      </c>
      <c r="C32" s="150">
        <v>6041.1</v>
      </c>
      <c r="D32" s="150">
        <v>-6062.2</v>
      </c>
      <c r="E32" s="150">
        <v>-7079.5</v>
      </c>
      <c r="F32" s="145">
        <v>-200.34927413881576</v>
      </c>
      <c r="G32" s="585">
        <v>16.781036587377557</v>
      </c>
    </row>
    <row r="33" spans="2:7" ht="12.75">
      <c r="B33" s="580" t="s">
        <v>1384</v>
      </c>
      <c r="C33" s="151">
        <v>2925.7</v>
      </c>
      <c r="D33" s="151">
        <v>-9268.4</v>
      </c>
      <c r="E33" s="151">
        <v>-10663.6</v>
      </c>
      <c r="F33" s="142">
        <v>-416.7925624636839</v>
      </c>
      <c r="G33" s="581">
        <v>15.053299382849275</v>
      </c>
    </row>
    <row r="34" spans="2:7" ht="12.75">
      <c r="B34" s="580" t="s">
        <v>1385</v>
      </c>
      <c r="C34" s="151">
        <v>13325</v>
      </c>
      <c r="D34" s="151">
        <v>8700</v>
      </c>
      <c r="E34" s="151">
        <v>2360</v>
      </c>
      <c r="F34" s="142">
        <v>-34.70919324577861</v>
      </c>
      <c r="G34" s="581">
        <v>-72.8735632183908</v>
      </c>
    </row>
    <row r="35" spans="2:7" ht="12.75">
      <c r="B35" s="582" t="s">
        <v>1534</v>
      </c>
      <c r="C35" s="152">
        <v>8125</v>
      </c>
      <c r="D35" s="152">
        <v>6000</v>
      </c>
      <c r="E35" s="152">
        <v>260</v>
      </c>
      <c r="F35" s="142">
        <v>-26.15384615384616</v>
      </c>
      <c r="G35" s="581">
        <v>-95.66666666666667</v>
      </c>
    </row>
    <row r="36" spans="2:7" ht="12.75">
      <c r="B36" s="582" t="s">
        <v>1535</v>
      </c>
      <c r="C36" s="151">
        <v>3900</v>
      </c>
      <c r="D36" s="151">
        <v>2000</v>
      </c>
      <c r="E36" s="151">
        <v>1500</v>
      </c>
      <c r="F36" s="142">
        <v>-48.717948717948715</v>
      </c>
      <c r="G36" s="581">
        <v>-25</v>
      </c>
    </row>
    <row r="37" spans="2:7" ht="12.75">
      <c r="B37" s="582" t="s">
        <v>1536</v>
      </c>
      <c r="C37" s="151">
        <v>0</v>
      </c>
      <c r="D37" s="151">
        <v>0</v>
      </c>
      <c r="E37" s="151">
        <v>0</v>
      </c>
      <c r="F37" s="418" t="s">
        <v>1498</v>
      </c>
      <c r="G37" s="338" t="s">
        <v>1498</v>
      </c>
    </row>
    <row r="38" spans="2:7" ht="12.75">
      <c r="B38" s="582" t="s">
        <v>1386</v>
      </c>
      <c r="C38" s="151">
        <v>1300</v>
      </c>
      <c r="D38" s="151">
        <v>700</v>
      </c>
      <c r="E38" s="151">
        <v>600</v>
      </c>
      <c r="F38" s="142">
        <v>-46.15384615384615</v>
      </c>
      <c r="G38" s="581">
        <v>-14.285714285714292</v>
      </c>
    </row>
    <row r="39" spans="2:7" ht="12.75">
      <c r="B39" s="582" t="s">
        <v>873</v>
      </c>
      <c r="C39" s="152">
        <v>-9868.2</v>
      </c>
      <c r="D39" s="152">
        <v>-17610.1</v>
      </c>
      <c r="E39" s="152">
        <v>-12762</v>
      </c>
      <c r="F39" s="142">
        <v>78.45301068077256</v>
      </c>
      <c r="G39" s="581">
        <v>-27.530224132742006</v>
      </c>
    </row>
    <row r="40" spans="2:7" ht="12.75">
      <c r="B40" s="582" t="s">
        <v>874</v>
      </c>
      <c r="C40" s="152">
        <v>-531.1</v>
      </c>
      <c r="D40" s="152">
        <v>-358.3</v>
      </c>
      <c r="E40" s="152">
        <v>-261.6</v>
      </c>
      <c r="F40" s="142">
        <v>-32.536245528149124</v>
      </c>
      <c r="G40" s="581">
        <v>-26.988557075076756</v>
      </c>
    </row>
    <row r="41" spans="2:7" ht="13.5" thickBot="1">
      <c r="B41" s="588" t="s">
        <v>1537</v>
      </c>
      <c r="C41" s="185">
        <v>3115.4</v>
      </c>
      <c r="D41" s="185">
        <v>3206.2</v>
      </c>
      <c r="E41" s="185">
        <v>3584.1</v>
      </c>
      <c r="F41" s="589">
        <v>2.914553508377736</v>
      </c>
      <c r="G41" s="590">
        <v>11.786538581498348</v>
      </c>
    </row>
    <row r="42" spans="2:7" ht="13.5" thickTop="1">
      <c r="B42" s="99"/>
      <c r="C42" s="22"/>
      <c r="D42" s="22"/>
      <c r="E42" s="22"/>
      <c r="F42" s="22"/>
      <c r="G42" s="22"/>
    </row>
    <row r="43" spans="1:11" ht="39" customHeight="1">
      <c r="A43" s="8"/>
      <c r="B43" s="1798" t="s">
        <v>141</v>
      </c>
      <c r="C43" s="1798"/>
      <c r="D43" s="1798"/>
      <c r="E43" s="1798"/>
      <c r="F43" s="1798"/>
      <c r="G43" s="1798"/>
      <c r="H43" s="613"/>
      <c r="I43" s="613"/>
      <c r="J43" s="613"/>
      <c r="K43" s="613"/>
    </row>
    <row r="44" spans="2:8" ht="12.75">
      <c r="B44" s="610" t="s">
        <v>1538</v>
      </c>
      <c r="C44" s="611"/>
      <c r="D44" s="379"/>
      <c r="E44" s="379"/>
      <c r="F44" s="379"/>
      <c r="G44" s="379"/>
      <c r="H44" s="379"/>
    </row>
    <row r="45" spans="2:8" ht="12.75">
      <c r="B45" s="610" t="s">
        <v>1387</v>
      </c>
      <c r="C45" s="611"/>
      <c r="D45" s="379"/>
      <c r="E45" s="379"/>
      <c r="F45" s="379"/>
      <c r="G45" s="379"/>
      <c r="H45" s="379"/>
    </row>
    <row r="46" spans="2:8" ht="12.75">
      <c r="B46" s="612" t="s">
        <v>875</v>
      </c>
      <c r="C46" s="611"/>
      <c r="D46" s="379"/>
      <c r="E46" s="379"/>
      <c r="F46" s="379"/>
      <c r="G46" s="379"/>
      <c r="H46" s="379"/>
    </row>
    <row r="47" spans="2:8" ht="12.75">
      <c r="B47" s="610" t="s">
        <v>1539</v>
      </c>
      <c r="C47" s="611"/>
      <c r="D47" s="379"/>
      <c r="E47" s="379"/>
      <c r="F47" s="379"/>
      <c r="G47" s="379"/>
      <c r="H47" s="379"/>
    </row>
  </sheetData>
  <mergeCells count="8">
    <mergeCell ref="B1:G1"/>
    <mergeCell ref="B2:G2"/>
    <mergeCell ref="B3:G3"/>
    <mergeCell ref="B4:G4"/>
    <mergeCell ref="B43:G43"/>
    <mergeCell ref="F5:G5"/>
    <mergeCell ref="C6:E6"/>
    <mergeCell ref="F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A1" sqref="A1:H1"/>
    </sheetView>
  </sheetViews>
  <sheetFormatPr defaultColWidth="9.140625" defaultRowHeight="15" customHeight="1"/>
  <cols>
    <col min="1" max="1" width="21.421875" style="9" customWidth="1"/>
    <col min="2" max="8" width="10.57421875" style="9" customWidth="1"/>
    <col min="9" max="16384" width="9.140625" style="9" customWidth="1"/>
  </cols>
  <sheetData>
    <row r="1" spans="1:8" ht="15" customHeight="1">
      <c r="A1" s="1610" t="s">
        <v>131</v>
      </c>
      <c r="B1" s="1610"/>
      <c r="C1" s="1610"/>
      <c r="D1" s="1610"/>
      <c r="E1" s="1610"/>
      <c r="F1" s="1610"/>
      <c r="G1" s="1610"/>
      <c r="H1" s="1610"/>
    </row>
    <row r="2" spans="1:8" ht="15" customHeight="1">
      <c r="A2" s="1787" t="s">
        <v>854</v>
      </c>
      <c r="B2" s="1787"/>
      <c r="C2" s="1787"/>
      <c r="D2" s="1787"/>
      <c r="E2" s="1787"/>
      <c r="F2" s="1787"/>
      <c r="G2" s="1787"/>
      <c r="H2" s="1787"/>
    </row>
    <row r="3" spans="1:8" ht="15" customHeight="1">
      <c r="A3" s="1610" t="s">
        <v>140</v>
      </c>
      <c r="B3" s="1610"/>
      <c r="C3" s="1610"/>
      <c r="D3" s="1610"/>
      <c r="E3" s="1610"/>
      <c r="F3" s="1610"/>
      <c r="G3" s="1610"/>
      <c r="H3" s="1610"/>
    </row>
    <row r="4" ht="15" customHeight="1" thickBot="1"/>
    <row r="5" spans="1:8" ht="26.25" customHeight="1" thickTop="1">
      <c r="A5" s="568"/>
      <c r="B5" s="1804" t="s">
        <v>1040</v>
      </c>
      <c r="C5" s="1804"/>
      <c r="D5" s="1804"/>
      <c r="E5" s="1804" t="s">
        <v>1501</v>
      </c>
      <c r="F5" s="1804"/>
      <c r="G5" s="1804" t="s">
        <v>1041</v>
      </c>
      <c r="H5" s="1805"/>
    </row>
    <row r="6" spans="1:8" ht="26.25" customHeight="1">
      <c r="A6" s="569"/>
      <c r="B6" s="115" t="s">
        <v>1460</v>
      </c>
      <c r="C6" s="115" t="s">
        <v>1056</v>
      </c>
      <c r="D6" s="115" t="s">
        <v>1181</v>
      </c>
      <c r="E6" s="115" t="s">
        <v>1056</v>
      </c>
      <c r="F6" s="115" t="s">
        <v>1499</v>
      </c>
      <c r="G6" s="115" t="s">
        <v>1056</v>
      </c>
      <c r="H6" s="570" t="s">
        <v>1500</v>
      </c>
    </row>
    <row r="7" spans="1:9" ht="21.75" customHeight="1">
      <c r="A7" s="460" t="s">
        <v>1042</v>
      </c>
      <c r="B7" s="108">
        <v>25034.415</v>
      </c>
      <c r="C7" s="71">
        <v>31162.346</v>
      </c>
      <c r="D7" s="71">
        <v>42849.668</v>
      </c>
      <c r="E7" s="294">
        <v>24.478027547278415</v>
      </c>
      <c r="F7" s="294">
        <v>37.50462818171647</v>
      </c>
      <c r="G7" s="281">
        <v>28.19991656493682</v>
      </c>
      <c r="H7" s="571">
        <v>30.9258617989392</v>
      </c>
      <c r="I7" s="1376"/>
    </row>
    <row r="8" spans="1:9" ht="21.75" customHeight="1">
      <c r="A8" s="460" t="s">
        <v>1043</v>
      </c>
      <c r="B8" s="108">
        <v>16158.032</v>
      </c>
      <c r="C8" s="71">
        <v>20878.962</v>
      </c>
      <c r="D8" s="71">
        <v>27936.561</v>
      </c>
      <c r="E8" s="294">
        <v>29.217233880957792</v>
      </c>
      <c r="F8" s="294">
        <v>33.80244190300266</v>
      </c>
      <c r="G8" s="281">
        <v>18.894116199161846</v>
      </c>
      <c r="H8" s="571">
        <v>20.16263520696671</v>
      </c>
      <c r="I8" s="1376"/>
    </row>
    <row r="9" spans="1:9" ht="21.75" customHeight="1">
      <c r="A9" s="460" t="s">
        <v>1044</v>
      </c>
      <c r="B9" s="108">
        <v>13873.404</v>
      </c>
      <c r="C9" s="71">
        <v>20248.391</v>
      </c>
      <c r="D9" s="71">
        <v>24728.38</v>
      </c>
      <c r="E9" s="294">
        <v>45.951137875030525</v>
      </c>
      <c r="F9" s="294">
        <v>22.125160463367195</v>
      </c>
      <c r="G9" s="281">
        <v>18.323490047065697</v>
      </c>
      <c r="H9" s="571">
        <v>17.84719691157589</v>
      </c>
      <c r="I9" s="1376"/>
    </row>
    <row r="10" spans="1:9" ht="21.75" customHeight="1">
      <c r="A10" s="460" t="s">
        <v>1045</v>
      </c>
      <c r="B10" s="108">
        <v>8318.669</v>
      </c>
      <c r="C10" s="71">
        <v>12059.265</v>
      </c>
      <c r="D10" s="71">
        <v>18912.337</v>
      </c>
      <c r="E10" s="294">
        <v>44.96628006235133</v>
      </c>
      <c r="F10" s="294">
        <v>56.82827270152865</v>
      </c>
      <c r="G10" s="281">
        <v>10.912858320566198</v>
      </c>
      <c r="H10" s="571">
        <v>13.649588145162861</v>
      </c>
      <c r="I10" s="1376"/>
    </row>
    <row r="11" spans="1:9" ht="21.75" customHeight="1">
      <c r="A11" s="460" t="s">
        <v>1046</v>
      </c>
      <c r="B11" s="108">
        <v>2609.528</v>
      </c>
      <c r="C11" s="71">
        <v>5374.852</v>
      </c>
      <c r="D11" s="71">
        <v>4384.171</v>
      </c>
      <c r="E11" s="294">
        <v>105.97027508422977</v>
      </c>
      <c r="F11" s="294">
        <v>-18.431781935577007</v>
      </c>
      <c r="G11" s="281">
        <v>4.86389496955344</v>
      </c>
      <c r="H11" s="571">
        <v>3.1641847598193076</v>
      </c>
      <c r="I11" s="1376"/>
    </row>
    <row r="12" spans="1:9" ht="21.75" customHeight="1">
      <c r="A12" s="460" t="s">
        <v>1047</v>
      </c>
      <c r="B12" s="108">
        <v>1269.844</v>
      </c>
      <c r="C12" s="71">
        <v>1772.938</v>
      </c>
      <c r="D12" s="71">
        <v>1974.501</v>
      </c>
      <c r="E12" s="294">
        <v>39.618567320080274</v>
      </c>
      <c r="F12" s="294">
        <v>11.368869074947895</v>
      </c>
      <c r="G12" s="281">
        <v>1.604394729293037</v>
      </c>
      <c r="H12" s="571">
        <v>1.42505526642277</v>
      </c>
      <c r="I12" s="1376"/>
    </row>
    <row r="13" spans="1:9" ht="21.75" customHeight="1">
      <c r="A13" s="460" t="s">
        <v>1050</v>
      </c>
      <c r="B13" s="62" t="s">
        <v>1498</v>
      </c>
      <c r="C13" s="71" t="s">
        <v>1498</v>
      </c>
      <c r="D13" s="71">
        <v>155.58</v>
      </c>
      <c r="E13" s="294" t="s">
        <v>1498</v>
      </c>
      <c r="F13" s="294" t="s">
        <v>1498</v>
      </c>
      <c r="G13" s="281" t="s">
        <v>1498</v>
      </c>
      <c r="H13" s="571">
        <v>0.11228664779103915</v>
      </c>
      <c r="I13" s="1376"/>
    </row>
    <row r="14" spans="1:9" ht="21.75" customHeight="1">
      <c r="A14" s="460" t="s">
        <v>1048</v>
      </c>
      <c r="B14" s="108">
        <v>11729.108</v>
      </c>
      <c r="C14" s="71">
        <v>19008.346</v>
      </c>
      <c r="D14" s="71">
        <v>17614.902</v>
      </c>
      <c r="E14" s="294">
        <v>62.06130935106066</v>
      </c>
      <c r="F14" s="294">
        <v>-7.330695684937567</v>
      </c>
      <c r="G14" s="281">
        <v>17.201329169422948</v>
      </c>
      <c r="H14" s="571">
        <v>12.71319126332222</v>
      </c>
      <c r="I14" s="1376"/>
    </row>
    <row r="15" spans="1:9" ht="21.75" customHeight="1" thickBot="1">
      <c r="A15" s="572" t="s">
        <v>1049</v>
      </c>
      <c r="B15" s="542">
        <v>78993</v>
      </c>
      <c r="C15" s="542">
        <v>110505.1</v>
      </c>
      <c r="D15" s="542">
        <v>138556.1</v>
      </c>
      <c r="E15" s="573">
        <v>39.89226893522212</v>
      </c>
      <c r="F15" s="573">
        <v>25.384348776662804</v>
      </c>
      <c r="G15" s="574">
        <v>100</v>
      </c>
      <c r="H15" s="575">
        <v>100</v>
      </c>
      <c r="I15" s="1377"/>
    </row>
    <row r="16" spans="1:2" ht="15" customHeight="1" thickTop="1">
      <c r="A16" s="9" t="s">
        <v>1310</v>
      </c>
      <c r="B16" s="1"/>
    </row>
    <row r="17" spans="4:8" ht="15" customHeight="1">
      <c r="D17" s="1"/>
      <c r="H17" s="35"/>
    </row>
    <row r="18" spans="3:4" ht="15" customHeight="1">
      <c r="C18" s="1"/>
      <c r="D18" s="1"/>
    </row>
    <row r="19" ht="15" customHeight="1">
      <c r="D19" s="1"/>
    </row>
    <row r="22" spans="4:8" ht="15" customHeight="1">
      <c r="D22" s="1"/>
      <c r="G22" s="1"/>
      <c r="H22" s="196"/>
    </row>
    <row r="23" ht="15" customHeight="1">
      <c r="H23" s="197"/>
    </row>
  </sheetData>
  <mergeCells count="6">
    <mergeCell ref="A1:H1"/>
    <mergeCell ref="A2:H2"/>
    <mergeCell ref="A3:H3"/>
    <mergeCell ref="B5:D5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87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:G1"/>
    </sheetView>
  </sheetViews>
  <sheetFormatPr defaultColWidth="9.140625" defaultRowHeight="12.75"/>
  <cols>
    <col min="1" max="1" width="11.421875" style="382" customWidth="1"/>
    <col min="2" max="5" width="13.8515625" style="382" customWidth="1"/>
    <col min="6" max="6" width="12.7109375" style="382" customWidth="1"/>
    <col min="7" max="16384" width="9.140625" style="382" customWidth="1"/>
  </cols>
  <sheetData>
    <row r="1" spans="1:7" ht="12.75">
      <c r="A1" s="1642" t="s">
        <v>852</v>
      </c>
      <c r="B1" s="1642"/>
      <c r="C1" s="1642"/>
      <c r="D1" s="1642"/>
      <c r="E1" s="1642"/>
      <c r="F1" s="1642"/>
      <c r="G1" s="1642"/>
    </row>
    <row r="2" spans="1:7" ht="16.5" customHeight="1">
      <c r="A2" s="1643" t="s">
        <v>853</v>
      </c>
      <c r="B2" s="1643"/>
      <c r="C2" s="1643"/>
      <c r="D2" s="1643"/>
      <c r="E2" s="1643"/>
      <c r="F2" s="1643"/>
      <c r="G2" s="1643"/>
    </row>
    <row r="3" spans="1:7" ht="13.5" thickBot="1">
      <c r="A3" s="9"/>
      <c r="B3" s="9"/>
      <c r="C3" s="1033"/>
      <c r="D3" s="1033"/>
      <c r="F3" s="1033"/>
      <c r="G3" s="668" t="s">
        <v>200</v>
      </c>
    </row>
    <row r="4" spans="1:7" s="41" customFormat="1" ht="13.5" customHeight="1">
      <c r="A4" s="1154" t="s">
        <v>9</v>
      </c>
      <c r="B4" s="1086" t="s">
        <v>780</v>
      </c>
      <c r="C4" s="1082" t="s">
        <v>781</v>
      </c>
      <c r="D4" s="1082" t="s">
        <v>782</v>
      </c>
      <c r="E4" s="1083" t="s">
        <v>1460</v>
      </c>
      <c r="F4" s="1083" t="s">
        <v>1056</v>
      </c>
      <c r="G4" s="1155" t="s">
        <v>1500</v>
      </c>
    </row>
    <row r="5" spans="1:7" ht="19.5" customHeight="1">
      <c r="A5" s="1156" t="s">
        <v>15</v>
      </c>
      <c r="B5" s="1157">
        <v>0</v>
      </c>
      <c r="C5" s="1158">
        <v>0</v>
      </c>
      <c r="D5" s="1158">
        <v>0</v>
      </c>
      <c r="E5" s="1159">
        <v>0</v>
      </c>
      <c r="F5" s="1160">
        <v>0</v>
      </c>
      <c r="G5" s="1160">
        <v>0</v>
      </c>
    </row>
    <row r="6" spans="1:7" ht="19.5" customHeight="1">
      <c r="A6" s="1156" t="s">
        <v>16</v>
      </c>
      <c r="B6" s="1157">
        <v>0</v>
      </c>
      <c r="C6" s="1158">
        <v>0</v>
      </c>
      <c r="D6" s="1158">
        <v>0</v>
      </c>
      <c r="E6" s="1161">
        <v>1000</v>
      </c>
      <c r="F6" s="1160">
        <v>0</v>
      </c>
      <c r="G6" s="1160">
        <v>0</v>
      </c>
    </row>
    <row r="7" spans="1:7" ht="19.5" customHeight="1">
      <c r="A7" s="1156" t="s">
        <v>17</v>
      </c>
      <c r="B7" s="1157">
        <v>500</v>
      </c>
      <c r="C7" s="1158">
        <v>1185</v>
      </c>
      <c r="D7" s="1158">
        <v>0</v>
      </c>
      <c r="E7" s="1161">
        <v>875</v>
      </c>
      <c r="F7" s="1161">
        <v>0</v>
      </c>
      <c r="G7" s="1161">
        <v>0</v>
      </c>
    </row>
    <row r="8" spans="1:7" ht="19.5" customHeight="1">
      <c r="A8" s="1156" t="s">
        <v>18</v>
      </c>
      <c r="B8" s="1157">
        <v>850</v>
      </c>
      <c r="C8" s="1158">
        <v>0</v>
      </c>
      <c r="D8" s="1158">
        <v>2480</v>
      </c>
      <c r="E8" s="1161">
        <v>2000</v>
      </c>
      <c r="F8" s="1161">
        <v>0</v>
      </c>
      <c r="G8" s="1161">
        <v>0</v>
      </c>
    </row>
    <row r="9" spans="1:7" ht="19.5" customHeight="1">
      <c r="A9" s="1156" t="s">
        <v>19</v>
      </c>
      <c r="B9" s="1157">
        <v>0</v>
      </c>
      <c r="C9" s="1158">
        <v>0</v>
      </c>
      <c r="D9" s="1158">
        <v>0</v>
      </c>
      <c r="E9" s="1161">
        <v>0</v>
      </c>
      <c r="F9" s="1161">
        <v>0</v>
      </c>
      <c r="G9" s="1161">
        <v>0</v>
      </c>
    </row>
    <row r="10" spans="1:7" ht="19.5" customHeight="1">
      <c r="A10" s="1156" t="s">
        <v>20</v>
      </c>
      <c r="B10" s="1157">
        <v>850</v>
      </c>
      <c r="C10" s="1158">
        <v>1950</v>
      </c>
      <c r="D10" s="1158">
        <v>0</v>
      </c>
      <c r="E10" s="1161">
        <v>1125</v>
      </c>
      <c r="F10" s="1161">
        <v>6000</v>
      </c>
      <c r="G10" s="1161">
        <v>260</v>
      </c>
    </row>
    <row r="11" spans="1:7" ht="19.5" customHeight="1">
      <c r="A11" s="1156" t="s">
        <v>21</v>
      </c>
      <c r="B11" s="1157">
        <v>0</v>
      </c>
      <c r="C11" s="1158">
        <v>0</v>
      </c>
      <c r="D11" s="1158">
        <v>1000</v>
      </c>
      <c r="E11" s="1161">
        <v>1000</v>
      </c>
      <c r="F11" s="1161">
        <v>0</v>
      </c>
      <c r="G11" s="1176" t="s">
        <v>1498</v>
      </c>
    </row>
    <row r="12" spans="1:7" ht="19.5" customHeight="1">
      <c r="A12" s="1156" t="s">
        <v>22</v>
      </c>
      <c r="B12" s="1157">
        <v>141.2</v>
      </c>
      <c r="C12" s="1158">
        <v>0</v>
      </c>
      <c r="D12" s="1158">
        <v>2180</v>
      </c>
      <c r="E12" s="1161">
        <v>0</v>
      </c>
      <c r="F12" s="1161">
        <v>0</v>
      </c>
      <c r="G12" s="1176" t="s">
        <v>1498</v>
      </c>
    </row>
    <row r="13" spans="1:7" ht="19.5" customHeight="1">
      <c r="A13" s="1156" t="s">
        <v>23</v>
      </c>
      <c r="B13" s="1157">
        <v>1300</v>
      </c>
      <c r="C13" s="1158">
        <v>2962.5</v>
      </c>
      <c r="D13" s="1158">
        <v>730</v>
      </c>
      <c r="E13" s="1161">
        <v>2125</v>
      </c>
      <c r="F13" s="1161">
        <v>0</v>
      </c>
      <c r="G13" s="1176" t="s">
        <v>1498</v>
      </c>
    </row>
    <row r="14" spans="1:7" ht="19.5" customHeight="1">
      <c r="A14" s="1156" t="s">
        <v>24</v>
      </c>
      <c r="B14" s="1157">
        <v>500</v>
      </c>
      <c r="C14" s="1158">
        <v>0</v>
      </c>
      <c r="D14" s="1158">
        <v>0</v>
      </c>
      <c r="E14" s="1162" t="s">
        <v>1498</v>
      </c>
      <c r="F14" s="1161">
        <v>0</v>
      </c>
      <c r="G14" s="1162" t="s">
        <v>1498</v>
      </c>
    </row>
    <row r="15" spans="1:7" ht="19.5" customHeight="1">
      <c r="A15" s="1156" t="s">
        <v>25</v>
      </c>
      <c r="B15" s="1157">
        <v>1000</v>
      </c>
      <c r="C15" s="1158">
        <v>2000</v>
      </c>
      <c r="D15" s="1163">
        <v>0</v>
      </c>
      <c r="E15" s="1162" t="s">
        <v>1498</v>
      </c>
      <c r="F15" s="1161">
        <v>0</v>
      </c>
      <c r="G15" s="1162" t="s">
        <v>1134</v>
      </c>
    </row>
    <row r="16" spans="1:7" ht="19.5" customHeight="1">
      <c r="A16" s="1164" t="s">
        <v>1420</v>
      </c>
      <c r="B16" s="1165">
        <v>330</v>
      </c>
      <c r="C16" s="1165">
        <v>2736.7</v>
      </c>
      <c r="D16" s="1166">
        <v>5661.58</v>
      </c>
      <c r="E16" s="1167">
        <v>4375</v>
      </c>
      <c r="F16" s="1161">
        <v>0</v>
      </c>
      <c r="G16" s="1167"/>
    </row>
    <row r="17" spans="1:7" s="1174" customFormat="1" ht="19.5" customHeight="1" thickBot="1">
      <c r="A17" s="1168" t="s">
        <v>267</v>
      </c>
      <c r="B17" s="1169">
        <v>5471.2</v>
      </c>
      <c r="C17" s="1170">
        <v>10834.2</v>
      </c>
      <c r="D17" s="1171">
        <v>12051.58</v>
      </c>
      <c r="E17" s="1172">
        <v>12500</v>
      </c>
      <c r="F17" s="1173">
        <v>6000</v>
      </c>
      <c r="G17" s="1172">
        <v>260</v>
      </c>
    </row>
    <row r="19" s="1084" customFormat="1" ht="12.75">
      <c r="A19" s="1175"/>
    </row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3">
      <selection activeCell="H40" sqref="H40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80" customWidth="1"/>
    <col min="5" max="5" width="10.00390625" style="0" customWidth="1"/>
    <col min="6" max="6" width="10.00390625" style="80" customWidth="1"/>
    <col min="7" max="8" width="10.00390625" style="0" customWidth="1"/>
  </cols>
  <sheetData>
    <row r="1" spans="1:9" ht="12.75">
      <c r="A1" s="1610" t="s">
        <v>130</v>
      </c>
      <c r="B1" s="1610"/>
      <c r="C1" s="1610"/>
      <c r="D1" s="1610"/>
      <c r="E1" s="1610"/>
      <c r="F1" s="1610"/>
      <c r="G1" s="1610"/>
      <c r="H1" s="1610"/>
      <c r="I1" s="80"/>
    </row>
    <row r="2" spans="1:9" ht="15.75">
      <c r="A2" s="1787" t="s">
        <v>1493</v>
      </c>
      <c r="B2" s="1787"/>
      <c r="C2" s="1787"/>
      <c r="D2" s="1787"/>
      <c r="E2" s="1787"/>
      <c r="F2" s="1787"/>
      <c r="G2" s="1787"/>
      <c r="H2" s="1787"/>
      <c r="I2" s="80"/>
    </row>
    <row r="3" spans="1:8" ht="15.75">
      <c r="A3" s="20"/>
      <c r="B3" s="20"/>
      <c r="C3" s="9"/>
      <c r="D3" s="35"/>
      <c r="E3" s="20"/>
      <c r="F3" s="299"/>
      <c r="G3" s="9"/>
      <c r="H3" s="9"/>
    </row>
    <row r="4" spans="1:8" ht="13.5" thickBot="1">
      <c r="A4" s="27"/>
      <c r="B4" s="22"/>
      <c r="C4" s="22"/>
      <c r="D4" s="97"/>
      <c r="E4" s="22"/>
      <c r="F4" s="97"/>
      <c r="G4" s="28"/>
      <c r="H4" s="1378" t="s">
        <v>1139</v>
      </c>
    </row>
    <row r="5" spans="1:8" ht="12.75">
      <c r="A5" s="1806" t="s">
        <v>1388</v>
      </c>
      <c r="B5" s="1809" t="s">
        <v>1389</v>
      </c>
      <c r="C5" s="1379"/>
      <c r="D5" s="1380"/>
      <c r="E5" s="1379"/>
      <c r="F5" s="1381"/>
      <c r="G5" s="1812" t="s">
        <v>1488</v>
      </c>
      <c r="H5" s="1813"/>
    </row>
    <row r="6" spans="1:8" ht="12.75">
      <c r="A6" s="1807"/>
      <c r="B6" s="1810"/>
      <c r="C6" s="117">
        <v>2008</v>
      </c>
      <c r="D6" s="153">
        <v>2009</v>
      </c>
      <c r="E6" s="117">
        <v>2009</v>
      </c>
      <c r="F6" s="300">
        <v>2010</v>
      </c>
      <c r="G6" s="1735" t="s">
        <v>1204</v>
      </c>
      <c r="H6" s="1814"/>
    </row>
    <row r="7" spans="1:8" ht="12.75">
      <c r="A7" s="1808"/>
      <c r="B7" s="1811"/>
      <c r="C7" s="301" t="s">
        <v>1344</v>
      </c>
      <c r="D7" s="154" t="s">
        <v>1205</v>
      </c>
      <c r="E7" s="302" t="s">
        <v>1344</v>
      </c>
      <c r="F7" s="303" t="s">
        <v>1205</v>
      </c>
      <c r="G7" s="133" t="s">
        <v>1056</v>
      </c>
      <c r="H7" s="1382" t="s">
        <v>1500</v>
      </c>
    </row>
    <row r="8" spans="1:12" ht="12.75">
      <c r="A8" s="1383">
        <v>1</v>
      </c>
      <c r="B8" s="258" t="s">
        <v>1390</v>
      </c>
      <c r="C8" s="259">
        <v>85033.026</v>
      </c>
      <c r="D8" s="260">
        <v>86015.075</v>
      </c>
      <c r="E8" s="304">
        <v>86515.076</v>
      </c>
      <c r="F8" s="259">
        <f>+F9+F12</f>
        <v>82373.9</v>
      </c>
      <c r="G8" s="261">
        <f aca="true" t="shared" si="0" ref="G8:G38">D8-C8</f>
        <v>982.0489999999991</v>
      </c>
      <c r="H8" s="1384">
        <f aca="true" t="shared" si="1" ref="H8:H38">F8-E8</f>
        <v>-4141.176000000007</v>
      </c>
      <c r="I8" s="257"/>
      <c r="J8" s="257"/>
      <c r="K8" s="234"/>
      <c r="L8" s="234"/>
    </row>
    <row r="9" spans="1:12" ht="12.75">
      <c r="A9" s="1385"/>
      <c r="B9" s="262" t="s">
        <v>1391</v>
      </c>
      <c r="C9" s="263">
        <v>82545.351</v>
      </c>
      <c r="D9" s="263">
        <v>83056.4</v>
      </c>
      <c r="E9" s="305">
        <v>83603.419</v>
      </c>
      <c r="F9" s="263">
        <v>78381.4</v>
      </c>
      <c r="G9" s="264">
        <f t="shared" si="0"/>
        <v>511.04899999999907</v>
      </c>
      <c r="H9" s="1386">
        <f>F9-E9</f>
        <v>-5222.019</v>
      </c>
      <c r="I9" s="257"/>
      <c r="J9" s="257"/>
      <c r="K9" s="234"/>
      <c r="L9" s="234"/>
    </row>
    <row r="10" spans="1:12" ht="12.75">
      <c r="A10" s="1387"/>
      <c r="B10" s="265" t="s">
        <v>1392</v>
      </c>
      <c r="C10" s="266">
        <v>17579.026</v>
      </c>
      <c r="D10" s="266">
        <v>22818.75</v>
      </c>
      <c r="E10" s="51">
        <v>22548.576</v>
      </c>
      <c r="F10" s="266">
        <v>26400.576</v>
      </c>
      <c r="G10" s="264">
        <f t="shared" si="0"/>
        <v>5239.723999999998</v>
      </c>
      <c r="H10" s="1386">
        <f>F10-E10</f>
        <v>3852</v>
      </c>
      <c r="I10" s="257"/>
      <c r="J10" s="257"/>
      <c r="K10" s="234"/>
      <c r="L10" s="234"/>
    </row>
    <row r="11" spans="1:12" ht="12.75">
      <c r="A11" s="1387"/>
      <c r="B11" s="265" t="s">
        <v>1393</v>
      </c>
      <c r="C11" s="266">
        <v>64966.325</v>
      </c>
      <c r="D11" s="266">
        <v>60237.65</v>
      </c>
      <c r="E11" s="51">
        <v>61054.843</v>
      </c>
      <c r="F11" s="266">
        <v>51980.8</v>
      </c>
      <c r="G11" s="264">
        <f t="shared" si="0"/>
        <v>-4728.674999999996</v>
      </c>
      <c r="H11" s="1386">
        <f>F11-E11</f>
        <v>-9074.042999999998</v>
      </c>
      <c r="I11" s="257"/>
      <c r="J11" s="257"/>
      <c r="K11" s="234"/>
      <c r="L11" s="234"/>
    </row>
    <row r="12" spans="1:12" ht="12.75">
      <c r="A12" s="1385"/>
      <c r="B12" s="262" t="s">
        <v>1394</v>
      </c>
      <c r="C12" s="266">
        <v>2487.675</v>
      </c>
      <c r="D12" s="266">
        <v>2958.675</v>
      </c>
      <c r="E12" s="51">
        <v>2911.657</v>
      </c>
      <c r="F12" s="266">
        <v>3992.5</v>
      </c>
      <c r="G12" s="264">
        <f t="shared" si="0"/>
        <v>471</v>
      </c>
      <c r="H12" s="1386">
        <f>F12-E12</f>
        <v>1080.8429999999998</v>
      </c>
      <c r="I12" s="257"/>
      <c r="J12" s="257"/>
      <c r="K12" s="234"/>
      <c r="L12" s="234"/>
    </row>
    <row r="13" spans="1:12" ht="12.75">
      <c r="A13" s="1383">
        <v>2</v>
      </c>
      <c r="B13" s="258" t="s">
        <v>1395</v>
      </c>
      <c r="C13" s="259">
        <v>21735.433</v>
      </c>
      <c r="D13" s="269">
        <v>23728.5</v>
      </c>
      <c r="E13" s="306">
        <v>29478.5</v>
      </c>
      <c r="F13" s="269">
        <v>30978.5</v>
      </c>
      <c r="G13" s="261">
        <f t="shared" si="0"/>
        <v>1993.066999999999</v>
      </c>
      <c r="H13" s="1384">
        <f t="shared" si="1"/>
        <v>1500</v>
      </c>
      <c r="I13" s="257"/>
      <c r="J13" s="257"/>
      <c r="K13" s="234"/>
      <c r="L13" s="234"/>
    </row>
    <row r="14" spans="1:12" ht="12.75">
      <c r="A14" s="1385"/>
      <c r="B14" s="262" t="s">
        <v>1391</v>
      </c>
      <c r="C14" s="263">
        <v>7313.183</v>
      </c>
      <c r="D14" s="266">
        <v>8261.575</v>
      </c>
      <c r="E14" s="305">
        <v>11038.925000000001</v>
      </c>
      <c r="F14" s="266">
        <v>11934.025</v>
      </c>
      <c r="G14" s="264">
        <f t="shared" si="0"/>
        <v>948.3920000000007</v>
      </c>
      <c r="H14" s="1386">
        <f t="shared" si="1"/>
        <v>895.0999999999985</v>
      </c>
      <c r="I14" s="257"/>
      <c r="J14" s="257"/>
      <c r="K14" s="234"/>
      <c r="L14" s="234"/>
    </row>
    <row r="15" spans="1:12" ht="12.75">
      <c r="A15" s="1387"/>
      <c r="B15" s="265" t="s">
        <v>1396</v>
      </c>
      <c r="C15" s="266">
        <v>296.483</v>
      </c>
      <c r="D15" s="266">
        <v>299.875</v>
      </c>
      <c r="E15" s="51">
        <v>302.225</v>
      </c>
      <c r="F15" s="266">
        <v>307.75</v>
      </c>
      <c r="G15" s="264">
        <f t="shared" si="0"/>
        <v>3.391999999999996</v>
      </c>
      <c r="H15" s="1386">
        <f t="shared" si="1"/>
        <v>5.524999999999977</v>
      </c>
      <c r="I15" s="257"/>
      <c r="J15" s="257"/>
      <c r="K15" s="234"/>
      <c r="L15" s="234"/>
    </row>
    <row r="16" spans="1:12" ht="12.75">
      <c r="A16" s="1387"/>
      <c r="B16" s="265" t="s">
        <v>1393</v>
      </c>
      <c r="C16" s="266">
        <v>7016.7</v>
      </c>
      <c r="D16" s="263">
        <v>7961.7</v>
      </c>
      <c r="E16" s="51">
        <v>10736.7</v>
      </c>
      <c r="F16" s="263">
        <v>11626.275</v>
      </c>
      <c r="G16" s="264">
        <f t="shared" si="0"/>
        <v>945</v>
      </c>
      <c r="H16" s="1386">
        <f t="shared" si="1"/>
        <v>889.5749999999989</v>
      </c>
      <c r="I16" s="257"/>
      <c r="J16" s="257"/>
      <c r="K16" s="234"/>
      <c r="L16" s="234"/>
    </row>
    <row r="17" spans="1:12" ht="12.75">
      <c r="A17" s="1385"/>
      <c r="B17" s="262" t="s">
        <v>1397</v>
      </c>
      <c r="C17" s="266">
        <v>14422.25</v>
      </c>
      <c r="D17" s="267">
        <v>15466.925</v>
      </c>
      <c r="E17" s="51">
        <v>18439.575</v>
      </c>
      <c r="F17" s="267">
        <v>19044.475</v>
      </c>
      <c r="G17" s="264">
        <f t="shared" si="0"/>
        <v>1044.6749999999993</v>
      </c>
      <c r="H17" s="1386">
        <f t="shared" si="1"/>
        <v>604.8999999999978</v>
      </c>
      <c r="I17" s="257"/>
      <c r="J17" s="257"/>
      <c r="K17" s="234"/>
      <c r="L17" s="234"/>
    </row>
    <row r="18" spans="1:12" ht="12.75">
      <c r="A18" s="1383">
        <v>3</v>
      </c>
      <c r="B18" s="258" t="s">
        <v>1398</v>
      </c>
      <c r="C18" s="259">
        <v>1116.915</v>
      </c>
      <c r="D18" s="269">
        <v>716.915</v>
      </c>
      <c r="E18" s="306">
        <v>216.915</v>
      </c>
      <c r="F18" s="269">
        <v>0</v>
      </c>
      <c r="G18" s="261">
        <f t="shared" si="0"/>
        <v>-400</v>
      </c>
      <c r="H18" s="1384">
        <f t="shared" si="1"/>
        <v>-216.915</v>
      </c>
      <c r="I18" s="257"/>
      <c r="J18" s="257"/>
      <c r="K18" s="234"/>
      <c r="L18" s="234"/>
    </row>
    <row r="19" spans="1:12" ht="12.75">
      <c r="A19" s="1385"/>
      <c r="B19" s="262" t="s">
        <v>1391</v>
      </c>
      <c r="C19" s="267">
        <v>447.164</v>
      </c>
      <c r="D19" s="266">
        <v>397.177</v>
      </c>
      <c r="E19" s="307">
        <v>76.896</v>
      </c>
      <c r="F19" s="266">
        <v>0</v>
      </c>
      <c r="G19" s="264">
        <f t="shared" si="0"/>
        <v>-49.986999999999966</v>
      </c>
      <c r="H19" s="1386">
        <f t="shared" si="1"/>
        <v>-76.896</v>
      </c>
      <c r="I19" s="257"/>
      <c r="J19" s="257"/>
      <c r="K19" s="234"/>
      <c r="L19" s="234"/>
    </row>
    <row r="20" spans="1:12" ht="12.75">
      <c r="A20" s="1387"/>
      <c r="B20" s="265" t="s">
        <v>1392</v>
      </c>
      <c r="C20" s="266">
        <v>447.164</v>
      </c>
      <c r="D20" s="266">
        <v>397.177</v>
      </c>
      <c r="E20" s="51">
        <v>76.896</v>
      </c>
      <c r="F20" s="266">
        <v>0</v>
      </c>
      <c r="G20" s="264">
        <f t="shared" si="0"/>
        <v>-49.986999999999966</v>
      </c>
      <c r="H20" s="1386">
        <f t="shared" si="1"/>
        <v>-76.896</v>
      </c>
      <c r="I20" s="257"/>
      <c r="J20" s="257"/>
      <c r="K20" s="234"/>
      <c r="L20" s="234"/>
    </row>
    <row r="21" spans="1:12" ht="12.75">
      <c r="A21" s="1387"/>
      <c r="B21" s="265" t="s">
        <v>1393</v>
      </c>
      <c r="C21" s="266">
        <v>0</v>
      </c>
      <c r="D21" s="267">
        <v>0</v>
      </c>
      <c r="E21" s="51">
        <v>0</v>
      </c>
      <c r="F21" s="267">
        <v>0</v>
      </c>
      <c r="G21" s="264">
        <f t="shared" si="0"/>
        <v>0</v>
      </c>
      <c r="H21" s="1386">
        <f t="shared" si="1"/>
        <v>0</v>
      </c>
      <c r="I21" s="257"/>
      <c r="J21" s="257"/>
      <c r="K21" s="234"/>
      <c r="L21" s="234"/>
    </row>
    <row r="22" spans="1:12" ht="12.75">
      <c r="A22" s="1385"/>
      <c r="B22" s="262" t="s">
        <v>1397</v>
      </c>
      <c r="C22" s="266">
        <v>669.751</v>
      </c>
      <c r="D22" s="267">
        <v>319.738</v>
      </c>
      <c r="E22" s="51">
        <v>140.019</v>
      </c>
      <c r="F22" s="267">
        <v>0</v>
      </c>
      <c r="G22" s="264">
        <f t="shared" si="0"/>
        <v>-350.013</v>
      </c>
      <c r="H22" s="1386">
        <f t="shared" si="1"/>
        <v>-140.019</v>
      </c>
      <c r="I22" s="257"/>
      <c r="J22" s="257"/>
      <c r="K22" s="234"/>
      <c r="L22" s="234"/>
    </row>
    <row r="23" spans="1:12" ht="12.75">
      <c r="A23" s="1383">
        <v>4</v>
      </c>
      <c r="B23" s="258" t="s">
        <v>1399</v>
      </c>
      <c r="C23" s="268">
        <v>3014.3610000000003</v>
      </c>
      <c r="D23" s="269">
        <v>3466.583</v>
      </c>
      <c r="E23" s="308">
        <v>4433.644</v>
      </c>
      <c r="F23" s="269">
        <v>5033.644</v>
      </c>
      <c r="G23" s="261">
        <f t="shared" si="0"/>
        <v>452.22199999999975</v>
      </c>
      <c r="H23" s="1384">
        <f t="shared" si="1"/>
        <v>600</v>
      </c>
      <c r="I23" s="257"/>
      <c r="J23" s="257"/>
      <c r="K23" s="234"/>
      <c r="L23" s="234"/>
    </row>
    <row r="24" spans="1:12" ht="12.75">
      <c r="A24" s="1385"/>
      <c r="B24" s="262" t="s">
        <v>1391</v>
      </c>
      <c r="C24" s="267">
        <v>562.715</v>
      </c>
      <c r="D24" s="266">
        <v>894.551</v>
      </c>
      <c r="E24" s="307">
        <v>1155.125</v>
      </c>
      <c r="F24" s="266">
        <v>2408.034</v>
      </c>
      <c r="G24" s="264">
        <f t="shared" si="0"/>
        <v>331.836</v>
      </c>
      <c r="H24" s="1386">
        <f t="shared" si="1"/>
        <v>1252.909</v>
      </c>
      <c r="I24" s="257"/>
      <c r="J24" s="257"/>
      <c r="K24" s="234"/>
      <c r="L24" s="234"/>
    </row>
    <row r="25" spans="1:12" ht="12.75">
      <c r="A25" s="1387"/>
      <c r="B25" s="265" t="s">
        <v>1392</v>
      </c>
      <c r="C25" s="266">
        <v>562.715</v>
      </c>
      <c r="D25" s="267">
        <v>894.551</v>
      </c>
      <c r="E25" s="51">
        <v>1155.125</v>
      </c>
      <c r="F25" s="267">
        <v>2408.034</v>
      </c>
      <c r="G25" s="264">
        <f t="shared" si="0"/>
        <v>331.836</v>
      </c>
      <c r="H25" s="1386">
        <f t="shared" si="1"/>
        <v>1252.909</v>
      </c>
      <c r="I25" s="257"/>
      <c r="J25" s="257"/>
      <c r="K25" s="234"/>
      <c r="L25" s="234"/>
    </row>
    <row r="26" spans="1:12" ht="12.75">
      <c r="A26" s="1385"/>
      <c r="B26" s="262" t="s">
        <v>1397</v>
      </c>
      <c r="C26" s="266">
        <v>2451.646</v>
      </c>
      <c r="D26" s="267">
        <v>2572.032</v>
      </c>
      <c r="E26" s="51">
        <v>3278.5190000000002</v>
      </c>
      <c r="F26" s="266">
        <v>2625.61</v>
      </c>
      <c r="G26" s="264">
        <f t="shared" si="0"/>
        <v>120.38599999999997</v>
      </c>
      <c r="H26" s="1386">
        <f t="shared" si="1"/>
        <v>-652.9090000000001</v>
      </c>
      <c r="I26" s="257"/>
      <c r="J26" s="257"/>
      <c r="K26" s="234"/>
      <c r="L26" s="234"/>
    </row>
    <row r="27" spans="1:12" ht="12.75">
      <c r="A27" s="1383">
        <v>5</v>
      </c>
      <c r="B27" s="258" t="s">
        <v>1400</v>
      </c>
      <c r="C27" s="268">
        <v>339.373</v>
      </c>
      <c r="D27" s="269">
        <v>229.617</v>
      </c>
      <c r="E27" s="308">
        <v>229.6</v>
      </c>
      <c r="F27" s="269">
        <f>+F28+F30</f>
        <v>172.2</v>
      </c>
      <c r="G27" s="261">
        <f t="shared" si="0"/>
        <v>-109.756</v>
      </c>
      <c r="H27" s="1384">
        <f t="shared" si="1"/>
        <v>-57.400000000000006</v>
      </c>
      <c r="I27" s="257"/>
      <c r="J27" s="257"/>
      <c r="K27" s="234"/>
      <c r="L27" s="234"/>
    </row>
    <row r="28" spans="1:12" ht="12.75">
      <c r="A28" s="1385"/>
      <c r="B28" s="262" t="s">
        <v>1391</v>
      </c>
      <c r="C28" s="267">
        <v>157.6</v>
      </c>
      <c r="D28" s="266">
        <v>157.6</v>
      </c>
      <c r="E28" s="307">
        <v>157.6</v>
      </c>
      <c r="F28" s="266">
        <v>157.6</v>
      </c>
      <c r="G28" s="264">
        <f t="shared" si="0"/>
        <v>0</v>
      </c>
      <c r="H28" s="1386">
        <f t="shared" si="1"/>
        <v>0</v>
      </c>
      <c r="I28" s="257"/>
      <c r="J28" s="257"/>
      <c r="K28" s="234"/>
      <c r="L28" s="234"/>
    </row>
    <row r="29" spans="1:12" ht="12.75">
      <c r="A29" s="1387"/>
      <c r="B29" s="265" t="s">
        <v>1401</v>
      </c>
      <c r="C29" s="266">
        <v>157.6</v>
      </c>
      <c r="D29" s="266">
        <v>157.6</v>
      </c>
      <c r="E29" s="51">
        <v>157.6</v>
      </c>
      <c r="F29" s="266">
        <v>157.6</v>
      </c>
      <c r="G29" s="264">
        <f t="shared" si="0"/>
        <v>0</v>
      </c>
      <c r="H29" s="1386">
        <f t="shared" si="1"/>
        <v>0</v>
      </c>
      <c r="I29" s="257"/>
      <c r="J29" s="257"/>
      <c r="K29" s="234"/>
      <c r="L29" s="234"/>
    </row>
    <row r="30" spans="1:12" ht="12.75">
      <c r="A30" s="1385"/>
      <c r="B30" s="262" t="s">
        <v>1402</v>
      </c>
      <c r="C30" s="266">
        <v>181.773</v>
      </c>
      <c r="D30" s="266">
        <v>72.017</v>
      </c>
      <c r="E30" s="51">
        <v>72</v>
      </c>
      <c r="F30" s="266">
        <v>14.6</v>
      </c>
      <c r="G30" s="264">
        <f t="shared" si="0"/>
        <v>-109.756</v>
      </c>
      <c r="H30" s="1386">
        <f t="shared" si="1"/>
        <v>-57.4</v>
      </c>
      <c r="I30" s="257"/>
      <c r="J30" s="257"/>
      <c r="K30" s="234"/>
      <c r="L30" s="234"/>
    </row>
    <row r="31" spans="1:12" ht="12.75">
      <c r="A31" s="1385"/>
      <c r="B31" s="262" t="s">
        <v>1403</v>
      </c>
      <c r="C31" s="266">
        <v>181.8</v>
      </c>
      <c r="D31" s="266">
        <v>104.282</v>
      </c>
      <c r="E31" s="51">
        <v>104.282</v>
      </c>
      <c r="F31" s="266">
        <v>104.282</v>
      </c>
      <c r="G31" s="264">
        <f t="shared" si="0"/>
        <v>-77.51800000000001</v>
      </c>
      <c r="H31" s="1386">
        <f t="shared" si="1"/>
        <v>0</v>
      </c>
      <c r="I31" s="257"/>
      <c r="J31" s="257"/>
      <c r="K31" s="234"/>
      <c r="L31" s="234"/>
    </row>
    <row r="32" spans="1:12" ht="12.75">
      <c r="A32" s="1383">
        <v>6</v>
      </c>
      <c r="B32" s="258" t="s">
        <v>1404</v>
      </c>
      <c r="C32" s="269">
        <v>-3946.4</v>
      </c>
      <c r="D32" s="259">
        <v>-21556.54</v>
      </c>
      <c r="E32" s="52">
        <v>8835.8</v>
      </c>
      <c r="F32" s="268">
        <v>-3926.2</v>
      </c>
      <c r="G32" s="261">
        <f t="shared" si="0"/>
        <v>-17610.14</v>
      </c>
      <c r="H32" s="1384">
        <f t="shared" si="1"/>
        <v>-12762</v>
      </c>
      <c r="I32" s="257"/>
      <c r="J32" s="257"/>
      <c r="K32" s="234"/>
      <c r="L32" s="234"/>
    </row>
    <row r="33" spans="1:12" ht="12.75">
      <c r="A33" s="1383"/>
      <c r="B33" s="262" t="s">
        <v>1312</v>
      </c>
      <c r="C33" s="266">
        <v>-3946.4</v>
      </c>
      <c r="D33" s="263">
        <v>-21556.54</v>
      </c>
      <c r="E33" s="51">
        <v>8835.8</v>
      </c>
      <c r="F33" s="267">
        <v>-3926.2</v>
      </c>
      <c r="G33" s="264">
        <f t="shared" si="0"/>
        <v>-17610.14</v>
      </c>
      <c r="H33" s="1386">
        <f t="shared" si="1"/>
        <v>-12762</v>
      </c>
      <c r="I33" s="257"/>
      <c r="J33" s="257"/>
      <c r="K33" s="234"/>
      <c r="L33" s="234"/>
    </row>
    <row r="34" spans="1:12" ht="13.5">
      <c r="A34" s="1383">
        <v>7</v>
      </c>
      <c r="B34" s="258" t="s">
        <v>1405</v>
      </c>
      <c r="C34" s="259">
        <v>107292.708</v>
      </c>
      <c r="D34" s="408">
        <v>92600.15</v>
      </c>
      <c r="E34" s="306">
        <v>129709.53500000002</v>
      </c>
      <c r="F34" s="268">
        <v>114632.061</v>
      </c>
      <c r="G34" s="261">
        <f t="shared" si="0"/>
        <v>-14692.558000000005</v>
      </c>
      <c r="H34" s="1384">
        <f t="shared" si="1"/>
        <v>-15077.474000000017</v>
      </c>
      <c r="I34" s="257"/>
      <c r="J34" s="257"/>
      <c r="K34" s="234"/>
      <c r="L34" s="234"/>
    </row>
    <row r="35" spans="1:12" ht="12.75">
      <c r="A35" s="1383"/>
      <c r="B35" s="258" t="s">
        <v>1406</v>
      </c>
      <c r="C35" s="263">
        <v>87079.613</v>
      </c>
      <c r="D35" s="271">
        <v>71210.76299999999</v>
      </c>
      <c r="E35" s="305">
        <v>104867.76500000001</v>
      </c>
      <c r="F35" s="271">
        <v>88954.8</v>
      </c>
      <c r="G35" s="264">
        <f t="shared" si="0"/>
        <v>-15868.850000000006</v>
      </c>
      <c r="H35" s="1386">
        <f t="shared" si="1"/>
        <v>-15912.965000000011</v>
      </c>
      <c r="I35" s="257"/>
      <c r="J35" s="257"/>
      <c r="K35" s="234"/>
      <c r="L35" s="234"/>
    </row>
    <row r="36" spans="1:12" ht="12.75">
      <c r="A36" s="1388"/>
      <c r="B36" s="265" t="s">
        <v>1407</v>
      </c>
      <c r="C36" s="270">
        <v>14938.988000000003</v>
      </c>
      <c r="D36" s="267">
        <v>2853.8129999999983</v>
      </c>
      <c r="E36" s="309">
        <v>32918.622</v>
      </c>
      <c r="F36" s="267">
        <v>25190.16</v>
      </c>
      <c r="G36" s="264">
        <f t="shared" si="0"/>
        <v>-12085.175000000005</v>
      </c>
      <c r="H36" s="1386">
        <f t="shared" si="1"/>
        <v>-7728.462000000003</v>
      </c>
      <c r="I36" s="257"/>
      <c r="J36" s="257"/>
      <c r="K36" s="234"/>
      <c r="L36" s="234"/>
    </row>
    <row r="37" spans="1:12" ht="12.75">
      <c r="A37" s="1389"/>
      <c r="B37" s="265" t="s">
        <v>1489</v>
      </c>
      <c r="C37" s="271">
        <v>72140.625</v>
      </c>
      <c r="D37" s="266">
        <v>68356.95</v>
      </c>
      <c r="E37" s="310">
        <v>71949.14300000001</v>
      </c>
      <c r="F37" s="614">
        <v>63764.7</v>
      </c>
      <c r="G37" s="264">
        <f t="shared" si="0"/>
        <v>-3783.675000000003</v>
      </c>
      <c r="H37" s="1386">
        <f t="shared" si="1"/>
        <v>-8184.443000000014</v>
      </c>
      <c r="I37" s="257"/>
      <c r="J37" s="257"/>
      <c r="K37" s="234"/>
      <c r="L37" s="234"/>
    </row>
    <row r="38" spans="1:12" ht="12.75">
      <c r="A38" s="1388"/>
      <c r="B38" s="258" t="s">
        <v>1408</v>
      </c>
      <c r="C38" s="268">
        <v>20213.095</v>
      </c>
      <c r="D38" s="269">
        <v>21389.387</v>
      </c>
      <c r="E38" s="308">
        <v>24841.77</v>
      </c>
      <c r="F38" s="268">
        <v>25677.2</v>
      </c>
      <c r="G38" s="261">
        <f t="shared" si="0"/>
        <v>1176.2919999999976</v>
      </c>
      <c r="H38" s="1384">
        <f t="shared" si="1"/>
        <v>835.4300000000003</v>
      </c>
      <c r="J38" s="257"/>
      <c r="K38" s="234"/>
      <c r="L38" s="234"/>
    </row>
    <row r="39" spans="1:12" ht="13.5" thickBot="1">
      <c r="A39" s="1390"/>
      <c r="B39" s="1391"/>
      <c r="C39" s="1392"/>
      <c r="D39" s="1392"/>
      <c r="E39" s="1392"/>
      <c r="F39" s="1393"/>
      <c r="G39" s="1392"/>
      <c r="H39" s="1394"/>
      <c r="K39" s="234"/>
      <c r="L39" s="234"/>
    </row>
    <row r="40" spans="1:8" ht="12.75">
      <c r="A40" s="41"/>
      <c r="B40" s="41"/>
      <c r="C40" s="41"/>
      <c r="D40" s="103"/>
      <c r="E40" s="41"/>
      <c r="F40" s="103"/>
      <c r="G40" s="41"/>
      <c r="H40" s="41"/>
    </row>
    <row r="41" spans="1:8" ht="12.75">
      <c r="A41" s="41"/>
      <c r="B41" s="41"/>
      <c r="C41" s="41"/>
      <c r="D41" s="103"/>
      <c r="E41" s="41"/>
      <c r="F41" s="103"/>
      <c r="G41" s="41"/>
      <c r="H41" s="235"/>
    </row>
    <row r="42" spans="1:8" ht="12.75">
      <c r="A42" s="41"/>
      <c r="B42" s="41"/>
      <c r="C42" s="41"/>
      <c r="D42" s="103"/>
      <c r="E42" s="41"/>
      <c r="F42" s="103"/>
      <c r="G42" s="41"/>
      <c r="H42" s="103"/>
    </row>
    <row r="43" spans="1:8" ht="12.75">
      <c r="A43" s="41"/>
      <c r="B43" s="41"/>
      <c r="C43" s="41"/>
      <c r="D43" s="103"/>
      <c r="E43" s="41"/>
      <c r="F43" s="103"/>
      <c r="G43" s="41"/>
      <c r="H43" s="41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workbookViewId="0" topLeftCell="A1">
      <selection activeCell="B1" sqref="B1:G1"/>
    </sheetView>
  </sheetViews>
  <sheetFormatPr defaultColWidth="9.140625" defaultRowHeight="12.75"/>
  <cols>
    <col min="1" max="1" width="5.7109375" style="54" customWidth="1"/>
    <col min="2" max="2" width="34.7109375" style="54" customWidth="1"/>
    <col min="3" max="4" width="9.421875" style="54" customWidth="1"/>
    <col min="5" max="5" width="10.00390625" style="54" customWidth="1"/>
    <col min="6" max="6" width="9.8515625" style="54" customWidth="1"/>
    <col min="7" max="7" width="10.140625" style="54" customWidth="1"/>
    <col min="8" max="16384" width="9.140625" style="54" customWidth="1"/>
  </cols>
  <sheetData>
    <row r="1" spans="2:7" ht="15.75" customHeight="1">
      <c r="B1" s="1820" t="s">
        <v>125</v>
      </c>
      <c r="C1" s="1820"/>
      <c r="D1" s="1820"/>
      <c r="E1" s="1820"/>
      <c r="F1" s="1820"/>
      <c r="G1" s="1820"/>
    </row>
    <row r="2" spans="2:7" ht="15.75">
      <c r="B2" s="1821" t="s">
        <v>1457</v>
      </c>
      <c r="C2" s="1821"/>
      <c r="D2" s="1821"/>
      <c r="E2" s="1821"/>
      <c r="F2" s="1821"/>
      <c r="G2" s="1821"/>
    </row>
    <row r="3" spans="2:7" ht="15.75">
      <c r="B3" s="65" t="s">
        <v>140</v>
      </c>
      <c r="C3" s="66"/>
      <c r="D3" s="66"/>
      <c r="E3" s="66"/>
      <c r="F3" s="67"/>
      <c r="G3" s="67"/>
    </row>
    <row r="4" spans="2:7" ht="16.5" thickBot="1">
      <c r="B4" s="53" t="s">
        <v>1134</v>
      </c>
      <c r="G4" s="100" t="s">
        <v>1139</v>
      </c>
    </row>
    <row r="5" spans="2:7" ht="12.75" customHeight="1" thickTop="1">
      <c r="B5" s="1822"/>
      <c r="C5" s="1824" t="s">
        <v>1460</v>
      </c>
      <c r="D5" s="1824" t="s">
        <v>1369</v>
      </c>
      <c r="E5" s="1824" t="s">
        <v>1499</v>
      </c>
      <c r="F5" s="1826" t="s">
        <v>1501</v>
      </c>
      <c r="G5" s="1827"/>
    </row>
    <row r="6" spans="2:7" ht="12.75">
      <c r="B6" s="1823"/>
      <c r="C6" s="1825"/>
      <c r="D6" s="1825"/>
      <c r="E6" s="1825"/>
      <c r="F6" s="232" t="s">
        <v>1056</v>
      </c>
      <c r="G6" s="546" t="s">
        <v>1500</v>
      </c>
    </row>
    <row r="7" spans="2:7" ht="12.75">
      <c r="B7" s="547"/>
      <c r="C7" s="233"/>
      <c r="D7" s="233"/>
      <c r="E7" s="233"/>
      <c r="F7" s="233"/>
      <c r="G7" s="548"/>
    </row>
    <row r="8" spans="2:7" ht="12.75">
      <c r="B8" s="549" t="s">
        <v>1107</v>
      </c>
      <c r="C8" s="55">
        <v>47300.3</v>
      </c>
      <c r="D8" s="55">
        <v>56537.2</v>
      </c>
      <c r="E8" s="55">
        <v>50199</v>
      </c>
      <c r="F8" s="55">
        <v>19.528205952182105</v>
      </c>
      <c r="G8" s="550">
        <v>-11.210671911590964</v>
      </c>
    </row>
    <row r="9" spans="2:7" ht="12.75">
      <c r="B9" s="551"/>
      <c r="C9" s="56"/>
      <c r="D9" s="55"/>
      <c r="E9" s="55"/>
      <c r="F9" s="55"/>
      <c r="G9" s="550"/>
    </row>
    <row r="10" spans="2:7" ht="12.75">
      <c r="B10" s="551" t="s">
        <v>1433</v>
      </c>
      <c r="C10" s="56">
        <v>31791.7</v>
      </c>
      <c r="D10" s="56">
        <v>35110.7</v>
      </c>
      <c r="E10" s="56">
        <v>32669</v>
      </c>
      <c r="F10" s="56">
        <v>10.439831779992886</v>
      </c>
      <c r="G10" s="552">
        <v>-6.954290287576157</v>
      </c>
    </row>
    <row r="11" spans="2:7" ht="12.75">
      <c r="B11" s="553" t="s">
        <v>1434</v>
      </c>
      <c r="C11" s="57">
        <v>15508.6</v>
      </c>
      <c r="D11" s="57">
        <v>21426.5</v>
      </c>
      <c r="E11" s="57">
        <v>17530</v>
      </c>
      <c r="F11" s="57">
        <v>38.15882800510687</v>
      </c>
      <c r="G11" s="554">
        <v>-18.185424591043827</v>
      </c>
    </row>
    <row r="12" spans="2:7" ht="12.75">
      <c r="B12" s="547"/>
      <c r="C12" s="56"/>
      <c r="D12" s="56"/>
      <c r="E12" s="56"/>
      <c r="F12" s="55"/>
      <c r="G12" s="550"/>
    </row>
    <row r="13" spans="2:7" ht="12.75">
      <c r="B13" s="549" t="s">
        <v>1108</v>
      </c>
      <c r="C13" s="55">
        <v>182271.3</v>
      </c>
      <c r="D13" s="55">
        <v>228541.9</v>
      </c>
      <c r="E13" s="55">
        <v>309876.5</v>
      </c>
      <c r="F13" s="55">
        <v>25.38556536327991</v>
      </c>
      <c r="G13" s="550">
        <v>35.58848508741724</v>
      </c>
    </row>
    <row r="14" spans="2:7" ht="12.75">
      <c r="B14" s="551"/>
      <c r="C14" s="56"/>
      <c r="D14" s="55"/>
      <c r="E14" s="55"/>
      <c r="F14" s="55"/>
      <c r="G14" s="550"/>
    </row>
    <row r="15" spans="2:7" ht="12.75">
      <c r="B15" s="551" t="s">
        <v>1435</v>
      </c>
      <c r="C15" s="56">
        <v>117046</v>
      </c>
      <c r="D15" s="56">
        <v>129284.4</v>
      </c>
      <c r="E15" s="56">
        <v>174868.6</v>
      </c>
      <c r="F15" s="56">
        <v>10.456060010594115</v>
      </c>
      <c r="G15" s="552">
        <v>35.25885567013498</v>
      </c>
    </row>
    <row r="16" spans="2:7" ht="12.75">
      <c r="B16" s="553" t="s">
        <v>1436</v>
      </c>
      <c r="C16" s="57">
        <v>65225.3</v>
      </c>
      <c r="D16" s="57">
        <v>99257.5</v>
      </c>
      <c r="E16" s="57">
        <v>135007.9</v>
      </c>
      <c r="F16" s="57">
        <v>52.17637941105676</v>
      </c>
      <c r="G16" s="554">
        <v>36.0178324056117</v>
      </c>
    </row>
    <row r="17" spans="2:7" ht="12.75">
      <c r="B17" s="547"/>
      <c r="C17" s="56"/>
      <c r="D17" s="55"/>
      <c r="E17" s="55"/>
      <c r="F17" s="55"/>
      <c r="G17" s="550"/>
    </row>
    <row r="18" spans="2:7" ht="12.75">
      <c r="B18" s="549" t="s">
        <v>1109</v>
      </c>
      <c r="C18" s="55">
        <v>-134971</v>
      </c>
      <c r="D18" s="55">
        <v>-172004.7</v>
      </c>
      <c r="E18" s="55">
        <v>-259677.5</v>
      </c>
      <c r="F18" s="55">
        <v>27.438264516081247</v>
      </c>
      <c r="G18" s="550">
        <v>50.97116532280802</v>
      </c>
    </row>
    <row r="19" spans="2:7" ht="12.75">
      <c r="B19" s="551"/>
      <c r="C19" s="56"/>
      <c r="D19" s="56"/>
      <c r="E19" s="56"/>
      <c r="F19" s="55"/>
      <c r="G19" s="550"/>
    </row>
    <row r="20" spans="2:7" ht="12.75">
      <c r="B20" s="551" t="s">
        <v>1437</v>
      </c>
      <c r="C20" s="56">
        <v>-85254.3</v>
      </c>
      <c r="D20" s="56">
        <v>-94173.7</v>
      </c>
      <c r="E20" s="56">
        <v>-142199.6</v>
      </c>
      <c r="F20" s="56">
        <v>10.462111588506389</v>
      </c>
      <c r="G20" s="552">
        <v>50.997146761781664</v>
      </c>
    </row>
    <row r="21" spans="2:7" ht="12.75">
      <c r="B21" s="553" t="s">
        <v>1438</v>
      </c>
      <c r="C21" s="57">
        <v>-49716.7</v>
      </c>
      <c r="D21" s="57">
        <v>-77831</v>
      </c>
      <c r="E21" s="57">
        <v>-117477.9</v>
      </c>
      <c r="F21" s="57">
        <v>56.54900667180243</v>
      </c>
      <c r="G21" s="554">
        <v>50.93972838586171</v>
      </c>
    </row>
    <row r="22" spans="2:7" ht="12.75">
      <c r="B22" s="547"/>
      <c r="C22" s="56"/>
      <c r="D22" s="56"/>
      <c r="E22" s="56"/>
      <c r="F22" s="55"/>
      <c r="G22" s="550"/>
    </row>
    <row r="23" spans="2:7" ht="12.75">
      <c r="B23" s="549" t="s">
        <v>1110</v>
      </c>
      <c r="C23" s="55">
        <v>229571.6</v>
      </c>
      <c r="D23" s="55">
        <v>285079.1</v>
      </c>
      <c r="E23" s="55">
        <v>360075.5</v>
      </c>
      <c r="F23" s="55">
        <v>24.178731167095563</v>
      </c>
      <c r="G23" s="550">
        <v>26.30722490705213</v>
      </c>
    </row>
    <row r="24" spans="2:7" ht="12.75">
      <c r="B24" s="551"/>
      <c r="C24" s="56"/>
      <c r="D24" s="56"/>
      <c r="E24" s="56"/>
      <c r="F24" s="55"/>
      <c r="G24" s="550"/>
    </row>
    <row r="25" spans="2:7" ht="12.75">
      <c r="B25" s="551" t="s">
        <v>1437</v>
      </c>
      <c r="C25" s="56">
        <v>148837.7</v>
      </c>
      <c r="D25" s="56">
        <v>164395.1</v>
      </c>
      <c r="E25" s="56">
        <v>207537.6</v>
      </c>
      <c r="F25" s="56">
        <v>10.452593664105251</v>
      </c>
      <c r="G25" s="552">
        <v>26.24317878087608</v>
      </c>
    </row>
    <row r="26" spans="2:7" ht="13.5" thickBot="1">
      <c r="B26" s="555" t="s">
        <v>1438</v>
      </c>
      <c r="C26" s="556">
        <v>80733.9</v>
      </c>
      <c r="D26" s="556">
        <v>120684</v>
      </c>
      <c r="E26" s="556">
        <v>152537.9</v>
      </c>
      <c r="F26" s="556">
        <v>49.48367414431857</v>
      </c>
      <c r="G26" s="557">
        <v>26.39446819793845</v>
      </c>
    </row>
    <row r="27" spans="4:5" ht="13.5" thickTop="1">
      <c r="D27" s="58"/>
      <c r="E27" s="58"/>
    </row>
    <row r="28" spans="3:5" ht="13.5" thickBot="1">
      <c r="C28" s="58"/>
      <c r="D28" s="58"/>
      <c r="E28" s="288"/>
    </row>
    <row r="29" spans="2:5" ht="13.5" thickTop="1">
      <c r="B29" s="558" t="s">
        <v>1428</v>
      </c>
      <c r="C29" s="559">
        <v>25.95049248016556</v>
      </c>
      <c r="D29" s="559">
        <v>24.7382208689085</v>
      </c>
      <c r="E29" s="560">
        <v>16.199679549756112</v>
      </c>
    </row>
    <row r="30" spans="2:5" ht="12.75">
      <c r="B30" s="561" t="s">
        <v>1439</v>
      </c>
      <c r="C30" s="59">
        <v>27.16171419783675</v>
      </c>
      <c r="D30" s="59">
        <v>27.15772359232823</v>
      </c>
      <c r="E30" s="562">
        <v>18.682027533816818</v>
      </c>
    </row>
    <row r="31" spans="2:5" ht="12.75">
      <c r="B31" s="563" t="s">
        <v>1440</v>
      </c>
      <c r="C31" s="57">
        <v>23.776969979440494</v>
      </c>
      <c r="D31" s="57">
        <v>21.58678185527542</v>
      </c>
      <c r="E31" s="554">
        <v>12.984425355849547</v>
      </c>
    </row>
    <row r="32" spans="2:5" ht="12.75">
      <c r="B32" s="1815" t="s">
        <v>1521</v>
      </c>
      <c r="C32" s="1816"/>
      <c r="D32" s="1816"/>
      <c r="E32" s="1817"/>
    </row>
    <row r="33" spans="2:5" ht="12.75">
      <c r="B33" s="561" t="s">
        <v>1439</v>
      </c>
      <c r="C33" s="59">
        <v>67.21247011118322</v>
      </c>
      <c r="D33" s="60">
        <v>62.10194349914746</v>
      </c>
      <c r="E33" s="564">
        <v>65.0789856371641</v>
      </c>
    </row>
    <row r="34" spans="2:5" ht="12.75">
      <c r="B34" s="563" t="s">
        <v>1440</v>
      </c>
      <c r="C34" s="57">
        <v>32.78752988881678</v>
      </c>
      <c r="D34" s="61">
        <v>37.89805650085254</v>
      </c>
      <c r="E34" s="565">
        <v>34.92101436283591</v>
      </c>
    </row>
    <row r="35" spans="2:5" ht="12.75">
      <c r="B35" s="1815" t="s">
        <v>1522</v>
      </c>
      <c r="C35" s="1818"/>
      <c r="D35" s="1818"/>
      <c r="E35" s="1819"/>
    </row>
    <row r="36" spans="2:5" ht="12.75">
      <c r="B36" s="561" t="s">
        <v>1439</v>
      </c>
      <c r="C36" s="59">
        <v>64.21526592502495</v>
      </c>
      <c r="D36" s="60">
        <v>56.56923303779307</v>
      </c>
      <c r="E36" s="564">
        <v>56.43170747055682</v>
      </c>
    </row>
    <row r="37" spans="2:5" ht="12.75">
      <c r="B37" s="563" t="s">
        <v>1440</v>
      </c>
      <c r="C37" s="57">
        <v>35.784734074975056</v>
      </c>
      <c r="D37" s="61">
        <v>43.43076696220693</v>
      </c>
      <c r="E37" s="565">
        <v>43.568292529443184</v>
      </c>
    </row>
    <row r="38" spans="2:5" ht="12.75">
      <c r="B38" s="1815" t="s">
        <v>1523</v>
      </c>
      <c r="C38" s="1818"/>
      <c r="D38" s="1818"/>
      <c r="E38" s="1819"/>
    </row>
    <row r="39" spans="2:5" ht="12.75">
      <c r="B39" s="561" t="s">
        <v>1439</v>
      </c>
      <c r="C39" s="59">
        <v>63.16490209007861</v>
      </c>
      <c r="D39" s="60">
        <v>54.750655069309154</v>
      </c>
      <c r="E39" s="564">
        <v>54.76007740370267</v>
      </c>
    </row>
    <row r="40" spans="2:5" ht="12.75">
      <c r="B40" s="563" t="s">
        <v>1440</v>
      </c>
      <c r="C40" s="57">
        <v>36.83509790992139</v>
      </c>
      <c r="D40" s="61">
        <v>45.249344930690846</v>
      </c>
      <c r="E40" s="565">
        <v>45.239922596297326</v>
      </c>
    </row>
    <row r="41" spans="2:5" ht="12.75">
      <c r="B41" s="1815" t="s">
        <v>1524</v>
      </c>
      <c r="C41" s="1818"/>
      <c r="D41" s="1818"/>
      <c r="E41" s="1819"/>
    </row>
    <row r="42" spans="2:5" ht="12.75">
      <c r="B42" s="561" t="s">
        <v>1439</v>
      </c>
      <c r="C42" s="59">
        <v>64.83280161831864</v>
      </c>
      <c r="D42" s="60">
        <v>57.666486248904256</v>
      </c>
      <c r="E42" s="564">
        <v>57.63724552211967</v>
      </c>
    </row>
    <row r="43" spans="2:5" ht="12.75">
      <c r="B43" s="566" t="s">
        <v>1440</v>
      </c>
      <c r="C43" s="57">
        <v>35.16719838168135</v>
      </c>
      <c r="D43" s="61">
        <v>42.33351375109575</v>
      </c>
      <c r="E43" s="565">
        <v>42.36275447788033</v>
      </c>
    </row>
    <row r="44" spans="2:5" ht="12.75">
      <c r="B44" s="1815" t="s">
        <v>1525</v>
      </c>
      <c r="C44" s="1818"/>
      <c r="D44" s="1818"/>
      <c r="E44" s="1819"/>
    </row>
    <row r="45" spans="2:5" ht="12.75">
      <c r="B45" s="566" t="s">
        <v>1441</v>
      </c>
      <c r="C45" s="59">
        <v>20.60372450250815</v>
      </c>
      <c r="D45" s="59">
        <v>19.83210975480139</v>
      </c>
      <c r="E45" s="562">
        <v>13.941242878229703</v>
      </c>
    </row>
    <row r="46" spans="2:5" ht="13.5" thickBot="1">
      <c r="B46" s="567" t="s">
        <v>1442</v>
      </c>
      <c r="C46" s="556">
        <v>79.39627549749184</v>
      </c>
      <c r="D46" s="556">
        <v>80.16789024519862</v>
      </c>
      <c r="E46" s="557">
        <v>86.05875712177028</v>
      </c>
    </row>
    <row r="47" ht="13.5" thickTop="1">
      <c r="B47" s="54" t="s">
        <v>1370</v>
      </c>
    </row>
    <row r="48" ht="12.75">
      <c r="B48" s="54" t="s">
        <v>5</v>
      </c>
    </row>
    <row r="49" ht="12.75">
      <c r="B49" s="54" t="s">
        <v>6</v>
      </c>
    </row>
  </sheetData>
  <mergeCells count="12">
    <mergeCell ref="B44:E44"/>
    <mergeCell ref="B1:G1"/>
    <mergeCell ref="B2:G2"/>
    <mergeCell ref="B5:B6"/>
    <mergeCell ref="C5:C6"/>
    <mergeCell ref="D5:D6"/>
    <mergeCell ref="E5:E6"/>
    <mergeCell ref="F5:G5"/>
    <mergeCell ref="B32:E32"/>
    <mergeCell ref="B35:E35"/>
    <mergeCell ref="B38:E38"/>
    <mergeCell ref="B41:E41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A1" sqref="A1:G1"/>
    </sheetView>
  </sheetViews>
  <sheetFormatPr defaultColWidth="9.140625" defaultRowHeight="12.75"/>
  <cols>
    <col min="1" max="1" width="6.00390625" style="9" customWidth="1"/>
    <col min="2" max="2" width="22.7109375" style="9" customWidth="1"/>
    <col min="3" max="3" width="10.140625" style="9" customWidth="1"/>
    <col min="4" max="4" width="10.8515625" style="9" customWidth="1"/>
    <col min="5" max="5" width="10.57421875" style="9" customWidth="1"/>
    <col min="6" max="6" width="10.8515625" style="9" customWidth="1"/>
    <col min="7" max="7" width="10.57421875" style="9" customWidth="1"/>
    <col min="8" max="16384" width="9.140625" style="9" customWidth="1"/>
  </cols>
  <sheetData>
    <row r="1" spans="1:7" ht="12.75">
      <c r="A1" s="1610" t="s">
        <v>126</v>
      </c>
      <c r="B1" s="1610"/>
      <c r="C1" s="1610"/>
      <c r="D1" s="1610"/>
      <c r="E1" s="1610"/>
      <c r="F1" s="1610"/>
      <c r="G1" s="1610"/>
    </row>
    <row r="2" spans="1:8" ht="12.75" customHeight="1">
      <c r="A2" s="93" t="s">
        <v>1303</v>
      </c>
      <c r="B2" s="93"/>
      <c r="C2" s="93"/>
      <c r="D2" s="93"/>
      <c r="E2" s="93"/>
      <c r="F2" s="93"/>
      <c r="G2" s="93"/>
      <c r="H2" s="293"/>
    </row>
    <row r="3" spans="1:7" ht="13.5" thickBot="1">
      <c r="A3" s="95"/>
      <c r="B3" s="95"/>
      <c r="C3" s="95"/>
      <c r="D3" s="314"/>
      <c r="E3" s="314"/>
      <c r="F3" s="95"/>
      <c r="G3" s="315" t="s">
        <v>200</v>
      </c>
    </row>
    <row r="4" spans="1:7" ht="12.75" customHeight="1" thickTop="1">
      <c r="A4" s="538"/>
      <c r="B4" s="511"/>
      <c r="C4" s="1828" t="s">
        <v>140</v>
      </c>
      <c r="D4" s="1828"/>
      <c r="E4" s="1828"/>
      <c r="F4" s="1804" t="s">
        <v>1501</v>
      </c>
      <c r="G4" s="1805"/>
    </row>
    <row r="5" spans="1:7" ht="12.75">
      <c r="A5" s="512"/>
      <c r="B5" s="133"/>
      <c r="C5" s="316" t="s">
        <v>1460</v>
      </c>
      <c r="D5" s="316" t="s">
        <v>1369</v>
      </c>
      <c r="E5" s="316" t="s">
        <v>1499</v>
      </c>
      <c r="F5" s="316" t="s">
        <v>1056</v>
      </c>
      <c r="G5" s="539" t="s">
        <v>1500</v>
      </c>
    </row>
    <row r="6" spans="1:7" ht="12.75">
      <c r="A6" s="458"/>
      <c r="B6" s="317" t="s">
        <v>1526</v>
      </c>
      <c r="C6" s="318">
        <v>27066.505</v>
      </c>
      <c r="D6" s="318">
        <v>26444.862000000005</v>
      </c>
      <c r="E6" s="318">
        <v>23631.777000000002</v>
      </c>
      <c r="F6" s="319">
        <v>-2.296724309252326</v>
      </c>
      <c r="G6" s="515">
        <v>-10.637548420558986</v>
      </c>
    </row>
    <row r="7" spans="1:7" ht="12.75">
      <c r="A7" s="516">
        <v>1</v>
      </c>
      <c r="B7" s="34" t="s">
        <v>866</v>
      </c>
      <c r="C7" s="108">
        <v>761.205</v>
      </c>
      <c r="D7" s="62">
        <v>408.33900000000006</v>
      </c>
      <c r="E7" s="62">
        <v>283.177</v>
      </c>
      <c r="F7" s="62">
        <v>-46.35623780716101</v>
      </c>
      <c r="G7" s="517">
        <v>-30.651492999688983</v>
      </c>
    </row>
    <row r="8" spans="1:7" ht="12.75">
      <c r="A8" s="516">
        <v>2</v>
      </c>
      <c r="B8" s="34" t="s">
        <v>1527</v>
      </c>
      <c r="C8" s="108">
        <v>0.1</v>
      </c>
      <c r="D8" s="62">
        <v>22.7</v>
      </c>
      <c r="E8" s="62">
        <v>32.2</v>
      </c>
      <c r="F8" s="62" t="s">
        <v>1498</v>
      </c>
      <c r="G8" s="517">
        <v>41.85022026431716</v>
      </c>
    </row>
    <row r="9" spans="1:7" ht="12.75">
      <c r="A9" s="516">
        <v>3</v>
      </c>
      <c r="B9" s="34" t="s">
        <v>867</v>
      </c>
      <c r="C9" s="108">
        <v>0.5</v>
      </c>
      <c r="D9" s="62">
        <v>151.2</v>
      </c>
      <c r="E9" s="62">
        <v>0</v>
      </c>
      <c r="F9" s="62" t="s">
        <v>1498</v>
      </c>
      <c r="G9" s="517">
        <v>-100</v>
      </c>
    </row>
    <row r="10" spans="1:7" ht="12.75">
      <c r="A10" s="516">
        <v>4</v>
      </c>
      <c r="B10" s="34" t="s">
        <v>868</v>
      </c>
      <c r="C10" s="108">
        <v>225.2</v>
      </c>
      <c r="D10" s="62">
        <v>138.1</v>
      </c>
      <c r="E10" s="62">
        <v>69</v>
      </c>
      <c r="F10" s="62">
        <v>-38.676731793960926</v>
      </c>
      <c r="G10" s="517">
        <v>-50.0362056480811</v>
      </c>
    </row>
    <row r="11" spans="1:7" ht="12.75">
      <c r="A11" s="516">
        <v>5</v>
      </c>
      <c r="B11" s="34" t="s">
        <v>869</v>
      </c>
      <c r="C11" s="108">
        <v>47.1</v>
      </c>
      <c r="D11" s="62">
        <v>14</v>
      </c>
      <c r="E11" s="62">
        <v>53.8</v>
      </c>
      <c r="F11" s="62">
        <v>-70.276008492569</v>
      </c>
      <c r="G11" s="517">
        <v>284.2857142857143</v>
      </c>
    </row>
    <row r="12" spans="1:7" ht="12.75">
      <c r="A12" s="516">
        <v>6</v>
      </c>
      <c r="B12" s="34" t="s">
        <v>876</v>
      </c>
      <c r="C12" s="108">
        <v>867.8</v>
      </c>
      <c r="D12" s="62">
        <v>1047.1</v>
      </c>
      <c r="E12" s="62">
        <v>1237.8</v>
      </c>
      <c r="F12" s="62">
        <v>20.66144272873936</v>
      </c>
      <c r="G12" s="517">
        <v>18.212205138000172</v>
      </c>
    </row>
    <row r="13" spans="1:7" ht="12.75">
      <c r="A13" s="516">
        <v>7</v>
      </c>
      <c r="B13" s="34" t="s">
        <v>877</v>
      </c>
      <c r="C13" s="108">
        <v>442.1</v>
      </c>
      <c r="D13" s="62">
        <v>913</v>
      </c>
      <c r="E13" s="62">
        <v>1379.8</v>
      </c>
      <c r="F13" s="62">
        <v>106.51436326622937</v>
      </c>
      <c r="G13" s="517">
        <v>51.12814895947423</v>
      </c>
    </row>
    <row r="14" spans="1:7" ht="12.75">
      <c r="A14" s="516">
        <v>8</v>
      </c>
      <c r="B14" s="34" t="s">
        <v>878</v>
      </c>
      <c r="C14" s="108">
        <v>125.8</v>
      </c>
      <c r="D14" s="62">
        <v>324.80300000000005</v>
      </c>
      <c r="E14" s="62">
        <v>122</v>
      </c>
      <c r="F14" s="62">
        <v>158.18998410174885</v>
      </c>
      <c r="G14" s="517">
        <v>-62.43877057785797</v>
      </c>
    </row>
    <row r="15" spans="1:7" ht="12.75">
      <c r="A15" s="516">
        <v>9</v>
      </c>
      <c r="B15" s="34" t="s">
        <v>879</v>
      </c>
      <c r="C15" s="108">
        <v>249.2</v>
      </c>
      <c r="D15" s="62">
        <v>266.5</v>
      </c>
      <c r="E15" s="62">
        <v>15.7</v>
      </c>
      <c r="F15" s="62">
        <v>6.942215088282495</v>
      </c>
      <c r="G15" s="517">
        <v>-94.10881801125703</v>
      </c>
    </row>
    <row r="16" spans="1:7" ht="12.75">
      <c r="A16" s="516">
        <v>10</v>
      </c>
      <c r="B16" s="34" t="s">
        <v>880</v>
      </c>
      <c r="C16" s="108">
        <v>17.8</v>
      </c>
      <c r="D16" s="62">
        <v>18.1</v>
      </c>
      <c r="E16" s="62">
        <v>13</v>
      </c>
      <c r="F16" s="62">
        <v>1.6853932584269842</v>
      </c>
      <c r="G16" s="517">
        <v>-28.176795580110507</v>
      </c>
    </row>
    <row r="17" spans="1:7" ht="12.75">
      <c r="A17" s="516">
        <v>11</v>
      </c>
      <c r="B17" s="34" t="s">
        <v>881</v>
      </c>
      <c r="C17" s="108">
        <v>603.6</v>
      </c>
      <c r="D17" s="62">
        <v>546.8</v>
      </c>
      <c r="E17" s="62">
        <v>593.8</v>
      </c>
      <c r="F17" s="62">
        <v>-9.410205434062277</v>
      </c>
      <c r="G17" s="517">
        <v>8.595464520848566</v>
      </c>
    </row>
    <row r="18" spans="1:7" ht="12.75">
      <c r="A18" s="516">
        <v>12</v>
      </c>
      <c r="B18" s="34" t="s">
        <v>882</v>
      </c>
      <c r="C18" s="108">
        <v>43.2</v>
      </c>
      <c r="D18" s="62">
        <v>54.5</v>
      </c>
      <c r="E18" s="62">
        <v>67.3</v>
      </c>
      <c r="F18" s="62">
        <v>26.15740740740739</v>
      </c>
      <c r="G18" s="517">
        <v>23.486238532110093</v>
      </c>
    </row>
    <row r="19" spans="1:7" ht="12.75">
      <c r="A19" s="516">
        <v>13</v>
      </c>
      <c r="B19" s="34" t="s">
        <v>883</v>
      </c>
      <c r="C19" s="108">
        <v>0.1</v>
      </c>
      <c r="D19" s="62">
        <v>69.7</v>
      </c>
      <c r="E19" s="62">
        <v>1.8</v>
      </c>
      <c r="F19" s="62" t="s">
        <v>1498</v>
      </c>
      <c r="G19" s="517">
        <v>-97.41750358680058</v>
      </c>
    </row>
    <row r="20" spans="1:7" ht="12.75">
      <c r="A20" s="516">
        <v>14</v>
      </c>
      <c r="B20" s="34" t="s">
        <v>884</v>
      </c>
      <c r="C20" s="108">
        <v>158.2</v>
      </c>
      <c r="D20" s="62">
        <v>961.6</v>
      </c>
      <c r="E20" s="62">
        <v>519.1</v>
      </c>
      <c r="F20" s="62">
        <v>507.8381795195954</v>
      </c>
      <c r="G20" s="517">
        <v>-46.017054908485854</v>
      </c>
    </row>
    <row r="21" spans="1:7" ht="12.75">
      <c r="A21" s="516">
        <v>15</v>
      </c>
      <c r="B21" s="34" t="s">
        <v>885</v>
      </c>
      <c r="C21" s="108">
        <v>2132.3</v>
      </c>
      <c r="D21" s="62">
        <v>9.1</v>
      </c>
      <c r="E21" s="62">
        <v>4.6</v>
      </c>
      <c r="F21" s="62">
        <v>-99.57323078366083</v>
      </c>
      <c r="G21" s="517">
        <v>-49.45054945054945</v>
      </c>
    </row>
    <row r="22" spans="1:7" ht="12.75">
      <c r="A22" s="516">
        <v>16</v>
      </c>
      <c r="B22" s="34" t="s">
        <v>886</v>
      </c>
      <c r="C22" s="108">
        <v>89.8</v>
      </c>
      <c r="D22" s="62">
        <v>92.97699999999999</v>
      </c>
      <c r="E22" s="62">
        <v>93.9</v>
      </c>
      <c r="F22" s="62">
        <v>3.537861915367472</v>
      </c>
      <c r="G22" s="517">
        <v>0.9927186293384551</v>
      </c>
    </row>
    <row r="23" spans="1:7" ht="12.75">
      <c r="A23" s="516">
        <v>17</v>
      </c>
      <c r="B23" s="34" t="s">
        <v>887</v>
      </c>
      <c r="C23" s="108">
        <v>466.3</v>
      </c>
      <c r="D23" s="62">
        <v>293</v>
      </c>
      <c r="E23" s="62">
        <v>310.4</v>
      </c>
      <c r="F23" s="62">
        <v>-37.164915290585476</v>
      </c>
      <c r="G23" s="517">
        <v>5.938566552901079</v>
      </c>
    </row>
    <row r="24" spans="1:7" ht="12.75">
      <c r="A24" s="516">
        <v>18</v>
      </c>
      <c r="B24" s="34" t="s">
        <v>888</v>
      </c>
      <c r="C24" s="108">
        <v>18.6</v>
      </c>
      <c r="D24" s="62">
        <v>18.78</v>
      </c>
      <c r="E24" s="62">
        <v>12.2</v>
      </c>
      <c r="F24" s="62">
        <v>0.9677419354838577</v>
      </c>
      <c r="G24" s="517">
        <v>-35.03727369542065</v>
      </c>
    </row>
    <row r="25" spans="1:7" ht="12.75">
      <c r="A25" s="516">
        <v>19</v>
      </c>
      <c r="B25" s="34" t="s">
        <v>889</v>
      </c>
      <c r="C25" s="108">
        <v>116.1</v>
      </c>
      <c r="D25" s="62">
        <v>149.11300000000003</v>
      </c>
      <c r="E25" s="62">
        <v>178.1</v>
      </c>
      <c r="F25" s="62">
        <v>28.434969853574557</v>
      </c>
      <c r="G25" s="517">
        <v>19.439619617337172</v>
      </c>
    </row>
    <row r="26" spans="1:7" ht="12.75">
      <c r="A26" s="516">
        <v>20</v>
      </c>
      <c r="B26" s="34" t="s">
        <v>890</v>
      </c>
      <c r="C26" s="108">
        <v>1473.4</v>
      </c>
      <c r="D26" s="62">
        <v>1559.7</v>
      </c>
      <c r="E26" s="62">
        <v>1354.9</v>
      </c>
      <c r="F26" s="62">
        <v>5.857201031627525</v>
      </c>
      <c r="G26" s="517">
        <v>-13.130730268641429</v>
      </c>
    </row>
    <row r="27" spans="1:7" ht="12.75">
      <c r="A27" s="516">
        <v>21</v>
      </c>
      <c r="B27" s="34" t="s">
        <v>891</v>
      </c>
      <c r="C27" s="108">
        <v>2188.5</v>
      </c>
      <c r="D27" s="62">
        <v>1169.3</v>
      </c>
      <c r="E27" s="62">
        <v>2294.9</v>
      </c>
      <c r="F27" s="62">
        <v>-46.570710532328086</v>
      </c>
      <c r="G27" s="517">
        <v>96.26272128623961</v>
      </c>
    </row>
    <row r="28" spans="1:7" ht="12.75">
      <c r="A28" s="516"/>
      <c r="B28" s="34" t="s">
        <v>923</v>
      </c>
      <c r="C28" s="108">
        <v>482.3</v>
      </c>
      <c r="D28" s="62">
        <v>180.4</v>
      </c>
      <c r="E28" s="62">
        <v>285.9</v>
      </c>
      <c r="F28" s="62">
        <v>-62.59589467136637</v>
      </c>
      <c r="G28" s="517">
        <v>58.48115299334816</v>
      </c>
    </row>
    <row r="29" spans="1:7" ht="12.75">
      <c r="A29" s="516"/>
      <c r="B29" s="34" t="s">
        <v>924</v>
      </c>
      <c r="C29" s="108">
        <v>999.9</v>
      </c>
      <c r="D29" s="62">
        <v>458.8</v>
      </c>
      <c r="E29" s="62">
        <v>1667.5</v>
      </c>
      <c r="F29" s="62">
        <v>-54.11541154115411</v>
      </c>
      <c r="G29" s="517">
        <v>263.44812554489965</v>
      </c>
    </row>
    <row r="30" spans="1:7" ht="12.75">
      <c r="A30" s="516"/>
      <c r="B30" s="34" t="s">
        <v>925</v>
      </c>
      <c r="C30" s="108">
        <v>706.3</v>
      </c>
      <c r="D30" s="62">
        <v>530.1</v>
      </c>
      <c r="E30" s="62">
        <v>341.5</v>
      </c>
      <c r="F30" s="62">
        <v>-24.94690641370522</v>
      </c>
      <c r="G30" s="517">
        <v>-35.57819279381249</v>
      </c>
    </row>
    <row r="31" spans="1:7" ht="12.75">
      <c r="A31" s="516">
        <v>22</v>
      </c>
      <c r="B31" s="34" t="s">
        <v>892</v>
      </c>
      <c r="C31" s="108">
        <v>51</v>
      </c>
      <c r="D31" s="62">
        <v>21.8</v>
      </c>
      <c r="E31" s="62">
        <v>35.1</v>
      </c>
      <c r="F31" s="62">
        <v>-57.25490196078431</v>
      </c>
      <c r="G31" s="517">
        <v>61.009174311926614</v>
      </c>
    </row>
    <row r="32" spans="1:7" ht="12.75">
      <c r="A32" s="516">
        <v>23</v>
      </c>
      <c r="B32" s="34" t="s">
        <v>893</v>
      </c>
      <c r="C32" s="108">
        <v>894.7</v>
      </c>
      <c r="D32" s="62">
        <v>433.6</v>
      </c>
      <c r="E32" s="62">
        <v>544.7</v>
      </c>
      <c r="F32" s="62">
        <v>-51.53682798703476</v>
      </c>
      <c r="G32" s="517">
        <v>25.622693726937257</v>
      </c>
    </row>
    <row r="33" spans="1:7" ht="12.75">
      <c r="A33" s="516">
        <v>24</v>
      </c>
      <c r="B33" s="34" t="s">
        <v>894</v>
      </c>
      <c r="C33" s="108">
        <v>129.3</v>
      </c>
      <c r="D33" s="62">
        <v>164.5</v>
      </c>
      <c r="E33" s="62">
        <v>34.4</v>
      </c>
      <c r="F33" s="62">
        <v>27.223511214230427</v>
      </c>
      <c r="G33" s="517">
        <v>-79.08814589665653</v>
      </c>
    </row>
    <row r="34" spans="1:7" ht="12.75">
      <c r="A34" s="516">
        <v>25</v>
      </c>
      <c r="B34" s="34" t="s">
        <v>895</v>
      </c>
      <c r="C34" s="108">
        <v>91.8</v>
      </c>
      <c r="D34" s="62">
        <v>157.507</v>
      </c>
      <c r="E34" s="62">
        <v>92.5</v>
      </c>
      <c r="F34" s="62">
        <v>71.57625272331157</v>
      </c>
      <c r="G34" s="517">
        <v>-41.27245138311313</v>
      </c>
    </row>
    <row r="35" spans="1:7" ht="12.75">
      <c r="A35" s="516">
        <v>26</v>
      </c>
      <c r="B35" s="34" t="s">
        <v>896</v>
      </c>
      <c r="C35" s="108">
        <v>35.1</v>
      </c>
      <c r="D35" s="62">
        <v>75.4</v>
      </c>
      <c r="E35" s="62">
        <v>11.4</v>
      </c>
      <c r="F35" s="62">
        <v>114.81481481481484</v>
      </c>
      <c r="G35" s="517">
        <v>-84.88063660477454</v>
      </c>
    </row>
    <row r="36" spans="1:7" ht="12.75">
      <c r="A36" s="516">
        <v>27</v>
      </c>
      <c r="B36" s="34" t="s">
        <v>897</v>
      </c>
      <c r="C36" s="108">
        <v>421.1</v>
      </c>
      <c r="D36" s="62">
        <v>674.1</v>
      </c>
      <c r="E36" s="62">
        <v>490.7</v>
      </c>
      <c r="F36" s="62">
        <v>60.0807409166469</v>
      </c>
      <c r="G36" s="517">
        <v>-27.206645898234683</v>
      </c>
    </row>
    <row r="37" spans="1:7" ht="12.75">
      <c r="A37" s="516">
        <v>28</v>
      </c>
      <c r="B37" s="34" t="s">
        <v>898</v>
      </c>
      <c r="C37" s="108">
        <v>331.6</v>
      </c>
      <c r="D37" s="62">
        <v>466.11699999999996</v>
      </c>
      <c r="E37" s="62">
        <v>422.7</v>
      </c>
      <c r="F37" s="62">
        <v>40.5660434258142</v>
      </c>
      <c r="G37" s="517">
        <v>-9.314614141942897</v>
      </c>
    </row>
    <row r="38" spans="1:7" ht="12.75">
      <c r="A38" s="516">
        <v>29</v>
      </c>
      <c r="B38" s="34" t="s">
        <v>899</v>
      </c>
      <c r="C38" s="108">
        <v>98.2</v>
      </c>
      <c r="D38" s="62">
        <v>79.2</v>
      </c>
      <c r="E38" s="62">
        <v>33.7</v>
      </c>
      <c r="F38" s="62">
        <v>-19.348268839103838</v>
      </c>
      <c r="G38" s="517">
        <v>-57.449494949494955</v>
      </c>
    </row>
    <row r="39" spans="1:7" ht="12.75">
      <c r="A39" s="516">
        <v>30</v>
      </c>
      <c r="B39" s="34" t="s">
        <v>900</v>
      </c>
      <c r="C39" s="108">
        <v>127.3</v>
      </c>
      <c r="D39" s="62">
        <v>125.715</v>
      </c>
      <c r="E39" s="62">
        <v>72.7</v>
      </c>
      <c r="F39" s="62">
        <v>-1.245090337784788</v>
      </c>
      <c r="G39" s="517">
        <v>-42.170783120550446</v>
      </c>
    </row>
    <row r="40" spans="1:7" ht="12.75">
      <c r="A40" s="516">
        <v>31</v>
      </c>
      <c r="B40" s="34" t="s">
        <v>901</v>
      </c>
      <c r="C40" s="108">
        <v>18</v>
      </c>
      <c r="D40" s="62">
        <v>41.6</v>
      </c>
      <c r="E40" s="62">
        <v>56.7</v>
      </c>
      <c r="F40" s="62">
        <v>131.11111111111114</v>
      </c>
      <c r="G40" s="517">
        <v>36.298076923076934</v>
      </c>
    </row>
    <row r="41" spans="1:7" ht="12.75">
      <c r="A41" s="516">
        <v>32</v>
      </c>
      <c r="B41" s="34" t="s">
        <v>902</v>
      </c>
      <c r="C41" s="108">
        <v>291.7</v>
      </c>
      <c r="D41" s="62">
        <v>475.118</v>
      </c>
      <c r="E41" s="62">
        <v>52</v>
      </c>
      <c r="F41" s="62">
        <v>62.87898525882753</v>
      </c>
      <c r="G41" s="517">
        <v>-89.0553504603067</v>
      </c>
    </row>
    <row r="42" spans="1:7" ht="12.75">
      <c r="A42" s="516">
        <v>33</v>
      </c>
      <c r="B42" s="34" t="s">
        <v>903</v>
      </c>
      <c r="C42" s="108">
        <v>2105.7</v>
      </c>
      <c r="D42" s="62">
        <v>1880.296</v>
      </c>
      <c r="E42" s="62">
        <v>2944.9</v>
      </c>
      <c r="F42" s="62">
        <v>-10.704468822719264</v>
      </c>
      <c r="G42" s="517">
        <v>56.61895786620826</v>
      </c>
    </row>
    <row r="43" spans="1:7" ht="12.75">
      <c r="A43" s="516">
        <v>34</v>
      </c>
      <c r="B43" s="34" t="s">
        <v>1225</v>
      </c>
      <c r="C43" s="108">
        <v>288.3</v>
      </c>
      <c r="D43" s="62">
        <v>364</v>
      </c>
      <c r="E43" s="62">
        <v>10.7</v>
      </c>
      <c r="F43" s="62">
        <v>26.25737079431147</v>
      </c>
      <c r="G43" s="517">
        <v>-97.06043956043956</v>
      </c>
    </row>
    <row r="44" spans="1:7" ht="12.75">
      <c r="A44" s="516">
        <v>35</v>
      </c>
      <c r="B44" s="34" t="s">
        <v>904</v>
      </c>
      <c r="C44" s="108">
        <v>31.1</v>
      </c>
      <c r="D44" s="62">
        <v>83.2</v>
      </c>
      <c r="E44" s="62">
        <v>64.5</v>
      </c>
      <c r="F44" s="62">
        <v>167.524115755627</v>
      </c>
      <c r="G44" s="517">
        <v>-22.475961538461547</v>
      </c>
    </row>
    <row r="45" spans="1:7" ht="12.75">
      <c r="A45" s="516">
        <v>36</v>
      </c>
      <c r="B45" s="34" t="s">
        <v>905</v>
      </c>
      <c r="C45" s="108">
        <v>422</v>
      </c>
      <c r="D45" s="62">
        <v>1631.3</v>
      </c>
      <c r="E45" s="62">
        <v>268.9</v>
      </c>
      <c r="F45" s="62">
        <v>286.56398104265406</v>
      </c>
      <c r="G45" s="517">
        <v>-83.51621406240422</v>
      </c>
    </row>
    <row r="46" spans="1:7" ht="12.75">
      <c r="A46" s="516">
        <v>37</v>
      </c>
      <c r="B46" s="34" t="s">
        <v>906</v>
      </c>
      <c r="C46" s="108">
        <v>165</v>
      </c>
      <c r="D46" s="62">
        <v>124.3</v>
      </c>
      <c r="E46" s="62">
        <v>102</v>
      </c>
      <c r="F46" s="62">
        <v>-24.666666666666657</v>
      </c>
      <c r="G46" s="517">
        <v>-17.94046661303298</v>
      </c>
    </row>
    <row r="47" spans="1:7" ht="12.75">
      <c r="A47" s="516">
        <v>38</v>
      </c>
      <c r="B47" s="34" t="s">
        <v>907</v>
      </c>
      <c r="C47" s="108">
        <v>275.8</v>
      </c>
      <c r="D47" s="62">
        <v>291.7</v>
      </c>
      <c r="E47" s="62">
        <v>282.4</v>
      </c>
      <c r="F47" s="62">
        <v>5.765047135605485</v>
      </c>
      <c r="G47" s="517">
        <v>-3.188207062050026</v>
      </c>
    </row>
    <row r="48" spans="1:7" ht="12.75">
      <c r="A48" s="516">
        <v>39</v>
      </c>
      <c r="B48" s="34" t="s">
        <v>908</v>
      </c>
      <c r="C48" s="108">
        <v>282.7</v>
      </c>
      <c r="D48" s="62">
        <v>664.2</v>
      </c>
      <c r="E48" s="62">
        <v>468.2</v>
      </c>
      <c r="F48" s="62">
        <v>134.94870887867</v>
      </c>
      <c r="G48" s="517">
        <v>-29.509183980728707</v>
      </c>
    </row>
    <row r="49" spans="1:7" ht="12.75">
      <c r="A49" s="516">
        <v>40</v>
      </c>
      <c r="B49" s="34" t="s">
        <v>909</v>
      </c>
      <c r="C49" s="108">
        <v>265.4</v>
      </c>
      <c r="D49" s="62">
        <v>128.5</v>
      </c>
      <c r="E49" s="62">
        <v>209.9</v>
      </c>
      <c r="F49" s="62">
        <v>-51.582516955538814</v>
      </c>
      <c r="G49" s="517">
        <v>63.34630350194553</v>
      </c>
    </row>
    <row r="50" spans="1:7" ht="12.75">
      <c r="A50" s="516">
        <v>41</v>
      </c>
      <c r="B50" s="34" t="s">
        <v>910</v>
      </c>
      <c r="C50" s="108">
        <v>357</v>
      </c>
      <c r="D50" s="62">
        <v>465.2</v>
      </c>
      <c r="E50" s="62">
        <v>333.1</v>
      </c>
      <c r="F50" s="62">
        <v>30.30812324929971</v>
      </c>
      <c r="G50" s="517">
        <v>-28.396388650042994</v>
      </c>
    </row>
    <row r="51" spans="1:7" ht="12.75">
      <c r="A51" s="516">
        <v>42</v>
      </c>
      <c r="B51" s="34" t="s">
        <v>911</v>
      </c>
      <c r="C51" s="108">
        <v>303.7</v>
      </c>
      <c r="D51" s="62">
        <v>312.96199999999993</v>
      </c>
      <c r="E51" s="62">
        <v>193.1</v>
      </c>
      <c r="F51" s="62">
        <v>3.049720118538019</v>
      </c>
      <c r="G51" s="517">
        <v>-38.299218435465</v>
      </c>
    </row>
    <row r="52" spans="1:7" ht="12.75">
      <c r="A52" s="516">
        <v>43</v>
      </c>
      <c r="B52" s="34" t="s">
        <v>912</v>
      </c>
      <c r="C52" s="108">
        <v>61.2</v>
      </c>
      <c r="D52" s="62">
        <v>94.197</v>
      </c>
      <c r="E52" s="62">
        <v>80.8</v>
      </c>
      <c r="F52" s="62">
        <v>53.916666666666686</v>
      </c>
      <c r="G52" s="517">
        <v>-14.222321305349425</v>
      </c>
    </row>
    <row r="53" spans="1:7" ht="12.75">
      <c r="A53" s="516">
        <v>44</v>
      </c>
      <c r="B53" s="34" t="s">
        <v>913</v>
      </c>
      <c r="C53" s="108">
        <v>1692</v>
      </c>
      <c r="D53" s="62">
        <v>2600.138</v>
      </c>
      <c r="E53" s="62">
        <v>2653.4</v>
      </c>
      <c r="F53" s="62">
        <v>53.67245862884161</v>
      </c>
      <c r="G53" s="517">
        <v>2.0484297371908866</v>
      </c>
    </row>
    <row r="54" spans="1:7" ht="12.75">
      <c r="A54" s="516">
        <v>45</v>
      </c>
      <c r="B54" s="34" t="s">
        <v>914</v>
      </c>
      <c r="C54" s="108">
        <v>3190.3</v>
      </c>
      <c r="D54" s="62">
        <v>2373.4</v>
      </c>
      <c r="E54" s="62">
        <v>2329.8</v>
      </c>
      <c r="F54" s="62">
        <v>-25.60574240667023</v>
      </c>
      <c r="G54" s="517">
        <v>-1.8370270498019607</v>
      </c>
    </row>
    <row r="55" spans="1:7" ht="12.75">
      <c r="A55" s="516">
        <v>46</v>
      </c>
      <c r="B55" s="34" t="s">
        <v>915</v>
      </c>
      <c r="C55" s="108">
        <v>350</v>
      </c>
      <c r="D55" s="62">
        <v>734.6</v>
      </c>
      <c r="E55" s="62">
        <v>514</v>
      </c>
      <c r="F55" s="62">
        <v>109.88571428571427</v>
      </c>
      <c r="G55" s="517">
        <v>-30.029948271167967</v>
      </c>
    </row>
    <row r="56" spans="1:7" ht="12.75">
      <c r="A56" s="516">
        <v>47</v>
      </c>
      <c r="B56" s="34" t="s">
        <v>916</v>
      </c>
      <c r="C56" s="108">
        <v>0.2</v>
      </c>
      <c r="D56" s="62">
        <v>0.5</v>
      </c>
      <c r="E56" s="62">
        <v>1.8</v>
      </c>
      <c r="F56" s="62">
        <v>150</v>
      </c>
      <c r="G56" s="517">
        <v>260</v>
      </c>
    </row>
    <row r="57" spans="1:7" ht="12.75">
      <c r="A57" s="516">
        <v>48</v>
      </c>
      <c r="B57" s="34" t="s">
        <v>917</v>
      </c>
      <c r="C57" s="108">
        <v>16.7</v>
      </c>
      <c r="D57" s="62">
        <v>66.8</v>
      </c>
      <c r="E57" s="62">
        <v>15.6</v>
      </c>
      <c r="F57" s="62">
        <v>300</v>
      </c>
      <c r="G57" s="517">
        <v>-76.64670658682635</v>
      </c>
    </row>
    <row r="58" spans="1:7" ht="12.75">
      <c r="A58" s="516">
        <v>49</v>
      </c>
      <c r="B58" s="34" t="s">
        <v>918</v>
      </c>
      <c r="C58" s="108">
        <v>1194.5</v>
      </c>
      <c r="D58" s="62">
        <v>886.9</v>
      </c>
      <c r="E58" s="62">
        <v>900.8</v>
      </c>
      <c r="F58" s="62">
        <v>-25.751360401841765</v>
      </c>
      <c r="G58" s="517">
        <v>1.5672567369489343</v>
      </c>
    </row>
    <row r="59" spans="1:7" ht="12.75">
      <c r="A59" s="516">
        <v>50</v>
      </c>
      <c r="B59" s="34" t="s">
        <v>919</v>
      </c>
      <c r="C59" s="108">
        <v>0</v>
      </c>
      <c r="D59" s="62">
        <v>0</v>
      </c>
      <c r="E59" s="62">
        <v>0</v>
      </c>
      <c r="F59" s="62" t="s">
        <v>1498</v>
      </c>
      <c r="G59" s="517" t="s">
        <v>1498</v>
      </c>
    </row>
    <row r="60" spans="1:7" ht="12.75">
      <c r="A60" s="516">
        <v>51</v>
      </c>
      <c r="B60" s="34" t="s">
        <v>920</v>
      </c>
      <c r="C60" s="108">
        <v>3548.2</v>
      </c>
      <c r="D60" s="62">
        <v>2799.6</v>
      </c>
      <c r="E60" s="62">
        <v>1773.8</v>
      </c>
      <c r="F60" s="62">
        <v>-21.098021532044413</v>
      </c>
      <c r="G60" s="517">
        <v>-36.64094870695814</v>
      </c>
    </row>
    <row r="61" spans="1:7" ht="12.75">
      <c r="A61" s="516"/>
      <c r="B61" s="317" t="s">
        <v>921</v>
      </c>
      <c r="C61" s="318">
        <v>4725.195</v>
      </c>
      <c r="D61" s="318">
        <v>8665.837999999992</v>
      </c>
      <c r="E61" s="318">
        <v>9037.222999999994</v>
      </c>
      <c r="F61" s="319">
        <v>83.39641009524459</v>
      </c>
      <c r="G61" s="515">
        <v>4.2856213097914235</v>
      </c>
    </row>
    <row r="62" spans="1:7" ht="13.5" thickBot="1">
      <c r="A62" s="540"/>
      <c r="B62" s="541" t="s">
        <v>922</v>
      </c>
      <c r="C62" s="542">
        <v>31791.7</v>
      </c>
      <c r="D62" s="543">
        <v>35110.7</v>
      </c>
      <c r="E62" s="543">
        <v>32669</v>
      </c>
      <c r="F62" s="544">
        <v>10.439831779992886</v>
      </c>
      <c r="G62" s="545">
        <v>-6.954290287576157</v>
      </c>
    </row>
    <row r="63" ht="13.5" thickTop="1">
      <c r="A63" s="9" t="s">
        <v>7</v>
      </c>
    </row>
    <row r="64" ht="12.75">
      <c r="A64" s="9" t="s">
        <v>37</v>
      </c>
    </row>
  </sheetData>
  <mergeCells count="3">
    <mergeCell ref="A1:G1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:G1"/>
    </sheetView>
  </sheetViews>
  <sheetFormatPr defaultColWidth="9.140625" defaultRowHeight="12.75"/>
  <cols>
    <col min="1" max="1" width="5.57421875" style="9" customWidth="1"/>
    <col min="2" max="2" width="26.421875" style="9" customWidth="1"/>
    <col min="3" max="6" width="9.140625" style="9" customWidth="1"/>
    <col min="7" max="7" width="10.57421875" style="9" customWidth="1"/>
    <col min="8" max="16384" width="9.140625" style="9" customWidth="1"/>
  </cols>
  <sheetData>
    <row r="1" spans="1:7" ht="15.75" customHeight="1">
      <c r="A1" s="1610" t="s">
        <v>127</v>
      </c>
      <c r="B1" s="1610"/>
      <c r="C1" s="1610"/>
      <c r="D1" s="1610"/>
      <c r="E1" s="1610"/>
      <c r="F1" s="1610"/>
      <c r="G1" s="1610"/>
    </row>
    <row r="2" spans="1:8" ht="15.75">
      <c r="A2" s="93" t="s">
        <v>1304</v>
      </c>
      <c r="B2" s="94"/>
      <c r="C2" s="94"/>
      <c r="D2" s="94"/>
      <c r="E2" s="94"/>
      <c r="F2" s="94"/>
      <c r="G2" s="94"/>
      <c r="H2" s="35"/>
    </row>
    <row r="3" spans="1:8" ht="13.5" thickBot="1">
      <c r="A3" s="95"/>
      <c r="B3" s="290"/>
      <c r="C3" s="290"/>
      <c r="D3" s="291"/>
      <c r="E3" s="291"/>
      <c r="F3" s="290"/>
      <c r="G3" s="321" t="s">
        <v>200</v>
      </c>
      <c r="H3" s="35"/>
    </row>
    <row r="4" spans="1:7" ht="12.75" customHeight="1" thickTop="1">
      <c r="A4" s="532"/>
      <c r="B4" s="519"/>
      <c r="C4" s="1829" t="s">
        <v>165</v>
      </c>
      <c r="D4" s="1830"/>
      <c r="E4" s="1831"/>
      <c r="F4" s="1832" t="s">
        <v>1501</v>
      </c>
      <c r="G4" s="1833"/>
    </row>
    <row r="5" spans="1:7" ht="12.75">
      <c r="A5" s="520"/>
      <c r="B5" s="159"/>
      <c r="C5" s="158" t="s">
        <v>1460</v>
      </c>
      <c r="D5" s="158" t="s">
        <v>1369</v>
      </c>
      <c r="E5" s="158" t="s">
        <v>1499</v>
      </c>
      <c r="F5" s="160" t="s">
        <v>1056</v>
      </c>
      <c r="G5" s="521" t="s">
        <v>1500</v>
      </c>
    </row>
    <row r="6" spans="1:7" ht="12.75">
      <c r="A6" s="533"/>
      <c r="B6" s="161" t="s">
        <v>1526</v>
      </c>
      <c r="C6" s="155">
        <v>9671.4</v>
      </c>
      <c r="D6" s="155">
        <v>16771.4</v>
      </c>
      <c r="E6" s="155">
        <v>12723.1</v>
      </c>
      <c r="F6" s="162">
        <v>73.41232913538892</v>
      </c>
      <c r="G6" s="523">
        <v>-24.138116078562334</v>
      </c>
    </row>
    <row r="7" spans="1:7" ht="12.75">
      <c r="A7" s="524">
        <v>1</v>
      </c>
      <c r="B7" s="163" t="s">
        <v>926</v>
      </c>
      <c r="C7" s="535">
        <v>155.3</v>
      </c>
      <c r="D7" s="156">
        <v>730.3</v>
      </c>
      <c r="E7" s="156">
        <v>901.2</v>
      </c>
      <c r="F7" s="164">
        <v>370.25112685125555</v>
      </c>
      <c r="G7" s="525">
        <v>23.4013419142818</v>
      </c>
    </row>
    <row r="8" spans="1:7" ht="12.75">
      <c r="A8" s="524">
        <v>2</v>
      </c>
      <c r="B8" s="163" t="s">
        <v>889</v>
      </c>
      <c r="C8" s="156">
        <v>60.3</v>
      </c>
      <c r="D8" s="156">
        <v>402.3</v>
      </c>
      <c r="E8" s="156">
        <v>195.2</v>
      </c>
      <c r="F8" s="164">
        <v>567.1641791044775</v>
      </c>
      <c r="G8" s="525">
        <v>-51.47899577429777</v>
      </c>
    </row>
    <row r="9" spans="1:7" ht="12.75">
      <c r="A9" s="524">
        <v>3</v>
      </c>
      <c r="B9" s="163" t="s">
        <v>927</v>
      </c>
      <c r="C9" s="156">
        <v>328.9</v>
      </c>
      <c r="D9" s="156">
        <v>278.8</v>
      </c>
      <c r="E9" s="156">
        <v>493.3</v>
      </c>
      <c r="F9" s="164">
        <v>-15.232593493463071</v>
      </c>
      <c r="G9" s="525">
        <v>76.9368723098996</v>
      </c>
    </row>
    <row r="10" spans="1:7" ht="12.75">
      <c r="A10" s="524">
        <v>4</v>
      </c>
      <c r="B10" s="163" t="s">
        <v>928</v>
      </c>
      <c r="C10" s="156">
        <v>1.2</v>
      </c>
      <c r="D10" s="156">
        <v>1</v>
      </c>
      <c r="E10" s="156">
        <v>0</v>
      </c>
      <c r="F10" s="164">
        <v>-16.666666666666657</v>
      </c>
      <c r="G10" s="525">
        <v>-100</v>
      </c>
    </row>
    <row r="11" spans="1:7" ht="12.75">
      <c r="A11" s="524">
        <v>5</v>
      </c>
      <c r="B11" s="163" t="s">
        <v>901</v>
      </c>
      <c r="C11" s="156">
        <v>261.5</v>
      </c>
      <c r="D11" s="156">
        <v>1163.7</v>
      </c>
      <c r="E11" s="156">
        <v>1051.5</v>
      </c>
      <c r="F11" s="164">
        <v>345.00956022944564</v>
      </c>
      <c r="G11" s="525">
        <v>-9.641660221706672</v>
      </c>
    </row>
    <row r="12" spans="1:7" ht="12.75">
      <c r="A12" s="524">
        <v>6</v>
      </c>
      <c r="B12" s="163" t="s">
        <v>1225</v>
      </c>
      <c r="C12" s="156">
        <v>615.8</v>
      </c>
      <c r="D12" s="156">
        <v>4543.1</v>
      </c>
      <c r="E12" s="156">
        <v>3088.4</v>
      </c>
      <c r="F12" s="164">
        <v>637.7557648587203</v>
      </c>
      <c r="G12" s="525">
        <v>-32.019986352930815</v>
      </c>
    </row>
    <row r="13" spans="1:7" ht="12.75">
      <c r="A13" s="524">
        <v>7</v>
      </c>
      <c r="B13" s="163" t="s">
        <v>929</v>
      </c>
      <c r="C13" s="156">
        <v>3841.5</v>
      </c>
      <c r="D13" s="156">
        <v>4204.2</v>
      </c>
      <c r="E13" s="156">
        <v>3236.7</v>
      </c>
      <c r="F13" s="164">
        <v>9.441624365482255</v>
      </c>
      <c r="G13" s="525">
        <v>-23.012701584130184</v>
      </c>
    </row>
    <row r="14" spans="1:7" ht="12.75">
      <c r="A14" s="524">
        <v>8</v>
      </c>
      <c r="B14" s="163" t="s">
        <v>930</v>
      </c>
      <c r="C14" s="156">
        <v>16.7</v>
      </c>
      <c r="D14" s="156">
        <v>56.3</v>
      </c>
      <c r="E14" s="156">
        <v>17.6</v>
      </c>
      <c r="F14" s="164">
        <v>237.12574850299404</v>
      </c>
      <c r="G14" s="525">
        <v>-68.73889875666075</v>
      </c>
    </row>
    <row r="15" spans="1:7" ht="12.75">
      <c r="A15" s="524">
        <v>9</v>
      </c>
      <c r="B15" s="163" t="s">
        <v>931</v>
      </c>
      <c r="C15" s="156">
        <v>213.3</v>
      </c>
      <c r="D15" s="156">
        <v>238.2</v>
      </c>
      <c r="E15" s="156">
        <v>120.1</v>
      </c>
      <c r="F15" s="164">
        <v>11.673699015471158</v>
      </c>
      <c r="G15" s="525">
        <v>-49.580184718723764</v>
      </c>
    </row>
    <row r="16" spans="1:7" ht="12.75">
      <c r="A16" s="524">
        <v>10</v>
      </c>
      <c r="B16" s="163" t="s">
        <v>932</v>
      </c>
      <c r="C16" s="156">
        <v>192.8</v>
      </c>
      <c r="D16" s="156">
        <v>278.4</v>
      </c>
      <c r="E16" s="156">
        <v>272.8</v>
      </c>
      <c r="F16" s="164">
        <v>44.398340248962626</v>
      </c>
      <c r="G16" s="525">
        <v>-2.011494252873547</v>
      </c>
    </row>
    <row r="17" spans="1:7" ht="12.75">
      <c r="A17" s="524">
        <v>11</v>
      </c>
      <c r="B17" s="163" t="s">
        <v>933</v>
      </c>
      <c r="C17" s="156">
        <v>38.5</v>
      </c>
      <c r="D17" s="156">
        <v>49.6</v>
      </c>
      <c r="E17" s="156">
        <v>71.6</v>
      </c>
      <c r="F17" s="164">
        <v>28.83116883116884</v>
      </c>
      <c r="G17" s="525">
        <v>44.35483870967744</v>
      </c>
    </row>
    <row r="18" spans="1:7" ht="12.75">
      <c r="A18" s="524">
        <v>12</v>
      </c>
      <c r="B18" s="163" t="s">
        <v>934</v>
      </c>
      <c r="C18" s="156">
        <v>3945.6</v>
      </c>
      <c r="D18" s="156">
        <v>4825.5</v>
      </c>
      <c r="E18" s="156">
        <v>3274.7</v>
      </c>
      <c r="F18" s="164">
        <v>22.300790754257932</v>
      </c>
      <c r="G18" s="525">
        <v>-32.137602321003016</v>
      </c>
    </row>
    <row r="19" spans="1:7" ht="12.75">
      <c r="A19" s="534"/>
      <c r="B19" s="165" t="s">
        <v>921</v>
      </c>
      <c r="C19" s="157">
        <v>5837.2</v>
      </c>
      <c r="D19" s="157">
        <v>4655.1</v>
      </c>
      <c r="E19" s="157">
        <v>4806.9</v>
      </c>
      <c r="F19" s="166">
        <v>-20.251147810594077</v>
      </c>
      <c r="G19" s="526">
        <v>3.2609396146161345</v>
      </c>
    </row>
    <row r="20" spans="1:7" ht="13.5" thickBot="1">
      <c r="A20" s="600"/>
      <c r="B20" s="601" t="s">
        <v>935</v>
      </c>
      <c r="C20" s="602">
        <v>15508.6</v>
      </c>
      <c r="D20" s="529">
        <v>21426.5</v>
      </c>
      <c r="E20" s="603">
        <v>17530</v>
      </c>
      <c r="F20" s="536">
        <v>38.15882800510687</v>
      </c>
      <c r="G20" s="537">
        <v>-18.185424591043827</v>
      </c>
    </row>
    <row r="21" spans="1:7" ht="13.5" thickTop="1">
      <c r="A21" s="9" t="s">
        <v>1315</v>
      </c>
      <c r="G21" s="35"/>
    </row>
    <row r="22" ht="12.75">
      <c r="A22" s="9" t="s">
        <v>5</v>
      </c>
    </row>
  </sheetData>
  <mergeCells count="3">
    <mergeCell ref="A1:G1"/>
    <mergeCell ref="C4:E4"/>
    <mergeCell ref="F4:G4"/>
  </mergeCells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workbookViewId="0" topLeftCell="A1">
      <selection activeCell="B1" sqref="B1:H1"/>
    </sheetView>
  </sheetViews>
  <sheetFormatPr defaultColWidth="9.140625" defaultRowHeight="12.75"/>
  <cols>
    <col min="1" max="1" width="2.00390625" style="9" customWidth="1"/>
    <col min="2" max="2" width="4.421875" style="9" customWidth="1"/>
    <col min="3" max="3" width="31.140625" style="9" customWidth="1"/>
    <col min="4" max="8" width="9.8515625" style="9" customWidth="1"/>
    <col min="9" max="9" width="1.7109375" style="9" customWidth="1"/>
    <col min="10" max="16384" width="9.140625" style="9" customWidth="1"/>
  </cols>
  <sheetData>
    <row r="1" spans="2:8" s="23" customFormat="1" ht="15.75">
      <c r="B1" s="1610" t="s">
        <v>128</v>
      </c>
      <c r="C1" s="1610"/>
      <c r="D1" s="1610"/>
      <c r="E1" s="1610"/>
      <c r="F1" s="1610"/>
      <c r="G1" s="1610"/>
      <c r="H1" s="1610"/>
    </row>
    <row r="2" spans="2:8" s="23" customFormat="1" ht="15.75">
      <c r="B2" s="1834" t="s">
        <v>1111</v>
      </c>
      <c r="C2" s="1834"/>
      <c r="D2" s="1834"/>
      <c r="E2" s="1834"/>
      <c r="F2" s="1834"/>
      <c r="G2" s="1834"/>
      <c r="H2" s="1834"/>
    </row>
    <row r="3" spans="2:8" ht="13.5" thickBot="1">
      <c r="B3" s="1835" t="s">
        <v>1139</v>
      </c>
      <c r="C3" s="1835"/>
      <c r="D3" s="1835"/>
      <c r="E3" s="1835"/>
      <c r="F3" s="1835"/>
      <c r="G3" s="1835"/>
      <c r="H3" s="1835"/>
    </row>
    <row r="4" spans="1:9" s="18" customFormat="1" ht="15.75" customHeight="1" thickTop="1">
      <c r="A4" s="213"/>
      <c r="B4" s="510"/>
      <c r="C4" s="511"/>
      <c r="D4" s="1836" t="s">
        <v>140</v>
      </c>
      <c r="E4" s="1836"/>
      <c r="F4" s="1836"/>
      <c r="G4" s="1804" t="s">
        <v>1501</v>
      </c>
      <c r="H4" s="1805"/>
      <c r="I4" s="213"/>
    </row>
    <row r="5" spans="1:9" s="75" customFormat="1" ht="16.5" customHeight="1">
      <c r="A5" s="214"/>
      <c r="B5" s="512"/>
      <c r="C5" s="133"/>
      <c r="D5" s="322" t="s">
        <v>1460</v>
      </c>
      <c r="E5" s="322" t="s">
        <v>1369</v>
      </c>
      <c r="F5" s="322" t="s">
        <v>1499</v>
      </c>
      <c r="G5" s="322" t="s">
        <v>1056</v>
      </c>
      <c r="H5" s="513" t="s">
        <v>1500</v>
      </c>
      <c r="I5" s="214"/>
    </row>
    <row r="6" spans="1:9" ht="12.75">
      <c r="A6" s="22"/>
      <c r="B6" s="514"/>
      <c r="C6" s="317" t="s">
        <v>1526</v>
      </c>
      <c r="D6" s="319">
        <v>92800.30500000004</v>
      </c>
      <c r="E6" s="323">
        <v>101421.27100000001</v>
      </c>
      <c r="F6" s="323">
        <v>137458.72</v>
      </c>
      <c r="G6" s="319">
        <v>9.28980351950348</v>
      </c>
      <c r="H6" s="515">
        <v>35.532436780446176</v>
      </c>
      <c r="I6" s="102"/>
    </row>
    <row r="7" spans="1:9" ht="12.75">
      <c r="A7" s="22"/>
      <c r="B7" s="516">
        <v>1</v>
      </c>
      <c r="C7" s="320" t="s">
        <v>936</v>
      </c>
      <c r="D7" s="62">
        <v>1320.3</v>
      </c>
      <c r="E7" s="38">
        <v>1752.176</v>
      </c>
      <c r="F7" s="38">
        <v>2940.3</v>
      </c>
      <c r="G7" s="62">
        <v>32.71044459592517</v>
      </c>
      <c r="H7" s="517">
        <v>67.80848499237521</v>
      </c>
      <c r="I7" s="102"/>
    </row>
    <row r="8" spans="1:9" ht="12.75">
      <c r="A8" s="22"/>
      <c r="B8" s="516">
        <v>2</v>
      </c>
      <c r="C8" s="320" t="s">
        <v>1112</v>
      </c>
      <c r="D8" s="62">
        <v>542.532</v>
      </c>
      <c r="E8" s="38">
        <v>491.5</v>
      </c>
      <c r="F8" s="38">
        <v>940.2610000000001</v>
      </c>
      <c r="G8" s="62">
        <v>-9.406265436877462</v>
      </c>
      <c r="H8" s="517">
        <v>91.30437436419129</v>
      </c>
      <c r="I8" s="22"/>
    </row>
    <row r="9" spans="1:9" ht="12.75">
      <c r="A9" s="22"/>
      <c r="B9" s="516">
        <v>3</v>
      </c>
      <c r="C9" s="320" t="s">
        <v>937</v>
      </c>
      <c r="D9" s="62">
        <v>380.8</v>
      </c>
      <c r="E9" s="38">
        <v>606.293</v>
      </c>
      <c r="F9" s="38">
        <v>576.3</v>
      </c>
      <c r="G9" s="62">
        <v>59.21559873949579</v>
      </c>
      <c r="H9" s="517">
        <v>-4.946948092753843</v>
      </c>
      <c r="I9" s="22"/>
    </row>
    <row r="10" spans="1:9" ht="12.75">
      <c r="A10" s="22"/>
      <c r="B10" s="516">
        <v>4</v>
      </c>
      <c r="C10" s="320" t="s">
        <v>938</v>
      </c>
      <c r="D10" s="62">
        <v>187.5</v>
      </c>
      <c r="E10" s="38">
        <v>92.9</v>
      </c>
      <c r="F10" s="38">
        <v>303.8</v>
      </c>
      <c r="G10" s="62">
        <v>-50.453333333333326</v>
      </c>
      <c r="H10" s="517">
        <v>227.0182992465016</v>
      </c>
      <c r="I10" s="22"/>
    </row>
    <row r="11" spans="1:9" ht="12.75">
      <c r="A11" s="22"/>
      <c r="B11" s="516">
        <v>5</v>
      </c>
      <c r="C11" s="320" t="s">
        <v>939</v>
      </c>
      <c r="D11" s="62">
        <v>352.4</v>
      </c>
      <c r="E11" s="38">
        <v>463.5</v>
      </c>
      <c r="F11" s="38">
        <v>618.9</v>
      </c>
      <c r="G11" s="62">
        <v>31.52667423382519</v>
      </c>
      <c r="H11" s="517">
        <v>33.52750809061493</v>
      </c>
      <c r="I11" s="22"/>
    </row>
    <row r="12" spans="1:9" ht="12.75">
      <c r="A12" s="22"/>
      <c r="B12" s="516">
        <v>6</v>
      </c>
      <c r="C12" s="320" t="s">
        <v>940</v>
      </c>
      <c r="D12" s="62">
        <v>1973.5</v>
      </c>
      <c r="E12" s="38">
        <v>3157.442</v>
      </c>
      <c r="F12" s="38">
        <v>3326.9</v>
      </c>
      <c r="G12" s="62">
        <v>59.9919939194325</v>
      </c>
      <c r="H12" s="517">
        <v>5.366939440217749</v>
      </c>
      <c r="I12" s="22"/>
    </row>
    <row r="13" spans="1:9" ht="12.75">
      <c r="A13" s="22"/>
      <c r="B13" s="516">
        <v>7</v>
      </c>
      <c r="C13" s="320" t="s">
        <v>941</v>
      </c>
      <c r="D13" s="62">
        <v>315.2</v>
      </c>
      <c r="E13" s="38">
        <v>45.2</v>
      </c>
      <c r="F13" s="38">
        <v>1650.6</v>
      </c>
      <c r="G13" s="62">
        <v>-85.65989847715736</v>
      </c>
      <c r="H13" s="517" t="s">
        <v>1498</v>
      </c>
      <c r="I13" s="22"/>
    </row>
    <row r="14" spans="1:9" ht="12.75">
      <c r="A14" s="22"/>
      <c r="B14" s="516">
        <v>8</v>
      </c>
      <c r="C14" s="320" t="s">
        <v>879</v>
      </c>
      <c r="D14" s="62">
        <v>2179</v>
      </c>
      <c r="E14" s="38">
        <v>2199.839</v>
      </c>
      <c r="F14" s="38">
        <v>2581.1</v>
      </c>
      <c r="G14" s="62">
        <v>0.9563561266636071</v>
      </c>
      <c r="H14" s="517">
        <v>17.331313791600195</v>
      </c>
      <c r="I14" s="22"/>
    </row>
    <row r="15" spans="1:9" ht="12.75">
      <c r="A15" s="22"/>
      <c r="B15" s="516">
        <v>9</v>
      </c>
      <c r="C15" s="320" t="s">
        <v>942</v>
      </c>
      <c r="D15" s="62">
        <v>749.5</v>
      </c>
      <c r="E15" s="38">
        <v>1348.663</v>
      </c>
      <c r="F15" s="38">
        <v>1830.5</v>
      </c>
      <c r="G15" s="62">
        <v>79.94169446297533</v>
      </c>
      <c r="H15" s="517">
        <v>35.72701260433482</v>
      </c>
      <c r="I15" s="22"/>
    </row>
    <row r="16" spans="1:9" ht="12.75">
      <c r="A16" s="22"/>
      <c r="B16" s="516">
        <v>10</v>
      </c>
      <c r="C16" s="320" t="s">
        <v>45</v>
      </c>
      <c r="D16" s="62">
        <v>3507.244</v>
      </c>
      <c r="E16" s="38">
        <v>5445.021</v>
      </c>
      <c r="F16" s="38">
        <v>5575.258</v>
      </c>
      <c r="G16" s="62">
        <v>55.25070397155142</v>
      </c>
      <c r="H16" s="517">
        <v>2.3918548707158322</v>
      </c>
      <c r="I16" s="22"/>
    </row>
    <row r="17" spans="1:9" ht="12.75">
      <c r="A17" s="22"/>
      <c r="B17" s="516">
        <v>11</v>
      </c>
      <c r="C17" s="320" t="s">
        <v>943</v>
      </c>
      <c r="D17" s="62">
        <v>42.3</v>
      </c>
      <c r="E17" s="38">
        <v>51.6</v>
      </c>
      <c r="F17" s="38">
        <v>88.4</v>
      </c>
      <c r="G17" s="62">
        <v>21.98581560283688</v>
      </c>
      <c r="H17" s="517">
        <v>71.31782945736438</v>
      </c>
      <c r="I17" s="22"/>
    </row>
    <row r="18" spans="1:9" ht="12.75">
      <c r="A18" s="22"/>
      <c r="B18" s="516">
        <v>12</v>
      </c>
      <c r="C18" s="320" t="s">
        <v>944</v>
      </c>
      <c r="D18" s="62">
        <v>453.7</v>
      </c>
      <c r="E18" s="38">
        <v>655.604</v>
      </c>
      <c r="F18" s="38">
        <v>1188.9</v>
      </c>
      <c r="G18" s="62">
        <v>44.501653074719</v>
      </c>
      <c r="H18" s="517">
        <v>81.34422608769924</v>
      </c>
      <c r="I18" s="22"/>
    </row>
    <row r="19" spans="1:9" ht="12.75">
      <c r="A19" s="22"/>
      <c r="B19" s="516">
        <v>13</v>
      </c>
      <c r="C19" s="320" t="s">
        <v>945</v>
      </c>
      <c r="D19" s="62">
        <v>181.9</v>
      </c>
      <c r="E19" s="38">
        <v>264.116</v>
      </c>
      <c r="F19" s="38">
        <v>229.7</v>
      </c>
      <c r="G19" s="62">
        <v>45.19846069268826</v>
      </c>
      <c r="H19" s="517">
        <v>-13.030638052976713</v>
      </c>
      <c r="I19" s="22"/>
    </row>
    <row r="20" spans="1:9" ht="12.75">
      <c r="A20" s="22"/>
      <c r="B20" s="516">
        <v>14</v>
      </c>
      <c r="C20" s="320" t="s">
        <v>946</v>
      </c>
      <c r="D20" s="62">
        <v>85.4</v>
      </c>
      <c r="E20" s="38">
        <v>56.6</v>
      </c>
      <c r="F20" s="38">
        <v>169.2</v>
      </c>
      <c r="G20" s="62">
        <v>-33.72365339578455</v>
      </c>
      <c r="H20" s="517">
        <v>198.93992932862187</v>
      </c>
      <c r="I20" s="22"/>
    </row>
    <row r="21" spans="1:9" ht="12.75">
      <c r="A21" s="22"/>
      <c r="B21" s="516">
        <v>15</v>
      </c>
      <c r="C21" s="320" t="s">
        <v>947</v>
      </c>
      <c r="D21" s="62">
        <v>2954.8</v>
      </c>
      <c r="E21" s="38">
        <v>3079.4169999999995</v>
      </c>
      <c r="F21" s="38">
        <v>4875.2</v>
      </c>
      <c r="G21" s="62">
        <v>4.217442804927558</v>
      </c>
      <c r="H21" s="517">
        <v>58.315681182509564</v>
      </c>
      <c r="I21" s="22"/>
    </row>
    <row r="22" spans="1:9" ht="12.75">
      <c r="A22" s="22"/>
      <c r="B22" s="516">
        <v>16</v>
      </c>
      <c r="C22" s="320" t="s">
        <v>948</v>
      </c>
      <c r="D22" s="62">
        <v>286.1</v>
      </c>
      <c r="E22" s="38">
        <v>412.469</v>
      </c>
      <c r="F22" s="38">
        <v>657.9</v>
      </c>
      <c r="G22" s="62">
        <v>44.16952114645227</v>
      </c>
      <c r="H22" s="517">
        <v>59.50289597521268</v>
      </c>
      <c r="I22" s="22"/>
    </row>
    <row r="23" spans="1:9" ht="12.75">
      <c r="A23" s="22"/>
      <c r="B23" s="516">
        <v>17</v>
      </c>
      <c r="C23" s="320" t="s">
        <v>883</v>
      </c>
      <c r="D23" s="62">
        <v>579</v>
      </c>
      <c r="E23" s="38">
        <v>331</v>
      </c>
      <c r="F23" s="38">
        <v>261.8</v>
      </c>
      <c r="G23" s="62">
        <v>-42.83246977547495</v>
      </c>
      <c r="H23" s="517">
        <v>-20.906344410876144</v>
      </c>
      <c r="I23" s="22"/>
    </row>
    <row r="24" spans="1:9" ht="12.75">
      <c r="A24" s="22"/>
      <c r="B24" s="516">
        <v>18</v>
      </c>
      <c r="C24" s="320" t="s">
        <v>949</v>
      </c>
      <c r="D24" s="62">
        <v>902.7</v>
      </c>
      <c r="E24" s="38">
        <v>735.938</v>
      </c>
      <c r="F24" s="38">
        <v>941.9</v>
      </c>
      <c r="G24" s="62">
        <v>-18.47369004098816</v>
      </c>
      <c r="H24" s="517">
        <v>27.9863249349809</v>
      </c>
      <c r="I24" s="22"/>
    </row>
    <row r="25" spans="1:9" ht="12.75">
      <c r="A25" s="22"/>
      <c r="B25" s="516">
        <v>19</v>
      </c>
      <c r="C25" s="320" t="s">
        <v>46</v>
      </c>
      <c r="D25" s="62">
        <v>3307.495</v>
      </c>
      <c r="E25" s="38">
        <v>2060.57</v>
      </c>
      <c r="F25" s="38">
        <v>3966.7870000000003</v>
      </c>
      <c r="G25" s="62">
        <v>-37.699981405867575</v>
      </c>
      <c r="H25" s="517">
        <v>92.50920861703315</v>
      </c>
      <c r="I25" s="22"/>
    </row>
    <row r="26" spans="1:9" ht="12.75">
      <c r="A26" s="22"/>
      <c r="B26" s="516">
        <v>20</v>
      </c>
      <c r="C26" s="320" t="s">
        <v>953</v>
      </c>
      <c r="D26" s="62">
        <v>291.7</v>
      </c>
      <c r="E26" s="38">
        <v>100.1</v>
      </c>
      <c r="F26" s="38">
        <v>97.1</v>
      </c>
      <c r="G26" s="62">
        <v>-65.68392183750427</v>
      </c>
      <c r="H26" s="517">
        <v>-2.997002997002994</v>
      </c>
      <c r="I26" s="22"/>
    </row>
    <row r="27" spans="1:9" ht="12.75">
      <c r="A27" s="22"/>
      <c r="B27" s="516">
        <v>21</v>
      </c>
      <c r="C27" s="320" t="s">
        <v>954</v>
      </c>
      <c r="D27" s="62">
        <v>432.7</v>
      </c>
      <c r="E27" s="38">
        <v>211.00400000000002</v>
      </c>
      <c r="F27" s="38">
        <v>410.6</v>
      </c>
      <c r="G27" s="62">
        <v>-51.235498035590474</v>
      </c>
      <c r="H27" s="517">
        <v>94.59346742241848</v>
      </c>
      <c r="I27" s="22"/>
    </row>
    <row r="28" spans="1:9" ht="12.75">
      <c r="A28" s="22"/>
      <c r="B28" s="516">
        <v>22</v>
      </c>
      <c r="C28" s="320" t="s">
        <v>892</v>
      </c>
      <c r="D28" s="62">
        <v>330.711</v>
      </c>
      <c r="E28" s="38">
        <v>271.233</v>
      </c>
      <c r="F28" s="38">
        <v>50.1</v>
      </c>
      <c r="G28" s="62">
        <v>-17.98488710686975</v>
      </c>
      <c r="H28" s="517">
        <v>-81.52879627478957</v>
      </c>
      <c r="I28" s="22"/>
    </row>
    <row r="29" spans="1:9" ht="12.75">
      <c r="A29" s="22"/>
      <c r="B29" s="516">
        <v>23</v>
      </c>
      <c r="C29" s="320" t="s">
        <v>955</v>
      </c>
      <c r="D29" s="62">
        <v>7179.283</v>
      </c>
      <c r="E29" s="38">
        <v>5592.263</v>
      </c>
      <c r="F29" s="38">
        <v>11850.833999999999</v>
      </c>
      <c r="G29" s="62">
        <v>-22.10555009462645</v>
      </c>
      <c r="H29" s="517">
        <v>111.9148187415363</v>
      </c>
      <c r="I29" s="22"/>
    </row>
    <row r="30" spans="1:9" ht="12.75">
      <c r="A30" s="22"/>
      <c r="B30" s="516">
        <v>24</v>
      </c>
      <c r="C30" s="320" t="s">
        <v>47</v>
      </c>
      <c r="D30" s="62">
        <v>2004.987</v>
      </c>
      <c r="E30" s="38">
        <v>2761.3909999999996</v>
      </c>
      <c r="F30" s="38">
        <v>5324.48</v>
      </c>
      <c r="G30" s="62">
        <v>37.72612989510654</v>
      </c>
      <c r="H30" s="517">
        <v>92.81876416632059</v>
      </c>
      <c r="I30" s="22"/>
    </row>
    <row r="31" spans="1:9" ht="12.75">
      <c r="A31" s="22"/>
      <c r="B31" s="516">
        <v>25</v>
      </c>
      <c r="C31" s="320" t="s">
        <v>956</v>
      </c>
      <c r="D31" s="62">
        <v>4318.9</v>
      </c>
      <c r="E31" s="38">
        <v>5117.8</v>
      </c>
      <c r="F31" s="38">
        <v>6393.2</v>
      </c>
      <c r="G31" s="62">
        <v>18.4977656347681</v>
      </c>
      <c r="H31" s="517">
        <v>24.92086443393646</v>
      </c>
      <c r="I31" s="22"/>
    </row>
    <row r="32" spans="1:9" ht="12.75">
      <c r="A32" s="22"/>
      <c r="B32" s="516">
        <v>26</v>
      </c>
      <c r="C32" s="320" t="s">
        <v>957</v>
      </c>
      <c r="D32" s="62">
        <v>73.7</v>
      </c>
      <c r="E32" s="38">
        <v>58.92400000000001</v>
      </c>
      <c r="F32" s="38">
        <v>16.7</v>
      </c>
      <c r="G32" s="62">
        <v>-20.04884667571234</v>
      </c>
      <c r="H32" s="517">
        <v>-71.65840744009233</v>
      </c>
      <c r="I32" s="22"/>
    </row>
    <row r="33" spans="1:9" ht="12.75">
      <c r="A33" s="22"/>
      <c r="B33" s="516">
        <v>27</v>
      </c>
      <c r="C33" s="320" t="s">
        <v>958</v>
      </c>
      <c r="D33" s="62">
        <v>3967.2</v>
      </c>
      <c r="E33" s="38">
        <v>6405.687000000001</v>
      </c>
      <c r="F33" s="38">
        <v>6668</v>
      </c>
      <c r="G33" s="62">
        <v>61.466197822141595</v>
      </c>
      <c r="H33" s="517">
        <v>4.095001831965874</v>
      </c>
      <c r="I33" s="22"/>
    </row>
    <row r="34" spans="1:9" ht="12.75">
      <c r="A34" s="22"/>
      <c r="B34" s="516">
        <v>28</v>
      </c>
      <c r="C34" s="320" t="s">
        <v>959</v>
      </c>
      <c r="D34" s="62">
        <v>209.5</v>
      </c>
      <c r="E34" s="38">
        <v>209.6</v>
      </c>
      <c r="F34" s="38">
        <v>219.7</v>
      </c>
      <c r="G34" s="62">
        <v>0.04773269689736992</v>
      </c>
      <c r="H34" s="517">
        <v>4.818702290076331</v>
      </c>
      <c r="I34" s="22"/>
    </row>
    <row r="35" spans="1:9" ht="12.75">
      <c r="A35" s="22"/>
      <c r="B35" s="516">
        <v>29</v>
      </c>
      <c r="C35" s="320" t="s">
        <v>899</v>
      </c>
      <c r="D35" s="62">
        <v>569.4</v>
      </c>
      <c r="E35" s="38">
        <v>906.295</v>
      </c>
      <c r="F35" s="38">
        <v>1093.3</v>
      </c>
      <c r="G35" s="62">
        <v>59.166666666666686</v>
      </c>
      <c r="H35" s="517">
        <v>20.634009897439554</v>
      </c>
      <c r="I35" s="22"/>
    </row>
    <row r="36" spans="1:9" ht="12.75">
      <c r="A36" s="22"/>
      <c r="B36" s="516">
        <v>30</v>
      </c>
      <c r="C36" s="320" t="s">
        <v>960</v>
      </c>
      <c r="D36" s="62">
        <v>33335.7</v>
      </c>
      <c r="E36" s="38">
        <v>34125.653</v>
      </c>
      <c r="F36" s="38">
        <v>39690.2</v>
      </c>
      <c r="G36" s="62">
        <v>2.369690751956611</v>
      </c>
      <c r="H36" s="517">
        <v>16.306052810183587</v>
      </c>
      <c r="I36" s="22"/>
    </row>
    <row r="37" spans="1:9" ht="12.75">
      <c r="A37" s="22"/>
      <c r="B37" s="516">
        <v>31</v>
      </c>
      <c r="C37" s="320" t="s">
        <v>961</v>
      </c>
      <c r="D37" s="62">
        <v>912.6</v>
      </c>
      <c r="E37" s="38">
        <v>598.581</v>
      </c>
      <c r="F37" s="38">
        <v>401.1</v>
      </c>
      <c r="G37" s="62">
        <v>-34.409270216962526</v>
      </c>
      <c r="H37" s="517">
        <v>-32.991524956522184</v>
      </c>
      <c r="I37" s="22"/>
    </row>
    <row r="38" spans="1:9" ht="12.75">
      <c r="A38" s="22"/>
      <c r="B38" s="516">
        <v>32</v>
      </c>
      <c r="C38" s="320" t="s">
        <v>902</v>
      </c>
      <c r="D38" s="62">
        <v>109.4</v>
      </c>
      <c r="E38" s="38">
        <v>133.7</v>
      </c>
      <c r="F38" s="38">
        <v>85.1</v>
      </c>
      <c r="G38" s="62">
        <v>22.21206581352837</v>
      </c>
      <c r="H38" s="517">
        <v>-36.35003739715782</v>
      </c>
      <c r="I38" s="22"/>
    </row>
    <row r="39" spans="1:9" ht="12.75">
      <c r="A39" s="22"/>
      <c r="B39" s="516">
        <v>33</v>
      </c>
      <c r="C39" s="320" t="s">
        <v>962</v>
      </c>
      <c r="D39" s="62">
        <v>392.9</v>
      </c>
      <c r="E39" s="38">
        <v>469.081</v>
      </c>
      <c r="F39" s="38">
        <v>662.2</v>
      </c>
      <c r="G39" s="62">
        <v>19.38941206413847</v>
      </c>
      <c r="H39" s="517">
        <v>41.169648738703955</v>
      </c>
      <c r="I39" s="22"/>
    </row>
    <row r="40" spans="1:9" ht="12.75">
      <c r="A40" s="22"/>
      <c r="B40" s="516">
        <v>34</v>
      </c>
      <c r="C40" s="320" t="s">
        <v>963</v>
      </c>
      <c r="D40" s="62">
        <v>40.5</v>
      </c>
      <c r="E40" s="38">
        <v>48.98599999999999</v>
      </c>
      <c r="F40" s="38">
        <v>48.8</v>
      </c>
      <c r="G40" s="62">
        <v>20.953086419753063</v>
      </c>
      <c r="H40" s="517">
        <v>-0.37970032254111175</v>
      </c>
      <c r="I40" s="22"/>
    </row>
    <row r="41" spans="1:9" ht="12.75">
      <c r="A41" s="22"/>
      <c r="B41" s="516">
        <v>35</v>
      </c>
      <c r="C41" s="320" t="s">
        <v>929</v>
      </c>
      <c r="D41" s="62">
        <v>784.2</v>
      </c>
      <c r="E41" s="38">
        <v>1010.39</v>
      </c>
      <c r="F41" s="38">
        <v>1045.7</v>
      </c>
      <c r="G41" s="62">
        <v>28.84340729405764</v>
      </c>
      <c r="H41" s="517">
        <v>3.494690169142615</v>
      </c>
      <c r="I41" s="22"/>
    </row>
    <row r="42" spans="1:9" ht="12.75">
      <c r="A42" s="22"/>
      <c r="B42" s="516">
        <v>36</v>
      </c>
      <c r="C42" s="320" t="s">
        <v>964</v>
      </c>
      <c r="D42" s="62">
        <v>753.6</v>
      </c>
      <c r="E42" s="38">
        <v>692.6</v>
      </c>
      <c r="F42" s="38">
        <v>1027.7</v>
      </c>
      <c r="G42" s="62">
        <v>-8.094479830148643</v>
      </c>
      <c r="H42" s="517">
        <v>48.3829049956685</v>
      </c>
      <c r="I42" s="22"/>
    </row>
    <row r="43" spans="1:9" ht="12.75">
      <c r="A43" s="22"/>
      <c r="B43" s="516">
        <v>37</v>
      </c>
      <c r="C43" s="320" t="s">
        <v>965</v>
      </c>
      <c r="D43" s="62">
        <v>137.5</v>
      </c>
      <c r="E43" s="38">
        <v>299.8</v>
      </c>
      <c r="F43" s="38">
        <v>315</v>
      </c>
      <c r="G43" s="62">
        <v>118.03636363636357</v>
      </c>
      <c r="H43" s="517">
        <v>5.07004669779856</v>
      </c>
      <c r="I43" s="22"/>
    </row>
    <row r="44" spans="1:9" ht="12.75">
      <c r="A44" s="22"/>
      <c r="B44" s="516">
        <v>38</v>
      </c>
      <c r="C44" s="320" t="s">
        <v>966</v>
      </c>
      <c r="D44" s="62">
        <v>155.3</v>
      </c>
      <c r="E44" s="38">
        <v>178.4</v>
      </c>
      <c r="F44" s="38">
        <v>357.3</v>
      </c>
      <c r="G44" s="62">
        <v>14.874436574372169</v>
      </c>
      <c r="H44" s="517">
        <v>100.28026905829597</v>
      </c>
      <c r="I44" s="22"/>
    </row>
    <row r="45" spans="1:9" ht="12.75">
      <c r="A45" s="22"/>
      <c r="B45" s="516">
        <v>39</v>
      </c>
      <c r="C45" s="320" t="s">
        <v>967</v>
      </c>
      <c r="D45" s="62">
        <v>71.6</v>
      </c>
      <c r="E45" s="38">
        <v>107.748</v>
      </c>
      <c r="F45" s="38">
        <v>112.8</v>
      </c>
      <c r="G45" s="62">
        <v>50.48603351955305</v>
      </c>
      <c r="H45" s="517">
        <v>4.6887181200579136</v>
      </c>
      <c r="I45" s="22"/>
    </row>
    <row r="46" spans="1:9" ht="12.75">
      <c r="A46" s="22"/>
      <c r="B46" s="516">
        <v>40</v>
      </c>
      <c r="C46" s="320" t="s">
        <v>968</v>
      </c>
      <c r="D46" s="62">
        <v>0.065</v>
      </c>
      <c r="E46" s="38">
        <v>15.47</v>
      </c>
      <c r="F46" s="38">
        <v>0</v>
      </c>
      <c r="G46" s="62" t="s">
        <v>1498</v>
      </c>
      <c r="H46" s="517">
        <v>-100</v>
      </c>
      <c r="I46" s="22"/>
    </row>
    <row r="47" spans="1:9" ht="12.75">
      <c r="A47" s="22"/>
      <c r="B47" s="516">
        <v>41</v>
      </c>
      <c r="C47" s="320" t="s">
        <v>969</v>
      </c>
      <c r="D47" s="62">
        <v>11.1</v>
      </c>
      <c r="E47" s="38">
        <v>455.8</v>
      </c>
      <c r="F47" s="38">
        <v>505</v>
      </c>
      <c r="G47" s="62" t="s">
        <v>1498</v>
      </c>
      <c r="H47" s="517">
        <v>10.794207985958764</v>
      </c>
      <c r="I47" s="22"/>
    </row>
    <row r="48" spans="1:9" ht="12.75">
      <c r="A48" s="22"/>
      <c r="B48" s="516">
        <v>42</v>
      </c>
      <c r="C48" s="320" t="s">
        <v>933</v>
      </c>
      <c r="D48" s="62">
        <v>14.2</v>
      </c>
      <c r="E48" s="38">
        <v>24.6</v>
      </c>
      <c r="F48" s="38">
        <v>22.9</v>
      </c>
      <c r="G48" s="62">
        <v>73.23943661971833</v>
      </c>
      <c r="H48" s="517">
        <v>-6.910569105691053</v>
      </c>
      <c r="I48" s="22"/>
    </row>
    <row r="49" spans="1:9" ht="12.75">
      <c r="A49" s="22"/>
      <c r="B49" s="516">
        <v>43</v>
      </c>
      <c r="C49" s="320" t="s">
        <v>970</v>
      </c>
      <c r="D49" s="62">
        <v>1417.6</v>
      </c>
      <c r="E49" s="38">
        <v>2097.5429999999997</v>
      </c>
      <c r="F49" s="38">
        <v>2158.5</v>
      </c>
      <c r="G49" s="62">
        <v>47.96437641083517</v>
      </c>
      <c r="H49" s="517">
        <v>2.9061144396086434</v>
      </c>
      <c r="I49" s="22"/>
    </row>
    <row r="50" spans="1:9" ht="12.75">
      <c r="A50" s="22"/>
      <c r="B50" s="516">
        <v>44</v>
      </c>
      <c r="C50" s="320" t="s">
        <v>914</v>
      </c>
      <c r="D50" s="62">
        <v>2427.3</v>
      </c>
      <c r="E50" s="38">
        <v>1948.8</v>
      </c>
      <c r="F50" s="38">
        <v>2432.2</v>
      </c>
      <c r="G50" s="62">
        <v>-19.71326164874553</v>
      </c>
      <c r="H50" s="517">
        <v>24.80500821018063</v>
      </c>
      <c r="I50" s="22"/>
    </row>
    <row r="51" spans="1:9" ht="12.75">
      <c r="A51" s="22"/>
      <c r="B51" s="516">
        <v>45</v>
      </c>
      <c r="C51" s="320" t="s">
        <v>971</v>
      </c>
      <c r="D51" s="62">
        <v>612.8</v>
      </c>
      <c r="E51" s="38">
        <v>823.957</v>
      </c>
      <c r="F51" s="38">
        <v>1470.2</v>
      </c>
      <c r="G51" s="62">
        <v>34.457734986945184</v>
      </c>
      <c r="H51" s="517">
        <v>78.43164145701775</v>
      </c>
      <c r="I51" s="22"/>
    </row>
    <row r="52" spans="1:9" ht="12.75">
      <c r="A52" s="22"/>
      <c r="B52" s="516">
        <v>46</v>
      </c>
      <c r="C52" s="320" t="s">
        <v>1528</v>
      </c>
      <c r="D52" s="62">
        <v>350.3</v>
      </c>
      <c r="E52" s="38">
        <v>492.9</v>
      </c>
      <c r="F52" s="38">
        <v>664</v>
      </c>
      <c r="G52" s="62">
        <v>40.7079646017699</v>
      </c>
      <c r="H52" s="517">
        <v>34.71292351389735</v>
      </c>
      <c r="I52" s="22"/>
    </row>
    <row r="53" spans="1:9" ht="12.75">
      <c r="A53" s="22"/>
      <c r="B53" s="516">
        <v>47</v>
      </c>
      <c r="C53" s="320" t="s">
        <v>972</v>
      </c>
      <c r="D53" s="62">
        <v>1292.2879999999998</v>
      </c>
      <c r="E53" s="38">
        <v>1049.766</v>
      </c>
      <c r="F53" s="38">
        <v>1282.6</v>
      </c>
      <c r="G53" s="62">
        <v>-18.76686930467511</v>
      </c>
      <c r="H53" s="517">
        <v>22.179609551080887</v>
      </c>
      <c r="I53" s="22"/>
    </row>
    <row r="54" spans="1:9" ht="12.75">
      <c r="A54" s="22"/>
      <c r="B54" s="516">
        <v>48</v>
      </c>
      <c r="C54" s="320" t="s">
        <v>973</v>
      </c>
      <c r="D54" s="62">
        <v>9426.8</v>
      </c>
      <c r="E54" s="38">
        <v>11772.824999999997</v>
      </c>
      <c r="F54" s="38">
        <v>19919.9</v>
      </c>
      <c r="G54" s="62">
        <v>24.886759027453635</v>
      </c>
      <c r="H54" s="517">
        <v>69.20237920804911</v>
      </c>
      <c r="I54" s="22"/>
    </row>
    <row r="55" spans="1:9" ht="12.75">
      <c r="A55" s="22"/>
      <c r="B55" s="516">
        <v>49</v>
      </c>
      <c r="C55" s="320" t="s">
        <v>974</v>
      </c>
      <c r="D55" s="62">
        <v>875.1</v>
      </c>
      <c r="E55" s="38">
        <v>190.526</v>
      </c>
      <c r="F55" s="38">
        <v>409.8</v>
      </c>
      <c r="G55" s="62">
        <v>-78.22808821848932</v>
      </c>
      <c r="H55" s="517">
        <v>115.08875429075295</v>
      </c>
      <c r="I55" s="22"/>
    </row>
    <row r="56" spans="1:9" ht="12.75">
      <c r="A56" s="22"/>
      <c r="B56" s="516"/>
      <c r="C56" s="324" t="s">
        <v>921</v>
      </c>
      <c r="D56" s="70">
        <v>24245.694999999963</v>
      </c>
      <c r="E56" s="37">
        <v>27863.128999999986</v>
      </c>
      <c r="F56" s="37">
        <v>37409.88</v>
      </c>
      <c r="G56" s="319">
        <v>14.919902275435007</v>
      </c>
      <c r="H56" s="515">
        <v>34.26302552021346</v>
      </c>
      <c r="I56" s="22"/>
    </row>
    <row r="57" spans="1:9" ht="13.5" thickBot="1">
      <c r="A57" s="22"/>
      <c r="B57" s="597"/>
      <c r="C57" s="598" t="s">
        <v>975</v>
      </c>
      <c r="D57" s="543">
        <v>117046</v>
      </c>
      <c r="E57" s="599">
        <v>129284.4</v>
      </c>
      <c r="F57" s="599">
        <v>174868.6</v>
      </c>
      <c r="G57" s="544">
        <v>10.456060010594115</v>
      </c>
      <c r="H57" s="545">
        <v>35.25885567013498</v>
      </c>
      <c r="I57" s="22"/>
    </row>
    <row r="58" spans="1:9" ht="13.5" thickTop="1">
      <c r="A58" s="22"/>
      <c r="B58" s="215" t="s">
        <v>5</v>
      </c>
      <c r="C58" s="215"/>
      <c r="D58" s="22"/>
      <c r="E58" s="22"/>
      <c r="F58" s="22"/>
      <c r="G58" s="22"/>
      <c r="H58" s="22"/>
      <c r="I58" s="22"/>
    </row>
    <row r="59" spans="1:9" ht="12.75">
      <c r="A59" s="22"/>
      <c r="B59" s="215" t="s">
        <v>1315</v>
      </c>
      <c r="C59" s="215"/>
      <c r="D59" s="22"/>
      <c r="E59" s="22"/>
      <c r="F59" s="22"/>
      <c r="G59" s="22"/>
      <c r="H59" s="22"/>
      <c r="I59" s="22"/>
    </row>
    <row r="60" spans="1:9" ht="12.75">
      <c r="A60" s="22"/>
      <c r="B60" s="215"/>
      <c r="C60" s="215"/>
      <c r="D60" s="22"/>
      <c r="E60" s="22"/>
      <c r="F60" s="22"/>
      <c r="G60" s="22"/>
      <c r="H60" s="22"/>
      <c r="I60" s="22"/>
    </row>
    <row r="61" spans="1:9" ht="12.75">
      <c r="A61" s="22"/>
      <c r="B61" s="215"/>
      <c r="C61" s="215"/>
      <c r="D61" s="22"/>
      <c r="E61" s="22"/>
      <c r="F61" s="22"/>
      <c r="G61" s="22"/>
      <c r="H61" s="22"/>
      <c r="I61" s="22"/>
    </row>
    <row r="62" spans="1:9" s="26" customFormat="1" ht="15.75">
      <c r="A62" s="216"/>
      <c r="B62" s="217"/>
      <c r="C62" s="217"/>
      <c r="D62" s="216"/>
      <c r="E62" s="216"/>
      <c r="F62" s="216"/>
      <c r="G62" s="216"/>
      <c r="H62" s="216"/>
      <c r="I62" s="216"/>
    </row>
    <row r="63" spans="1:9" ht="12.75">
      <c r="A63" s="22"/>
      <c r="B63" s="215"/>
      <c r="C63" s="215"/>
      <c r="D63" s="22"/>
      <c r="E63" s="22"/>
      <c r="F63" s="22"/>
      <c r="G63" s="22"/>
      <c r="H63" s="22"/>
      <c r="I63" s="22"/>
    </row>
    <row r="64" spans="1:9" ht="12.75">
      <c r="A64" s="22"/>
      <c r="B64" s="215"/>
      <c r="C64" s="215"/>
      <c r="D64" s="22"/>
      <c r="E64" s="22"/>
      <c r="F64" s="22"/>
      <c r="G64" s="22"/>
      <c r="H64" s="22"/>
      <c r="I64" s="22"/>
    </row>
    <row r="65" spans="1:9" ht="12.75">
      <c r="A65" s="22"/>
      <c r="B65" s="215"/>
      <c r="C65" s="215"/>
      <c r="D65" s="22"/>
      <c r="E65" s="22"/>
      <c r="F65" s="22"/>
      <c r="G65" s="22"/>
      <c r="H65" s="22"/>
      <c r="I65" s="22"/>
    </row>
    <row r="66" spans="1:9" ht="12.75">
      <c r="A66" s="22"/>
      <c r="B66" s="215"/>
      <c r="C66" s="215"/>
      <c r="D66" s="22"/>
      <c r="E66" s="22"/>
      <c r="F66" s="22"/>
      <c r="G66" s="22"/>
      <c r="H66" s="22"/>
      <c r="I66" s="22"/>
    </row>
    <row r="67" spans="1:9" ht="12.75">
      <c r="A67" s="22"/>
      <c r="B67" s="215"/>
      <c r="C67" s="215"/>
      <c r="D67" s="22"/>
      <c r="E67" s="22"/>
      <c r="F67" s="22"/>
      <c r="G67" s="22"/>
      <c r="H67" s="22"/>
      <c r="I67" s="22"/>
    </row>
    <row r="68" spans="1:9" ht="12.75">
      <c r="A68" s="22"/>
      <c r="B68" s="215"/>
      <c r="C68" s="215"/>
      <c r="D68" s="22"/>
      <c r="E68" s="22"/>
      <c r="F68" s="22"/>
      <c r="G68" s="22"/>
      <c r="H68" s="22"/>
      <c r="I68" s="22"/>
    </row>
    <row r="69" spans="1:9" ht="12.75">
      <c r="A69" s="22"/>
      <c r="B69" s="215"/>
      <c r="C69" s="215"/>
      <c r="D69" s="22"/>
      <c r="E69" s="22"/>
      <c r="F69" s="22"/>
      <c r="G69" s="22"/>
      <c r="H69" s="22"/>
      <c r="I69" s="22"/>
    </row>
    <row r="70" spans="1:9" ht="12.75">
      <c r="A70" s="22"/>
      <c r="B70" s="215"/>
      <c r="C70" s="215"/>
      <c r="D70" s="22"/>
      <c r="E70" s="22"/>
      <c r="F70" s="22"/>
      <c r="G70" s="22"/>
      <c r="H70" s="22"/>
      <c r="I70" s="22"/>
    </row>
    <row r="71" spans="1:9" ht="12.75">
      <c r="A71" s="22"/>
      <c r="B71" s="215"/>
      <c r="C71" s="215"/>
      <c r="D71" s="22"/>
      <c r="E71" s="22"/>
      <c r="F71" s="22"/>
      <c r="G71" s="22"/>
      <c r="H71" s="22"/>
      <c r="I71" s="22"/>
    </row>
    <row r="72" spans="1:9" ht="12.75">
      <c r="A72" s="22"/>
      <c r="B72" s="22"/>
      <c r="C72" s="22"/>
      <c r="D72" s="22"/>
      <c r="E72" s="22"/>
      <c r="F72" s="22"/>
      <c r="G72" s="22"/>
      <c r="H72" s="22"/>
      <c r="I72" s="22"/>
    </row>
    <row r="74" ht="12.75" hidden="1"/>
    <row r="75" ht="12.75" hidden="1"/>
    <row r="76" ht="12.75" hidden="1"/>
    <row r="77" spans="4:6" ht="12.75" hidden="1">
      <c r="D77" s="9" t="s">
        <v>1113</v>
      </c>
      <c r="E77" s="9" t="s">
        <v>1113</v>
      </c>
      <c r="F77" s="9" t="s">
        <v>1113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</sheetData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A1" sqref="A1:G1"/>
    </sheetView>
  </sheetViews>
  <sheetFormatPr defaultColWidth="9.140625" defaultRowHeight="12.75"/>
  <cols>
    <col min="1" max="1" width="4.7109375" style="9" customWidth="1"/>
    <col min="2" max="2" width="33.57421875" style="9" customWidth="1"/>
    <col min="3" max="3" width="10.8515625" style="9" customWidth="1"/>
    <col min="4" max="4" width="10.140625" style="9" customWidth="1"/>
    <col min="5" max="5" width="9.57421875" style="9" customWidth="1"/>
    <col min="6" max="6" width="8.57421875" style="9" customWidth="1"/>
    <col min="7" max="7" width="10.421875" style="9" customWidth="1"/>
    <col min="8" max="16384" width="9.140625" style="9" customWidth="1"/>
  </cols>
  <sheetData>
    <row r="1" spans="1:7" ht="15.75" customHeight="1">
      <c r="A1" s="1837" t="s">
        <v>129</v>
      </c>
      <c r="B1" s="1837"/>
      <c r="C1" s="1837"/>
      <c r="D1" s="1837"/>
      <c r="E1" s="1837"/>
      <c r="F1" s="1837"/>
      <c r="G1" s="1837"/>
    </row>
    <row r="2" spans="1:8" ht="15.75">
      <c r="A2" s="1838" t="s">
        <v>1600</v>
      </c>
      <c r="B2" s="1838"/>
      <c r="C2" s="1838"/>
      <c r="D2" s="1838"/>
      <c r="E2" s="1838"/>
      <c r="F2" s="1838"/>
      <c r="G2" s="1838"/>
      <c r="H2" s="35"/>
    </row>
    <row r="3" spans="1:8" ht="13.5" thickBot="1">
      <c r="A3" s="96"/>
      <c r="B3" s="290"/>
      <c r="C3" s="290"/>
      <c r="D3" s="291"/>
      <c r="E3" s="291"/>
      <c r="F3" s="292"/>
      <c r="G3" s="101" t="s">
        <v>200</v>
      </c>
      <c r="H3" s="35"/>
    </row>
    <row r="4" spans="1:8" ht="13.5" thickTop="1">
      <c r="A4" s="518"/>
      <c r="B4" s="519"/>
      <c r="C4" s="1839" t="s">
        <v>140</v>
      </c>
      <c r="D4" s="1839"/>
      <c r="E4" s="1839"/>
      <c r="F4" s="1840" t="s">
        <v>1501</v>
      </c>
      <c r="G4" s="1841"/>
      <c r="H4" s="11"/>
    </row>
    <row r="5" spans="1:7" ht="12.75">
      <c r="A5" s="520"/>
      <c r="B5" s="159"/>
      <c r="C5" s="158" t="s">
        <v>1460</v>
      </c>
      <c r="D5" s="158" t="s">
        <v>1369</v>
      </c>
      <c r="E5" s="158" t="s">
        <v>1499</v>
      </c>
      <c r="F5" s="160" t="s">
        <v>1056</v>
      </c>
      <c r="G5" s="521" t="s">
        <v>1500</v>
      </c>
    </row>
    <row r="6" spans="1:7" ht="12.75">
      <c r="A6" s="522"/>
      <c r="B6" s="161" t="s">
        <v>1526</v>
      </c>
      <c r="C6" s="155">
        <v>49806.5</v>
      </c>
      <c r="D6" s="155">
        <v>78310.1</v>
      </c>
      <c r="E6" s="155">
        <v>104651.6</v>
      </c>
      <c r="F6" s="162">
        <v>57.228674972142215</v>
      </c>
      <c r="G6" s="523">
        <v>33.63742352519023</v>
      </c>
    </row>
    <row r="7" spans="1:7" ht="12.75">
      <c r="A7" s="524">
        <v>1</v>
      </c>
      <c r="B7" s="167" t="s">
        <v>976</v>
      </c>
      <c r="C7" s="156">
        <v>696.8</v>
      </c>
      <c r="D7" s="156">
        <v>1437.7</v>
      </c>
      <c r="E7" s="156">
        <v>2041.4</v>
      </c>
      <c r="F7" s="164">
        <v>106.3289322617681</v>
      </c>
      <c r="G7" s="525">
        <v>41.99067955762678</v>
      </c>
    </row>
    <row r="8" spans="1:7" ht="12.75">
      <c r="A8" s="524">
        <v>2</v>
      </c>
      <c r="B8" s="167" t="s">
        <v>977</v>
      </c>
      <c r="C8" s="156">
        <v>62.4</v>
      </c>
      <c r="D8" s="156">
        <v>73.1</v>
      </c>
      <c r="E8" s="156">
        <v>117.1</v>
      </c>
      <c r="F8" s="164">
        <v>17.147435897435898</v>
      </c>
      <c r="G8" s="525">
        <v>60.19151846785229</v>
      </c>
    </row>
    <row r="9" spans="1:7" ht="12.75">
      <c r="A9" s="524">
        <v>3</v>
      </c>
      <c r="B9" s="167" t="s">
        <v>978</v>
      </c>
      <c r="C9" s="156">
        <v>1359.5</v>
      </c>
      <c r="D9" s="156">
        <v>2294.8</v>
      </c>
      <c r="E9" s="156">
        <v>2500.4</v>
      </c>
      <c r="F9" s="164">
        <v>68.79735196763514</v>
      </c>
      <c r="G9" s="525">
        <v>8.95938643890537</v>
      </c>
    </row>
    <row r="10" spans="1:7" ht="12.75">
      <c r="A10" s="524">
        <v>4</v>
      </c>
      <c r="B10" s="167" t="s">
        <v>979</v>
      </c>
      <c r="C10" s="156">
        <v>12.4</v>
      </c>
      <c r="D10" s="156">
        <v>3.1</v>
      </c>
      <c r="E10" s="156">
        <v>3</v>
      </c>
      <c r="F10" s="164">
        <v>-75</v>
      </c>
      <c r="G10" s="525">
        <v>-3.2258064516128826</v>
      </c>
    </row>
    <row r="11" spans="1:7" ht="12.75">
      <c r="A11" s="524">
        <v>5</v>
      </c>
      <c r="B11" s="167" t="s">
        <v>980</v>
      </c>
      <c r="C11" s="156">
        <v>92.1</v>
      </c>
      <c r="D11" s="156">
        <v>1180.9</v>
      </c>
      <c r="E11" s="156">
        <v>137.2</v>
      </c>
      <c r="F11" s="164" t="s">
        <v>1498</v>
      </c>
      <c r="G11" s="525">
        <v>-88.38174273858921</v>
      </c>
    </row>
    <row r="12" spans="1:7" ht="12.75">
      <c r="A12" s="524">
        <v>6</v>
      </c>
      <c r="B12" s="167" t="s">
        <v>941</v>
      </c>
      <c r="C12" s="156">
        <v>19.6</v>
      </c>
      <c r="D12" s="156">
        <v>79.8</v>
      </c>
      <c r="E12" s="156">
        <v>703.5</v>
      </c>
      <c r="F12" s="164">
        <v>307.1428571428572</v>
      </c>
      <c r="G12" s="525">
        <v>781.5789473684209</v>
      </c>
    </row>
    <row r="13" spans="1:7" ht="12.75">
      <c r="A13" s="524">
        <v>7</v>
      </c>
      <c r="B13" s="167" t="s">
        <v>981</v>
      </c>
      <c r="C13" s="156">
        <v>22.8</v>
      </c>
      <c r="D13" s="156">
        <v>31.8</v>
      </c>
      <c r="E13" s="156">
        <v>33.3</v>
      </c>
      <c r="F13" s="164">
        <v>39.4736842105263</v>
      </c>
      <c r="G13" s="525">
        <v>4.71698113207546</v>
      </c>
    </row>
    <row r="14" spans="1:7" ht="12.75">
      <c r="A14" s="524">
        <v>8</v>
      </c>
      <c r="B14" s="167" t="s">
        <v>982</v>
      </c>
      <c r="C14" s="156">
        <v>102.4</v>
      </c>
      <c r="D14" s="156">
        <v>22.5</v>
      </c>
      <c r="E14" s="156">
        <v>27</v>
      </c>
      <c r="F14" s="164">
        <v>-78.02734375</v>
      </c>
      <c r="G14" s="525">
        <v>20</v>
      </c>
    </row>
    <row r="15" spans="1:7" ht="12.75">
      <c r="A15" s="524">
        <v>9</v>
      </c>
      <c r="B15" s="167" t="s">
        <v>983</v>
      </c>
      <c r="C15" s="156">
        <v>9</v>
      </c>
      <c r="D15" s="156">
        <v>94.6</v>
      </c>
      <c r="E15" s="156">
        <v>17.4</v>
      </c>
      <c r="F15" s="164">
        <v>951.1111111111113</v>
      </c>
      <c r="G15" s="525">
        <v>-81.60676532769557</v>
      </c>
    </row>
    <row r="16" spans="1:7" ht="12.75">
      <c r="A16" s="524">
        <v>10</v>
      </c>
      <c r="B16" s="167" t="s">
        <v>1529</v>
      </c>
      <c r="C16" s="156">
        <v>1906.3</v>
      </c>
      <c r="D16" s="156">
        <v>3152.1</v>
      </c>
      <c r="E16" s="156">
        <v>4292</v>
      </c>
      <c r="F16" s="164">
        <v>65.35172847925298</v>
      </c>
      <c r="G16" s="525">
        <v>36.163192792106855</v>
      </c>
    </row>
    <row r="17" spans="1:7" ht="12.75">
      <c r="A17" s="524">
        <v>11</v>
      </c>
      <c r="B17" s="167" t="s">
        <v>984</v>
      </c>
      <c r="C17" s="156">
        <v>1604.7</v>
      </c>
      <c r="D17" s="156">
        <v>1589</v>
      </c>
      <c r="E17" s="156">
        <v>1265.2</v>
      </c>
      <c r="F17" s="164">
        <v>-0.978376020439967</v>
      </c>
      <c r="G17" s="525">
        <v>-20.37759597230962</v>
      </c>
    </row>
    <row r="18" spans="1:7" ht="12.75">
      <c r="A18" s="524">
        <v>12</v>
      </c>
      <c r="B18" s="167" t="s">
        <v>985</v>
      </c>
      <c r="C18" s="156">
        <v>369.9</v>
      </c>
      <c r="D18" s="156">
        <v>2399.3</v>
      </c>
      <c r="E18" s="156">
        <v>616.7</v>
      </c>
      <c r="F18" s="164">
        <v>548.6347661530143</v>
      </c>
      <c r="G18" s="525">
        <v>-74.2966698620431</v>
      </c>
    </row>
    <row r="19" spans="1:7" ht="12.75">
      <c r="A19" s="524">
        <v>13</v>
      </c>
      <c r="B19" s="167" t="s">
        <v>986</v>
      </c>
      <c r="C19" s="156">
        <v>58.3</v>
      </c>
      <c r="D19" s="156">
        <v>48</v>
      </c>
      <c r="E19" s="156">
        <v>241.1</v>
      </c>
      <c r="F19" s="164">
        <v>-17.667238421955403</v>
      </c>
      <c r="G19" s="525">
        <v>402.29166666666663</v>
      </c>
    </row>
    <row r="20" spans="1:7" ht="12.75">
      <c r="A20" s="524">
        <v>14</v>
      </c>
      <c r="B20" s="167" t="s">
        <v>987</v>
      </c>
      <c r="C20" s="156">
        <v>4428.1</v>
      </c>
      <c r="D20" s="156">
        <v>2697.4</v>
      </c>
      <c r="E20" s="156">
        <v>1498.8</v>
      </c>
      <c r="F20" s="164">
        <v>-39.084483186919904</v>
      </c>
      <c r="G20" s="525">
        <v>-44.43538221991547</v>
      </c>
    </row>
    <row r="21" spans="1:7" ht="12.75">
      <c r="A21" s="524">
        <v>15</v>
      </c>
      <c r="B21" s="167" t="s">
        <v>988</v>
      </c>
      <c r="C21" s="156">
        <v>1346.7</v>
      </c>
      <c r="D21" s="156">
        <v>3263</v>
      </c>
      <c r="E21" s="156">
        <v>3158.2</v>
      </c>
      <c r="F21" s="164">
        <v>142.29598277270364</v>
      </c>
      <c r="G21" s="525">
        <v>-3.2117683113699087</v>
      </c>
    </row>
    <row r="22" spans="1:7" ht="12.75">
      <c r="A22" s="524">
        <v>16</v>
      </c>
      <c r="B22" s="167" t="s">
        <v>989</v>
      </c>
      <c r="C22" s="156">
        <v>0</v>
      </c>
      <c r="D22" s="156">
        <v>0</v>
      </c>
      <c r="E22" s="156">
        <v>0</v>
      </c>
      <c r="F22" s="164" t="s">
        <v>1498</v>
      </c>
      <c r="G22" s="525" t="s">
        <v>1498</v>
      </c>
    </row>
    <row r="23" spans="1:7" ht="12.75">
      <c r="A23" s="524">
        <v>17</v>
      </c>
      <c r="B23" s="167" t="s">
        <v>990</v>
      </c>
      <c r="C23" s="156">
        <v>9.3</v>
      </c>
      <c r="D23" s="156">
        <v>41.5</v>
      </c>
      <c r="E23" s="156">
        <v>41.4</v>
      </c>
      <c r="F23" s="164">
        <v>346.2365591397851</v>
      </c>
      <c r="G23" s="525">
        <v>-0.24096385542171106</v>
      </c>
    </row>
    <row r="24" spans="1:7" ht="12.75">
      <c r="A24" s="524">
        <v>18</v>
      </c>
      <c r="B24" s="167" t="s">
        <v>991</v>
      </c>
      <c r="C24" s="156">
        <v>420.2</v>
      </c>
      <c r="D24" s="156">
        <v>82.7</v>
      </c>
      <c r="E24" s="156">
        <v>26.2</v>
      </c>
      <c r="F24" s="164">
        <v>-80.31889576392194</v>
      </c>
      <c r="G24" s="525">
        <v>-68.31922611850061</v>
      </c>
    </row>
    <row r="25" spans="1:7" ht="12.75">
      <c r="A25" s="524">
        <v>19</v>
      </c>
      <c r="B25" s="167" t="s">
        <v>992</v>
      </c>
      <c r="C25" s="156">
        <v>388.4</v>
      </c>
      <c r="D25" s="156">
        <v>833.8</v>
      </c>
      <c r="E25" s="156">
        <v>605.8</v>
      </c>
      <c r="F25" s="164">
        <v>114.67559217301749</v>
      </c>
      <c r="G25" s="525">
        <v>-27.34468697529384</v>
      </c>
    </row>
    <row r="26" spans="1:7" ht="12.75">
      <c r="A26" s="524">
        <v>20</v>
      </c>
      <c r="B26" s="167" t="s">
        <v>993</v>
      </c>
      <c r="C26" s="156">
        <v>3300.9</v>
      </c>
      <c r="D26" s="156">
        <v>6445.9</v>
      </c>
      <c r="E26" s="156">
        <v>5322.1</v>
      </c>
      <c r="F26" s="164">
        <v>95.27704565421547</v>
      </c>
      <c r="G26" s="525">
        <v>-17.434338106393213</v>
      </c>
    </row>
    <row r="27" spans="1:7" ht="12.75">
      <c r="A27" s="524">
        <v>21</v>
      </c>
      <c r="B27" s="167" t="s">
        <v>994</v>
      </c>
      <c r="C27" s="156">
        <v>45.6</v>
      </c>
      <c r="D27" s="156">
        <v>73.9</v>
      </c>
      <c r="E27" s="156">
        <v>51.4</v>
      </c>
      <c r="F27" s="164">
        <v>62.061403508771974</v>
      </c>
      <c r="G27" s="525">
        <v>-30.446549391069027</v>
      </c>
    </row>
    <row r="28" spans="1:7" ht="12.75">
      <c r="A28" s="524">
        <v>22</v>
      </c>
      <c r="B28" s="167" t="s">
        <v>995</v>
      </c>
      <c r="C28" s="156">
        <v>10.7</v>
      </c>
      <c r="D28" s="156">
        <v>3.1</v>
      </c>
      <c r="E28" s="156">
        <v>40.9</v>
      </c>
      <c r="F28" s="164">
        <v>-71.02803738317755</v>
      </c>
      <c r="G28" s="525" t="s">
        <v>1498</v>
      </c>
    </row>
    <row r="29" spans="1:7" ht="12.75">
      <c r="A29" s="524">
        <v>23</v>
      </c>
      <c r="B29" s="167" t="s">
        <v>996</v>
      </c>
      <c r="C29" s="156">
        <v>0</v>
      </c>
      <c r="D29" s="156">
        <v>55</v>
      </c>
      <c r="E29" s="156">
        <v>115.4</v>
      </c>
      <c r="F29" s="164" t="s">
        <v>1498</v>
      </c>
      <c r="G29" s="525">
        <v>109.81818181818181</v>
      </c>
    </row>
    <row r="30" spans="1:7" ht="12.75">
      <c r="A30" s="524">
        <v>24</v>
      </c>
      <c r="B30" s="167" t="s">
        <v>997</v>
      </c>
      <c r="C30" s="156">
        <v>154</v>
      </c>
      <c r="D30" s="156">
        <v>134.9</v>
      </c>
      <c r="E30" s="156">
        <v>214.9</v>
      </c>
      <c r="F30" s="164">
        <v>-12.402597402597436</v>
      </c>
      <c r="G30" s="525">
        <v>59.303187546330605</v>
      </c>
    </row>
    <row r="31" spans="1:7" ht="12.75">
      <c r="A31" s="524">
        <v>25</v>
      </c>
      <c r="B31" s="167" t="s">
        <v>998</v>
      </c>
      <c r="C31" s="156">
        <v>3242.6</v>
      </c>
      <c r="D31" s="156">
        <v>11715.6</v>
      </c>
      <c r="E31" s="156">
        <v>37892.3</v>
      </c>
      <c r="F31" s="164">
        <v>261.30265836057487</v>
      </c>
      <c r="G31" s="525">
        <v>223.4345658779746</v>
      </c>
    </row>
    <row r="32" spans="1:7" ht="12.75">
      <c r="A32" s="524">
        <v>26</v>
      </c>
      <c r="B32" s="167" t="s">
        <v>954</v>
      </c>
      <c r="C32" s="156">
        <v>23.1</v>
      </c>
      <c r="D32" s="156">
        <v>108.2</v>
      </c>
      <c r="E32" s="156">
        <v>39.3</v>
      </c>
      <c r="F32" s="164">
        <v>368.39826839826844</v>
      </c>
      <c r="G32" s="525">
        <v>-63.67837338262477</v>
      </c>
    </row>
    <row r="33" spans="1:7" ht="12.75">
      <c r="A33" s="524">
        <v>27</v>
      </c>
      <c r="B33" s="167" t="s">
        <v>955</v>
      </c>
      <c r="C33" s="156">
        <v>587.5</v>
      </c>
      <c r="D33" s="156">
        <v>2946.4</v>
      </c>
      <c r="E33" s="156">
        <v>88.9</v>
      </c>
      <c r="F33" s="164">
        <v>401.51489361702136</v>
      </c>
      <c r="G33" s="525">
        <v>-96.98275862068965</v>
      </c>
    </row>
    <row r="34" spans="1:7" ht="12.75">
      <c r="A34" s="524">
        <v>28</v>
      </c>
      <c r="B34" s="167" t="s">
        <v>999</v>
      </c>
      <c r="C34" s="156">
        <v>169.5</v>
      </c>
      <c r="D34" s="156">
        <v>272.1</v>
      </c>
      <c r="E34" s="156">
        <v>311.6</v>
      </c>
      <c r="F34" s="164">
        <v>60.53097345132744</v>
      </c>
      <c r="G34" s="525">
        <v>14.516721793458288</v>
      </c>
    </row>
    <row r="35" spans="1:7" ht="12.75">
      <c r="A35" s="524">
        <v>29</v>
      </c>
      <c r="B35" s="167" t="s">
        <v>1000</v>
      </c>
      <c r="C35" s="156">
        <v>1140.4</v>
      </c>
      <c r="D35" s="156">
        <v>1411.8</v>
      </c>
      <c r="E35" s="156">
        <v>1588.8</v>
      </c>
      <c r="F35" s="164">
        <v>23.798667134338828</v>
      </c>
      <c r="G35" s="525">
        <v>12.537186570335763</v>
      </c>
    </row>
    <row r="36" spans="1:7" ht="12.75">
      <c r="A36" s="524">
        <v>30</v>
      </c>
      <c r="B36" s="167" t="s">
        <v>956</v>
      </c>
      <c r="C36" s="156">
        <v>1047</v>
      </c>
      <c r="D36" s="156">
        <v>2219.8</v>
      </c>
      <c r="E36" s="156">
        <v>2279.4</v>
      </c>
      <c r="F36" s="164">
        <v>112.01528175740211</v>
      </c>
      <c r="G36" s="525">
        <v>2.684926569961249</v>
      </c>
    </row>
    <row r="37" spans="1:7" ht="12.75">
      <c r="A37" s="524">
        <v>31</v>
      </c>
      <c r="B37" s="167" t="s">
        <v>1001</v>
      </c>
      <c r="C37" s="156">
        <v>43.8</v>
      </c>
      <c r="D37" s="156">
        <v>158.5</v>
      </c>
      <c r="E37" s="156">
        <v>518.8</v>
      </c>
      <c r="F37" s="164">
        <v>261.8721461187214</v>
      </c>
      <c r="G37" s="525">
        <v>227.31861198738164</v>
      </c>
    </row>
    <row r="38" spans="1:7" ht="12.75">
      <c r="A38" s="524">
        <v>32</v>
      </c>
      <c r="B38" s="167" t="s">
        <v>1002</v>
      </c>
      <c r="C38" s="156">
        <v>3380.3</v>
      </c>
      <c r="D38" s="156">
        <v>5312.2</v>
      </c>
      <c r="E38" s="156">
        <v>6255.5</v>
      </c>
      <c r="F38" s="164">
        <v>57.15173209478448</v>
      </c>
      <c r="G38" s="525">
        <v>17.757238055796094</v>
      </c>
    </row>
    <row r="39" spans="1:7" ht="12.75">
      <c r="A39" s="524">
        <v>33</v>
      </c>
      <c r="B39" s="167" t="s">
        <v>1003</v>
      </c>
      <c r="C39" s="156">
        <v>262</v>
      </c>
      <c r="D39" s="156">
        <v>443</v>
      </c>
      <c r="E39" s="156">
        <v>423.7</v>
      </c>
      <c r="F39" s="164">
        <v>69.08396946564886</v>
      </c>
      <c r="G39" s="525">
        <v>-4.356659142212166</v>
      </c>
    </row>
    <row r="40" spans="1:7" ht="12.75">
      <c r="A40" s="524">
        <v>34</v>
      </c>
      <c r="B40" s="167" t="s">
        <v>1004</v>
      </c>
      <c r="C40" s="156">
        <v>754.2</v>
      </c>
      <c r="D40" s="156">
        <v>1181.2</v>
      </c>
      <c r="E40" s="156">
        <v>802.9</v>
      </c>
      <c r="F40" s="164">
        <v>56.616282153274966</v>
      </c>
      <c r="G40" s="525">
        <v>-32.026752455130364</v>
      </c>
    </row>
    <row r="41" spans="1:7" ht="12.75">
      <c r="A41" s="524">
        <v>35</v>
      </c>
      <c r="B41" s="167" t="s">
        <v>1005</v>
      </c>
      <c r="C41" s="156">
        <v>262.6</v>
      </c>
      <c r="D41" s="156">
        <v>371.7</v>
      </c>
      <c r="E41" s="156">
        <v>440.4</v>
      </c>
      <c r="F41" s="164">
        <v>41.546077684691596</v>
      </c>
      <c r="G41" s="525">
        <v>18.482647296206608</v>
      </c>
    </row>
    <row r="42" spans="1:7" ht="12.75">
      <c r="A42" s="524">
        <v>36</v>
      </c>
      <c r="B42" s="167" t="s">
        <v>1006</v>
      </c>
      <c r="C42" s="156">
        <v>107.6</v>
      </c>
      <c r="D42" s="156">
        <v>140.2</v>
      </c>
      <c r="E42" s="156">
        <v>122.4</v>
      </c>
      <c r="F42" s="164">
        <v>30.29739776951672</v>
      </c>
      <c r="G42" s="525">
        <v>-12.696148359486457</v>
      </c>
    </row>
    <row r="43" spans="1:7" ht="12.75">
      <c r="A43" s="524">
        <v>37</v>
      </c>
      <c r="B43" s="167" t="s">
        <v>960</v>
      </c>
      <c r="C43" s="156">
        <v>328.1</v>
      </c>
      <c r="D43" s="156">
        <v>861.3</v>
      </c>
      <c r="E43" s="156">
        <v>1468.8</v>
      </c>
      <c r="F43" s="164">
        <v>162.51142944224324</v>
      </c>
      <c r="G43" s="525">
        <v>70.53291536050153</v>
      </c>
    </row>
    <row r="44" spans="1:7" ht="12.75">
      <c r="A44" s="524">
        <v>38</v>
      </c>
      <c r="B44" s="167" t="s">
        <v>1007</v>
      </c>
      <c r="C44" s="156">
        <v>227.4</v>
      </c>
      <c r="D44" s="156">
        <v>141.3</v>
      </c>
      <c r="E44" s="156">
        <v>313</v>
      </c>
      <c r="F44" s="164">
        <v>-37.862796833773096</v>
      </c>
      <c r="G44" s="525">
        <v>121.51450813871199</v>
      </c>
    </row>
    <row r="45" spans="1:7" ht="12.75">
      <c r="A45" s="524">
        <v>39</v>
      </c>
      <c r="B45" s="167" t="s">
        <v>1008</v>
      </c>
      <c r="C45" s="156">
        <v>3072.1</v>
      </c>
      <c r="D45" s="156">
        <v>2956.6</v>
      </c>
      <c r="E45" s="156">
        <v>4846.9</v>
      </c>
      <c r="F45" s="164">
        <v>-3.7596432407798943</v>
      </c>
      <c r="G45" s="525">
        <v>63.9349252519786</v>
      </c>
    </row>
    <row r="46" spans="1:7" ht="12.75">
      <c r="A46" s="524">
        <v>40</v>
      </c>
      <c r="B46" s="167" t="s">
        <v>1009</v>
      </c>
      <c r="C46" s="156">
        <v>28.4</v>
      </c>
      <c r="D46" s="156">
        <v>94.2</v>
      </c>
      <c r="E46" s="156">
        <v>126.1</v>
      </c>
      <c r="F46" s="164">
        <v>231.6901408450703</v>
      </c>
      <c r="G46" s="525">
        <v>33.864118895966044</v>
      </c>
    </row>
    <row r="47" spans="1:7" ht="12.75">
      <c r="A47" s="524">
        <v>41</v>
      </c>
      <c r="B47" s="167" t="s">
        <v>1010</v>
      </c>
      <c r="C47" s="156">
        <v>5.1</v>
      </c>
      <c r="D47" s="156">
        <v>41</v>
      </c>
      <c r="E47" s="156">
        <v>31.8</v>
      </c>
      <c r="F47" s="164">
        <v>703.9215686274509</v>
      </c>
      <c r="G47" s="525">
        <v>-22.439024390243915</v>
      </c>
    </row>
    <row r="48" spans="1:7" ht="12.75">
      <c r="A48" s="524">
        <v>42</v>
      </c>
      <c r="B48" s="167" t="s">
        <v>1011</v>
      </c>
      <c r="C48" s="156">
        <v>1024.7</v>
      </c>
      <c r="D48" s="156">
        <v>317.7</v>
      </c>
      <c r="E48" s="156">
        <v>615.9</v>
      </c>
      <c r="F48" s="164">
        <v>-68.99580364984872</v>
      </c>
      <c r="G48" s="525">
        <v>93.86213408876293</v>
      </c>
    </row>
    <row r="49" spans="1:7" ht="12.75">
      <c r="A49" s="524">
        <v>43</v>
      </c>
      <c r="B49" s="167" t="s">
        <v>929</v>
      </c>
      <c r="C49" s="156">
        <v>1449.9</v>
      </c>
      <c r="D49" s="156">
        <v>3391.8</v>
      </c>
      <c r="E49" s="156">
        <v>882.8</v>
      </c>
      <c r="F49" s="164">
        <v>133.93337471549765</v>
      </c>
      <c r="G49" s="525">
        <v>-73.97252196473849</v>
      </c>
    </row>
    <row r="50" spans="1:7" ht="12.75">
      <c r="A50" s="524">
        <v>44</v>
      </c>
      <c r="B50" s="167" t="s">
        <v>1012</v>
      </c>
      <c r="C50" s="156">
        <v>531.6</v>
      </c>
      <c r="D50" s="156">
        <v>396.6</v>
      </c>
      <c r="E50" s="156">
        <v>370.8</v>
      </c>
      <c r="F50" s="164">
        <v>-25.395033860045146</v>
      </c>
      <c r="G50" s="525">
        <v>-6.5052950075643</v>
      </c>
    </row>
    <row r="51" spans="1:7" ht="12.75">
      <c r="A51" s="524">
        <v>45</v>
      </c>
      <c r="B51" s="167" t="s">
        <v>1013</v>
      </c>
      <c r="C51" s="156">
        <v>426.8</v>
      </c>
      <c r="D51" s="156">
        <v>1057.5</v>
      </c>
      <c r="E51" s="156">
        <v>2750.2</v>
      </c>
      <c r="F51" s="164">
        <v>147.77413308341144</v>
      </c>
      <c r="G51" s="525">
        <v>160.06619385342788</v>
      </c>
    </row>
    <row r="52" spans="1:7" ht="12.75">
      <c r="A52" s="524">
        <v>46</v>
      </c>
      <c r="B52" s="167" t="s">
        <v>1014</v>
      </c>
      <c r="C52" s="156">
        <v>216.6</v>
      </c>
      <c r="D52" s="156">
        <v>152.9</v>
      </c>
      <c r="E52" s="156">
        <v>136.2</v>
      </c>
      <c r="F52" s="164">
        <v>-29.409048938134802</v>
      </c>
      <c r="G52" s="525">
        <v>-10.922171353826045</v>
      </c>
    </row>
    <row r="53" spans="1:7" ht="12.75">
      <c r="A53" s="524">
        <v>47</v>
      </c>
      <c r="B53" s="167" t="s">
        <v>1015</v>
      </c>
      <c r="C53" s="156">
        <v>0.5</v>
      </c>
      <c r="D53" s="156">
        <v>217.9</v>
      </c>
      <c r="E53" s="156">
        <v>2082</v>
      </c>
      <c r="F53" s="164" t="s">
        <v>1498</v>
      </c>
      <c r="G53" s="525">
        <v>855.4841670491054</v>
      </c>
    </row>
    <row r="54" spans="1:7" ht="12.75">
      <c r="A54" s="524">
        <v>48</v>
      </c>
      <c r="B54" s="167" t="s">
        <v>1016</v>
      </c>
      <c r="C54" s="156">
        <v>67.5</v>
      </c>
      <c r="D54" s="156">
        <v>196.4</v>
      </c>
      <c r="E54" s="156">
        <v>791.1</v>
      </c>
      <c r="F54" s="164">
        <v>190.96296296296293</v>
      </c>
      <c r="G54" s="525">
        <v>302.80040733197563</v>
      </c>
    </row>
    <row r="55" spans="1:7" ht="12.75">
      <c r="A55" s="524">
        <v>49</v>
      </c>
      <c r="B55" s="167" t="s">
        <v>1017</v>
      </c>
      <c r="C55" s="156">
        <v>188.7</v>
      </c>
      <c r="D55" s="156">
        <v>134.7</v>
      </c>
      <c r="E55" s="156">
        <v>77.1</v>
      </c>
      <c r="F55" s="164">
        <v>-28.616852146263895</v>
      </c>
      <c r="G55" s="525">
        <v>-42.76169265033408</v>
      </c>
    </row>
    <row r="56" spans="1:7" ht="12.75">
      <c r="A56" s="524">
        <v>50</v>
      </c>
      <c r="B56" s="167" t="s">
        <v>1018</v>
      </c>
      <c r="C56" s="156">
        <v>98.5</v>
      </c>
      <c r="D56" s="156">
        <v>100.8</v>
      </c>
      <c r="E56" s="156">
        <v>310.4</v>
      </c>
      <c r="F56" s="164">
        <v>2.335025380710661</v>
      </c>
      <c r="G56" s="525">
        <v>207.936507936508</v>
      </c>
    </row>
    <row r="57" spans="1:7" ht="12.75">
      <c r="A57" s="524">
        <v>51</v>
      </c>
      <c r="B57" s="167" t="s">
        <v>1019</v>
      </c>
      <c r="C57" s="156">
        <v>3842.8</v>
      </c>
      <c r="D57" s="156">
        <v>3333.7</v>
      </c>
      <c r="E57" s="156">
        <v>6402.8</v>
      </c>
      <c r="F57" s="164">
        <v>-13.248152388883128</v>
      </c>
      <c r="G57" s="525">
        <v>92.06287308396077</v>
      </c>
    </row>
    <row r="58" spans="1:7" ht="12.75">
      <c r="A58" s="524">
        <v>52</v>
      </c>
      <c r="B58" s="167" t="s">
        <v>1020</v>
      </c>
      <c r="C58" s="156">
        <v>325.1</v>
      </c>
      <c r="D58" s="156">
        <v>150.4</v>
      </c>
      <c r="E58" s="156">
        <v>224</v>
      </c>
      <c r="F58" s="164">
        <v>-53.737311596431866</v>
      </c>
      <c r="G58" s="525">
        <v>48.936170212765944</v>
      </c>
    </row>
    <row r="59" spans="1:7" ht="12.75">
      <c r="A59" s="524">
        <v>53</v>
      </c>
      <c r="B59" s="167" t="s">
        <v>1021</v>
      </c>
      <c r="C59" s="156">
        <v>1070.3</v>
      </c>
      <c r="D59" s="156">
        <v>580.4</v>
      </c>
      <c r="E59" s="156">
        <v>17.3</v>
      </c>
      <c r="F59" s="164">
        <v>-45.77221339811267</v>
      </c>
      <c r="G59" s="525">
        <v>-97.01929703652654</v>
      </c>
    </row>
    <row r="60" spans="1:7" ht="12.75">
      <c r="A60" s="524">
        <v>54</v>
      </c>
      <c r="B60" s="167" t="s">
        <v>970</v>
      </c>
      <c r="C60" s="156">
        <v>1477.3</v>
      </c>
      <c r="D60" s="156">
        <v>2512</v>
      </c>
      <c r="E60" s="156">
        <v>1013.3</v>
      </c>
      <c r="F60" s="164">
        <v>70.0399377242266</v>
      </c>
      <c r="G60" s="525">
        <v>-59.66162420382166</v>
      </c>
    </row>
    <row r="61" spans="1:7" ht="12.75">
      <c r="A61" s="524">
        <v>55</v>
      </c>
      <c r="B61" s="167" t="s">
        <v>1022</v>
      </c>
      <c r="C61" s="156">
        <v>1224.5</v>
      </c>
      <c r="D61" s="156">
        <v>1701.6</v>
      </c>
      <c r="E61" s="156">
        <v>2053</v>
      </c>
      <c r="F61" s="164">
        <v>38.96284197631687</v>
      </c>
      <c r="G61" s="525">
        <v>20.65115185707569</v>
      </c>
    </row>
    <row r="62" spans="1:7" ht="12.75">
      <c r="A62" s="524">
        <v>56</v>
      </c>
      <c r="B62" s="167" t="s">
        <v>1023</v>
      </c>
      <c r="C62" s="156">
        <v>59.7</v>
      </c>
      <c r="D62" s="156">
        <v>381.1</v>
      </c>
      <c r="E62" s="156">
        <v>133.4</v>
      </c>
      <c r="F62" s="164">
        <v>538.3584589614741</v>
      </c>
      <c r="G62" s="525">
        <v>-64.99606402519024</v>
      </c>
    </row>
    <row r="63" spans="1:7" ht="12.75">
      <c r="A63" s="524">
        <v>57</v>
      </c>
      <c r="B63" s="167" t="s">
        <v>1024</v>
      </c>
      <c r="C63" s="156">
        <v>3546.1</v>
      </c>
      <c r="D63" s="156">
        <v>4239.1</v>
      </c>
      <c r="E63" s="156">
        <v>3053.8</v>
      </c>
      <c r="F63" s="164">
        <v>19.54259609148079</v>
      </c>
      <c r="G63" s="525">
        <v>-27.961123823453107</v>
      </c>
    </row>
    <row r="64" spans="1:7" ht="12.75">
      <c r="A64" s="524">
        <v>58</v>
      </c>
      <c r="B64" s="167" t="s">
        <v>1025</v>
      </c>
      <c r="C64" s="156">
        <v>44.9</v>
      </c>
      <c r="D64" s="156">
        <v>196.1</v>
      </c>
      <c r="E64" s="156">
        <v>286.6</v>
      </c>
      <c r="F64" s="164">
        <v>336.7483296213809</v>
      </c>
      <c r="G64" s="525">
        <v>46.149923508414076</v>
      </c>
    </row>
    <row r="65" spans="1:7" ht="12.75">
      <c r="A65" s="524">
        <v>59</v>
      </c>
      <c r="B65" s="167" t="s">
        <v>1026</v>
      </c>
      <c r="C65" s="156">
        <v>76.9</v>
      </c>
      <c r="D65" s="156">
        <v>116.8</v>
      </c>
      <c r="E65" s="156">
        <v>109.2</v>
      </c>
      <c r="F65" s="164">
        <v>51.885565669700895</v>
      </c>
      <c r="G65" s="525">
        <v>-6.506849315068493</v>
      </c>
    </row>
    <row r="66" spans="1:7" ht="12.75">
      <c r="A66" s="524">
        <v>60</v>
      </c>
      <c r="B66" s="167" t="s">
        <v>1031</v>
      </c>
      <c r="C66" s="156">
        <v>1620.9</v>
      </c>
      <c r="D66" s="156">
        <v>1335.3</v>
      </c>
      <c r="E66" s="156">
        <v>1211.8</v>
      </c>
      <c r="F66" s="164">
        <v>-17.619840829168993</v>
      </c>
      <c r="G66" s="525">
        <v>-9.248857934546521</v>
      </c>
    </row>
    <row r="67" spans="1:7" ht="12.75">
      <c r="A67" s="524">
        <v>61</v>
      </c>
      <c r="B67" s="167" t="s">
        <v>1032</v>
      </c>
      <c r="C67" s="156">
        <v>105.6</v>
      </c>
      <c r="D67" s="156">
        <v>144.7</v>
      </c>
      <c r="E67" s="156">
        <v>131.4</v>
      </c>
      <c r="F67" s="164">
        <v>37.02651515151513</v>
      </c>
      <c r="G67" s="525">
        <v>-9.191430545957147</v>
      </c>
    </row>
    <row r="68" spans="1:7" ht="12.75">
      <c r="A68" s="524">
        <v>62</v>
      </c>
      <c r="B68" s="167" t="s">
        <v>1033</v>
      </c>
      <c r="C68" s="156">
        <v>752.2</v>
      </c>
      <c r="D68" s="156">
        <v>923.4</v>
      </c>
      <c r="E68" s="156">
        <v>1006.2</v>
      </c>
      <c r="F68" s="164">
        <v>22.759904280776382</v>
      </c>
      <c r="G68" s="525">
        <v>8.966861598440559</v>
      </c>
    </row>
    <row r="69" spans="1:7" ht="12.75">
      <c r="A69" s="524">
        <v>63</v>
      </c>
      <c r="B69" s="167" t="s">
        <v>1034</v>
      </c>
      <c r="C69" s="156">
        <v>158.8</v>
      </c>
      <c r="D69" s="156">
        <v>56.5</v>
      </c>
      <c r="E69" s="156">
        <v>105.3</v>
      </c>
      <c r="F69" s="164">
        <v>-64.4206549118388</v>
      </c>
      <c r="G69" s="525">
        <v>86.3716814159292</v>
      </c>
    </row>
    <row r="70" spans="1:7" ht="12.75">
      <c r="A70" s="524">
        <v>64</v>
      </c>
      <c r="B70" s="167" t="s">
        <v>1052</v>
      </c>
      <c r="C70" s="156">
        <v>394.8</v>
      </c>
      <c r="D70" s="156">
        <v>259.7</v>
      </c>
      <c r="E70" s="156">
        <v>266</v>
      </c>
      <c r="F70" s="164">
        <v>-34.219858156028366</v>
      </c>
      <c r="G70" s="525">
        <v>2.4258760107816784</v>
      </c>
    </row>
    <row r="71" spans="1:7" ht="12.75">
      <c r="A71" s="524"/>
      <c r="B71" s="168" t="s">
        <v>921</v>
      </c>
      <c r="C71" s="157">
        <v>15418.8</v>
      </c>
      <c r="D71" s="157">
        <v>20947.4</v>
      </c>
      <c r="E71" s="157">
        <v>30356.3</v>
      </c>
      <c r="F71" s="166">
        <v>35.85622746257809</v>
      </c>
      <c r="G71" s="526">
        <v>44.916791582726376</v>
      </c>
    </row>
    <row r="72" spans="1:7" ht="13.5" thickBot="1">
      <c r="A72" s="527"/>
      <c r="B72" s="528" t="s">
        <v>975</v>
      </c>
      <c r="C72" s="529">
        <v>65225.3</v>
      </c>
      <c r="D72" s="529">
        <v>99257.5</v>
      </c>
      <c r="E72" s="529">
        <v>135007.9</v>
      </c>
      <c r="F72" s="530">
        <v>52.17637941105676</v>
      </c>
      <c r="G72" s="531">
        <v>36.0178324056117</v>
      </c>
    </row>
    <row r="73" spans="1:7" ht="13.5" thickTop="1">
      <c r="A73" s="9" t="s">
        <v>5</v>
      </c>
      <c r="G73" s="35"/>
    </row>
    <row r="74" ht="12.75">
      <c r="A74" s="9" t="s">
        <v>1315</v>
      </c>
    </row>
  </sheetData>
  <mergeCells count="4">
    <mergeCell ref="A1:G1"/>
    <mergeCell ref="A2:G2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:O1"/>
    </sheetView>
  </sheetViews>
  <sheetFormatPr defaultColWidth="9.140625" defaultRowHeight="12.75"/>
  <cols>
    <col min="1" max="1" width="1.7109375" style="198" customWidth="1"/>
    <col min="2" max="2" width="4.57421875" style="198" customWidth="1"/>
    <col min="3" max="3" width="4.421875" style="198" customWidth="1"/>
    <col min="4" max="4" width="3.8515625" style="198" customWidth="1"/>
    <col min="5" max="5" width="4.28125" style="198" customWidth="1"/>
    <col min="6" max="6" width="21.8515625" style="198" customWidth="1"/>
    <col min="7" max="7" width="9.140625" style="198" hidden="1" customWidth="1"/>
    <col min="8" max="8" width="9.140625" style="198" customWidth="1"/>
    <col min="9" max="9" width="10.140625" style="198" customWidth="1"/>
    <col min="10" max="10" width="9.140625" style="198" hidden="1" customWidth="1"/>
    <col min="11" max="11" width="8.421875" style="198" bestFit="1" customWidth="1"/>
    <col min="12" max="12" width="9.421875" style="198" customWidth="1"/>
    <col min="13" max="13" width="10.00390625" style="198" customWidth="1"/>
    <col min="14" max="14" width="8.8515625" style="198" customWidth="1"/>
    <col min="15" max="15" width="8.7109375" style="198" customWidth="1"/>
    <col min="16" max="17" width="9.140625" style="198" customWidth="1"/>
    <col min="18" max="18" width="10.00390625" style="198" bestFit="1" customWidth="1"/>
    <col min="19" max="16384" width="9.140625" style="198" customWidth="1"/>
  </cols>
  <sheetData>
    <row r="1" spans="1:15" ht="12.75">
      <c r="A1" s="1842" t="s">
        <v>124</v>
      </c>
      <c r="B1" s="1842"/>
      <c r="C1" s="1842"/>
      <c r="D1" s="1842"/>
      <c r="E1" s="1842"/>
      <c r="F1" s="1842"/>
      <c r="G1" s="1842"/>
      <c r="H1" s="1842"/>
      <c r="I1" s="1842"/>
      <c r="J1" s="1842"/>
      <c r="K1" s="1842"/>
      <c r="L1" s="1842"/>
      <c r="M1" s="1842"/>
      <c r="N1" s="1842"/>
      <c r="O1" s="1842"/>
    </row>
    <row r="2" spans="1:15" ht="15.75">
      <c r="A2" s="1843" t="s">
        <v>1133</v>
      </c>
      <c r="B2" s="1843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</row>
    <row r="3" spans="2:15" s="199" customFormat="1" ht="12.75">
      <c r="B3" s="1844"/>
      <c r="C3" s="1844"/>
      <c r="D3" s="1844"/>
      <c r="E3" s="1844"/>
      <c r="F3" s="1844"/>
      <c r="G3" s="1844"/>
      <c r="H3" s="1844"/>
      <c r="I3" s="1844"/>
      <c r="J3" s="1844"/>
      <c r="K3" s="1844"/>
      <c r="L3" s="1844"/>
      <c r="M3" s="1844"/>
      <c r="N3" s="1844"/>
      <c r="O3" s="1844"/>
    </row>
    <row r="4" spans="2:15" s="199" customFormat="1" ht="13.5" thickBot="1">
      <c r="B4" s="1845"/>
      <c r="C4" s="1845"/>
      <c r="D4" s="1845"/>
      <c r="E4" s="1845"/>
      <c r="F4" s="1845"/>
      <c r="O4" s="169" t="s">
        <v>1139</v>
      </c>
    </row>
    <row r="5" spans="2:15" s="199" customFormat="1" ht="13.5" thickTop="1">
      <c r="B5" s="1850" t="s">
        <v>1459</v>
      </c>
      <c r="C5" s="1851"/>
      <c r="D5" s="1851"/>
      <c r="E5" s="1851"/>
      <c r="F5" s="1852"/>
      <c r="G5" s="1859" t="s">
        <v>1460</v>
      </c>
      <c r="H5" s="1851"/>
      <c r="I5" s="1852"/>
      <c r="J5" s="1859" t="s">
        <v>1056</v>
      </c>
      <c r="K5" s="1851"/>
      <c r="L5" s="1852"/>
      <c r="M5" s="1861" t="s">
        <v>1181</v>
      </c>
      <c r="N5" s="1846" t="s">
        <v>1421</v>
      </c>
      <c r="O5" s="1847"/>
    </row>
    <row r="6" spans="2:15" s="199" customFormat="1" ht="12.75">
      <c r="B6" s="1853"/>
      <c r="C6" s="1854"/>
      <c r="D6" s="1854"/>
      <c r="E6" s="1854"/>
      <c r="F6" s="1855"/>
      <c r="G6" s="1860"/>
      <c r="H6" s="1857"/>
      <c r="I6" s="1858"/>
      <c r="J6" s="1860"/>
      <c r="K6" s="1857"/>
      <c r="L6" s="1858"/>
      <c r="M6" s="1862"/>
      <c r="N6" s="1848" t="s">
        <v>169</v>
      </c>
      <c r="O6" s="1849"/>
    </row>
    <row r="7" spans="2:15" s="199" customFormat="1" ht="12.75">
      <c r="B7" s="1856"/>
      <c r="C7" s="1857"/>
      <c r="D7" s="1857"/>
      <c r="E7" s="1857"/>
      <c r="F7" s="1858"/>
      <c r="G7" s="211" t="s">
        <v>1182</v>
      </c>
      <c r="H7" s="289" t="s">
        <v>166</v>
      </c>
      <c r="I7" s="289" t="s">
        <v>1530</v>
      </c>
      <c r="J7" s="289" t="s">
        <v>1182</v>
      </c>
      <c r="K7" s="289" t="s">
        <v>166</v>
      </c>
      <c r="L7" s="289" t="s">
        <v>1530</v>
      </c>
      <c r="M7" s="289" t="s">
        <v>166</v>
      </c>
      <c r="N7" s="289" t="s">
        <v>1056</v>
      </c>
      <c r="O7" s="497" t="s">
        <v>1500</v>
      </c>
    </row>
    <row r="8" spans="2:15" s="199" customFormat="1" ht="12.75">
      <c r="B8" s="498" t="s">
        <v>1531</v>
      </c>
      <c r="G8" s="200">
        <v>8766.7</v>
      </c>
      <c r="H8" s="200">
        <v>7127.2</v>
      </c>
      <c r="I8" s="200">
        <v>23679.60000000005</v>
      </c>
      <c r="J8" s="200">
        <v>4828.7</v>
      </c>
      <c r="K8" s="200">
        <v>37036.8</v>
      </c>
      <c r="L8" s="200">
        <v>41437.3</v>
      </c>
      <c r="M8" s="200">
        <v>-34781.69</v>
      </c>
      <c r="N8" s="200">
        <v>419.65428218655296</v>
      </c>
      <c r="O8" s="499">
        <v>-193.9111640314498</v>
      </c>
    </row>
    <row r="9" spans="2:15" s="199" customFormat="1" ht="12.75">
      <c r="B9" s="498"/>
      <c r="C9" s="199" t="s">
        <v>1541</v>
      </c>
      <c r="G9" s="200">
        <v>33692.2</v>
      </c>
      <c r="H9" s="200">
        <v>49634.9</v>
      </c>
      <c r="I9" s="200">
        <v>61971.1</v>
      </c>
      <c r="J9" s="200">
        <v>37917.3</v>
      </c>
      <c r="K9" s="200">
        <v>59011.6</v>
      </c>
      <c r="L9" s="200">
        <v>69906.8</v>
      </c>
      <c r="M9" s="200">
        <v>52136.5</v>
      </c>
      <c r="N9" s="200">
        <v>18.891344598256463</v>
      </c>
      <c r="O9" s="499">
        <v>-11.650421273105623</v>
      </c>
    </row>
    <row r="10" spans="2:15" s="199" customFormat="1" ht="12.75">
      <c r="B10" s="498"/>
      <c r="D10" s="199" t="s">
        <v>1542</v>
      </c>
      <c r="G10" s="200">
        <v>0</v>
      </c>
      <c r="H10" s="200">
        <v>0</v>
      </c>
      <c r="I10" s="200">
        <v>0</v>
      </c>
      <c r="J10" s="200">
        <v>0</v>
      </c>
      <c r="K10" s="200">
        <v>0</v>
      </c>
      <c r="L10" s="200">
        <v>0</v>
      </c>
      <c r="M10" s="200">
        <v>0</v>
      </c>
      <c r="N10" s="201" t="s">
        <v>1498</v>
      </c>
      <c r="O10" s="500" t="s">
        <v>1498</v>
      </c>
    </row>
    <row r="11" spans="2:15" s="199" customFormat="1" ht="12.75">
      <c r="B11" s="498"/>
      <c r="D11" s="199" t="s">
        <v>1543</v>
      </c>
      <c r="G11" s="200">
        <v>33692.2</v>
      </c>
      <c r="H11" s="200">
        <v>49634.9</v>
      </c>
      <c r="I11" s="200">
        <v>61971.1</v>
      </c>
      <c r="J11" s="200">
        <v>37917.3</v>
      </c>
      <c r="K11" s="200">
        <v>59011.6</v>
      </c>
      <c r="L11" s="200">
        <v>69906.8</v>
      </c>
      <c r="M11" s="200">
        <v>52136.5</v>
      </c>
      <c r="N11" s="200">
        <v>18.891344598256463</v>
      </c>
      <c r="O11" s="499">
        <v>-11.650421273105623</v>
      </c>
    </row>
    <row r="12" spans="2:15" s="199" customFormat="1" ht="12.75">
      <c r="B12" s="498"/>
      <c r="C12" s="199" t="s">
        <v>1544</v>
      </c>
      <c r="G12" s="200">
        <v>-79566</v>
      </c>
      <c r="H12" s="200">
        <v>-179226.5</v>
      </c>
      <c r="I12" s="200">
        <v>-217962.8</v>
      </c>
      <c r="J12" s="200">
        <v>-100766.2</v>
      </c>
      <c r="K12" s="200">
        <v>-224167.9</v>
      </c>
      <c r="L12" s="200">
        <v>-279227.8</v>
      </c>
      <c r="M12" s="200">
        <v>-303291.7</v>
      </c>
      <c r="N12" s="200">
        <v>25.075198143131733</v>
      </c>
      <c r="O12" s="499">
        <v>35.296668256249006</v>
      </c>
    </row>
    <row r="13" spans="2:15" s="199" customFormat="1" ht="12.75">
      <c r="B13" s="498"/>
      <c r="D13" s="199" t="s">
        <v>1542</v>
      </c>
      <c r="G13" s="200">
        <v>-14032.9</v>
      </c>
      <c r="H13" s="200">
        <v>-33335.7</v>
      </c>
      <c r="I13" s="200">
        <v>-40815.7</v>
      </c>
      <c r="J13" s="200">
        <v>-19217.1</v>
      </c>
      <c r="K13" s="200">
        <v>-34095.1</v>
      </c>
      <c r="L13" s="200">
        <v>-41356.7</v>
      </c>
      <c r="M13" s="200">
        <v>-39690.2</v>
      </c>
      <c r="N13" s="200">
        <v>2.2780382592835955</v>
      </c>
      <c r="O13" s="499">
        <v>16.41027596340823</v>
      </c>
    </row>
    <row r="14" spans="2:15" s="199" customFormat="1" ht="12.75">
      <c r="B14" s="498"/>
      <c r="D14" s="199" t="s">
        <v>1543</v>
      </c>
      <c r="G14" s="200">
        <v>-65533.1</v>
      </c>
      <c r="H14" s="200">
        <v>-145890.8</v>
      </c>
      <c r="I14" s="200">
        <v>-177147.1</v>
      </c>
      <c r="J14" s="200">
        <v>-81549.1</v>
      </c>
      <c r="K14" s="200">
        <v>-190072.8</v>
      </c>
      <c r="L14" s="200">
        <v>-237871.1</v>
      </c>
      <c r="M14" s="200">
        <v>-263601.5</v>
      </c>
      <c r="N14" s="200">
        <v>30.28429482873492</v>
      </c>
      <c r="O14" s="499">
        <v>38.684493520377465</v>
      </c>
    </row>
    <row r="15" spans="2:15" s="199" customFormat="1" ht="12.75">
      <c r="B15" s="498"/>
      <c r="C15" s="199" t="s">
        <v>1545</v>
      </c>
      <c r="G15" s="200">
        <v>-45873.8</v>
      </c>
      <c r="H15" s="200">
        <v>-129591.6</v>
      </c>
      <c r="I15" s="200">
        <v>-155991.7</v>
      </c>
      <c r="J15" s="200">
        <v>-62848.9</v>
      </c>
      <c r="K15" s="200">
        <v>-165156.3</v>
      </c>
      <c r="L15" s="200">
        <v>-209321</v>
      </c>
      <c r="M15" s="200">
        <v>-251155.2</v>
      </c>
      <c r="N15" s="200">
        <v>27.443676904984564</v>
      </c>
      <c r="O15" s="499">
        <v>52.0712198081454</v>
      </c>
    </row>
    <row r="16" spans="2:15" s="199" customFormat="1" ht="12.75">
      <c r="B16" s="498"/>
      <c r="C16" s="199" t="s">
        <v>1546</v>
      </c>
      <c r="G16" s="200">
        <v>-81.29999999999836</v>
      </c>
      <c r="H16" s="200">
        <v>-9262.4</v>
      </c>
      <c r="I16" s="200">
        <v>-11092</v>
      </c>
      <c r="J16" s="200">
        <v>-2424.2</v>
      </c>
      <c r="K16" s="200">
        <v>-8033.9</v>
      </c>
      <c r="L16" s="200">
        <v>-10478</v>
      </c>
      <c r="M16" s="200">
        <v>-19842.59</v>
      </c>
      <c r="N16" s="200">
        <v>-13.26330108827086</v>
      </c>
      <c r="O16" s="499">
        <v>146.98577278781167</v>
      </c>
    </row>
    <row r="17" spans="2:15" s="199" customFormat="1" ht="12.75">
      <c r="B17" s="498"/>
      <c r="D17" s="199" t="s">
        <v>1502</v>
      </c>
      <c r="G17" s="200">
        <v>14897.1</v>
      </c>
      <c r="H17" s="200">
        <v>33974.6</v>
      </c>
      <c r="I17" s="200">
        <v>42236.1</v>
      </c>
      <c r="J17" s="200">
        <v>16394.2</v>
      </c>
      <c r="K17" s="200">
        <v>44981.3</v>
      </c>
      <c r="L17" s="200">
        <v>52830.1</v>
      </c>
      <c r="M17" s="200">
        <v>37869.4</v>
      </c>
      <c r="N17" s="200">
        <v>32.39684941103061</v>
      </c>
      <c r="O17" s="499">
        <v>-15.810792484877052</v>
      </c>
    </row>
    <row r="18" spans="2:15" s="199" customFormat="1" ht="12.75">
      <c r="B18" s="498"/>
      <c r="E18" s="199" t="s">
        <v>1547</v>
      </c>
      <c r="G18" s="200">
        <v>6683.2</v>
      </c>
      <c r="H18" s="200">
        <v>15314.3</v>
      </c>
      <c r="I18" s="200">
        <v>18653.1</v>
      </c>
      <c r="J18" s="200">
        <v>5640.5</v>
      </c>
      <c r="K18" s="200">
        <v>23134.3</v>
      </c>
      <c r="L18" s="200">
        <v>27959.8</v>
      </c>
      <c r="M18" s="200">
        <v>20747.8</v>
      </c>
      <c r="N18" s="200">
        <v>51.063385202066044</v>
      </c>
      <c r="O18" s="499">
        <v>-10.315851354914564</v>
      </c>
    </row>
    <row r="19" spans="2:15" s="199" customFormat="1" ht="12.75">
      <c r="B19" s="498"/>
      <c r="E19" s="199" t="s">
        <v>1548</v>
      </c>
      <c r="G19" s="200">
        <v>3645.3</v>
      </c>
      <c r="H19" s="200">
        <v>10719.2</v>
      </c>
      <c r="I19" s="200">
        <v>13301.8</v>
      </c>
      <c r="J19" s="200">
        <v>4970.4</v>
      </c>
      <c r="K19" s="200">
        <v>11560</v>
      </c>
      <c r="L19" s="200">
        <v>12734.4</v>
      </c>
      <c r="M19" s="200">
        <v>5190.8</v>
      </c>
      <c r="N19" s="200">
        <v>7.843868945443683</v>
      </c>
      <c r="O19" s="499">
        <v>-55.09688581314879</v>
      </c>
    </row>
    <row r="20" spans="2:15" s="199" customFormat="1" ht="12.75">
      <c r="B20" s="498"/>
      <c r="E20" s="199" t="s">
        <v>1543</v>
      </c>
      <c r="G20" s="200">
        <v>4568.6</v>
      </c>
      <c r="H20" s="200">
        <v>7941.1</v>
      </c>
      <c r="I20" s="200">
        <v>10281.2</v>
      </c>
      <c r="J20" s="200">
        <v>5783.3</v>
      </c>
      <c r="K20" s="200">
        <v>10287</v>
      </c>
      <c r="L20" s="200">
        <v>12135.9</v>
      </c>
      <c r="M20" s="200">
        <v>11930.8</v>
      </c>
      <c r="N20" s="200">
        <v>29.541247434234545</v>
      </c>
      <c r="O20" s="499">
        <v>15.97939146495576</v>
      </c>
    </row>
    <row r="21" spans="2:15" s="199" customFormat="1" ht="12.75">
      <c r="B21" s="498"/>
      <c r="D21" s="199" t="s">
        <v>1503</v>
      </c>
      <c r="G21" s="200">
        <v>-14978.4</v>
      </c>
      <c r="H21" s="200">
        <v>-43237</v>
      </c>
      <c r="I21" s="200">
        <v>-53328.1</v>
      </c>
      <c r="J21" s="200">
        <v>-18818.4</v>
      </c>
      <c r="K21" s="200">
        <v>-53015.2</v>
      </c>
      <c r="L21" s="200">
        <v>-63308.1</v>
      </c>
      <c r="M21" s="200">
        <v>-57711.99</v>
      </c>
      <c r="N21" s="200">
        <v>22.615352591530396</v>
      </c>
      <c r="O21" s="499">
        <v>8.85932713636844</v>
      </c>
    </row>
    <row r="22" spans="2:15" s="199" customFormat="1" ht="12.75">
      <c r="B22" s="498"/>
      <c r="E22" s="199" t="s">
        <v>1549</v>
      </c>
      <c r="G22" s="200">
        <v>-5955.7</v>
      </c>
      <c r="H22" s="200">
        <v>-18069.8</v>
      </c>
      <c r="I22" s="200">
        <v>-22675.9</v>
      </c>
      <c r="J22" s="200">
        <v>-7292.9</v>
      </c>
      <c r="K22" s="200">
        <v>-19216.5</v>
      </c>
      <c r="L22" s="200">
        <v>-22116.2</v>
      </c>
      <c r="M22" s="200">
        <v>-20343.59</v>
      </c>
      <c r="N22" s="200">
        <v>6.345947381819393</v>
      </c>
      <c r="O22" s="499">
        <v>5.865219993234981</v>
      </c>
    </row>
    <row r="23" spans="2:15" s="199" customFormat="1" ht="12.75">
      <c r="B23" s="498"/>
      <c r="E23" s="199" t="s">
        <v>1547</v>
      </c>
      <c r="G23" s="200">
        <v>-5019.1</v>
      </c>
      <c r="H23" s="200">
        <v>-17088.6</v>
      </c>
      <c r="I23" s="200">
        <v>-20862</v>
      </c>
      <c r="J23" s="200">
        <v>-7024.4</v>
      </c>
      <c r="K23" s="200">
        <v>-25864.5</v>
      </c>
      <c r="L23" s="200">
        <v>-31396.3</v>
      </c>
      <c r="M23" s="200">
        <v>-27483.8</v>
      </c>
      <c r="N23" s="200">
        <v>51.35528949123979</v>
      </c>
      <c r="O23" s="499">
        <v>6.260704827079586</v>
      </c>
    </row>
    <row r="24" spans="2:15" s="199" customFormat="1" ht="12.75">
      <c r="B24" s="498"/>
      <c r="F24" s="202" t="s">
        <v>1504</v>
      </c>
      <c r="G24" s="200"/>
      <c r="H24" s="200">
        <v>-6259.7</v>
      </c>
      <c r="I24" s="200">
        <v>-7373</v>
      </c>
      <c r="J24" s="200"/>
      <c r="K24" s="200">
        <v>-9974.8</v>
      </c>
      <c r="L24" s="200">
        <v>-12126</v>
      </c>
      <c r="M24" s="200">
        <v>-10726.7</v>
      </c>
      <c r="N24" s="200">
        <v>59.34948959215297</v>
      </c>
      <c r="O24" s="499">
        <v>7.537995749288222</v>
      </c>
    </row>
    <row r="25" spans="2:15" s="199" customFormat="1" ht="12.75">
      <c r="B25" s="498"/>
      <c r="E25" s="203" t="s">
        <v>38</v>
      </c>
      <c r="G25" s="200"/>
      <c r="H25" s="200">
        <v>-523.3</v>
      </c>
      <c r="I25" s="200">
        <v>-635.7</v>
      </c>
      <c r="J25" s="200"/>
      <c r="K25" s="200">
        <v>-783.8</v>
      </c>
      <c r="L25" s="200">
        <v>-980.4</v>
      </c>
      <c r="M25" s="200">
        <v>-1467.6</v>
      </c>
      <c r="N25" s="200">
        <v>49.7802407796675</v>
      </c>
      <c r="O25" s="499">
        <v>87.241643276346</v>
      </c>
    </row>
    <row r="26" spans="2:15" s="199" customFormat="1" ht="12.75">
      <c r="B26" s="498"/>
      <c r="E26" s="199" t="s">
        <v>1543</v>
      </c>
      <c r="G26" s="200">
        <v>-4003.6</v>
      </c>
      <c r="H26" s="200">
        <v>-8078.6</v>
      </c>
      <c r="I26" s="200">
        <v>-9790.2</v>
      </c>
      <c r="J26" s="200">
        <v>-4501.1</v>
      </c>
      <c r="K26" s="200">
        <v>-7934.2</v>
      </c>
      <c r="L26" s="200">
        <v>-9795.6</v>
      </c>
      <c r="M26" s="200">
        <v>-9884.6</v>
      </c>
      <c r="N26" s="200">
        <v>-1.7874384175476017</v>
      </c>
      <c r="O26" s="499">
        <v>24.582188500415928</v>
      </c>
    </row>
    <row r="27" spans="1:15" s="199" customFormat="1" ht="12.75">
      <c r="A27" s="669"/>
      <c r="B27" s="498"/>
      <c r="C27" s="199" t="s">
        <v>1550</v>
      </c>
      <c r="G27" s="200">
        <v>-45955.1</v>
      </c>
      <c r="H27" s="200">
        <v>-138854</v>
      </c>
      <c r="I27" s="200">
        <v>-167083.7</v>
      </c>
      <c r="J27" s="200">
        <v>-65273.1</v>
      </c>
      <c r="K27" s="200">
        <v>-173190.2</v>
      </c>
      <c r="L27" s="200">
        <v>-219799</v>
      </c>
      <c r="M27" s="200">
        <v>-270997.79</v>
      </c>
      <c r="N27" s="200">
        <v>24.728275742866618</v>
      </c>
      <c r="O27" s="499">
        <v>56.47409033536537</v>
      </c>
    </row>
    <row r="28" spans="2:15" s="199" customFormat="1" ht="12.75">
      <c r="B28" s="498"/>
      <c r="C28" s="199" t="s">
        <v>1551</v>
      </c>
      <c r="G28" s="200">
        <v>-703.3</v>
      </c>
      <c r="H28" s="200">
        <v>6476.7</v>
      </c>
      <c r="I28" s="200">
        <v>7946.8</v>
      </c>
      <c r="J28" s="200">
        <v>2042.8</v>
      </c>
      <c r="K28" s="200">
        <v>9846.1</v>
      </c>
      <c r="L28" s="200">
        <v>11749.5</v>
      </c>
      <c r="M28" s="200">
        <v>6736.6</v>
      </c>
      <c r="N28" s="200">
        <v>52.02340698195069</v>
      </c>
      <c r="O28" s="499">
        <v>-31.581032083769205</v>
      </c>
    </row>
    <row r="29" spans="2:15" s="199" customFormat="1" ht="12.75">
      <c r="B29" s="498"/>
      <c r="D29" s="199" t="s">
        <v>1505</v>
      </c>
      <c r="G29" s="200">
        <v>2561.1</v>
      </c>
      <c r="H29" s="200">
        <v>11024.6</v>
      </c>
      <c r="I29" s="200">
        <v>13447.7</v>
      </c>
      <c r="J29" s="200">
        <v>5649.1</v>
      </c>
      <c r="K29" s="200">
        <v>14074.2</v>
      </c>
      <c r="L29" s="200">
        <v>16506.6</v>
      </c>
      <c r="M29" s="200">
        <v>11566.5</v>
      </c>
      <c r="N29" s="200">
        <v>27.661774576855397</v>
      </c>
      <c r="O29" s="499">
        <v>-17.8177089994458</v>
      </c>
    </row>
    <row r="30" spans="2:15" s="199" customFormat="1" ht="12.75">
      <c r="B30" s="498"/>
      <c r="D30" s="199" t="s">
        <v>1506</v>
      </c>
      <c r="G30" s="200">
        <v>-3264.4</v>
      </c>
      <c r="H30" s="200">
        <v>-4547.9</v>
      </c>
      <c r="I30" s="200">
        <v>-5500.9</v>
      </c>
      <c r="J30" s="200">
        <v>-3606.3</v>
      </c>
      <c r="K30" s="200">
        <v>-4228.1</v>
      </c>
      <c r="L30" s="200">
        <v>-4757.1</v>
      </c>
      <c r="M30" s="200">
        <v>-4829.9</v>
      </c>
      <c r="N30" s="200">
        <v>-7.03181688251719</v>
      </c>
      <c r="O30" s="499">
        <v>14.233343582223675</v>
      </c>
    </row>
    <row r="31" spans="2:15" s="199" customFormat="1" ht="12.75">
      <c r="B31" s="498"/>
      <c r="C31" s="199" t="s">
        <v>1507</v>
      </c>
      <c r="G31" s="200">
        <v>-46658.4</v>
      </c>
      <c r="H31" s="200">
        <v>-132377.3</v>
      </c>
      <c r="I31" s="200">
        <v>-159136.9</v>
      </c>
      <c r="J31" s="200">
        <v>-63230.3</v>
      </c>
      <c r="K31" s="200">
        <v>-163344.1</v>
      </c>
      <c r="L31" s="200">
        <v>-208049.5</v>
      </c>
      <c r="M31" s="200">
        <v>-264261.19</v>
      </c>
      <c r="N31" s="200">
        <v>23.392832456924275</v>
      </c>
      <c r="O31" s="499">
        <v>61.78190090734835</v>
      </c>
    </row>
    <row r="32" spans="2:15" s="199" customFormat="1" ht="12.75">
      <c r="B32" s="498"/>
      <c r="C32" s="203" t="s">
        <v>1556</v>
      </c>
      <c r="G32" s="200">
        <v>55425.1</v>
      </c>
      <c r="H32" s="200">
        <v>139504.5</v>
      </c>
      <c r="I32" s="200">
        <v>182816.5</v>
      </c>
      <c r="J32" s="200">
        <v>68059</v>
      </c>
      <c r="K32" s="200">
        <v>200380.9</v>
      </c>
      <c r="L32" s="200">
        <v>249486.8</v>
      </c>
      <c r="M32" s="200">
        <v>229479.5</v>
      </c>
      <c r="N32" s="200">
        <v>43.63758875161733</v>
      </c>
      <c r="O32" s="499">
        <v>14.521643529897313</v>
      </c>
    </row>
    <row r="33" spans="2:15" s="199" customFormat="1" ht="12.75">
      <c r="B33" s="498"/>
      <c r="D33" s="199" t="s">
        <v>1508</v>
      </c>
      <c r="G33" s="200">
        <v>57289.5</v>
      </c>
      <c r="H33" s="200">
        <v>141683.6</v>
      </c>
      <c r="I33" s="200">
        <v>185462.9</v>
      </c>
      <c r="J33" s="200">
        <v>70624.1</v>
      </c>
      <c r="K33" s="200">
        <v>205597.3</v>
      </c>
      <c r="L33" s="200">
        <v>257461.3</v>
      </c>
      <c r="M33" s="200">
        <v>233878.3</v>
      </c>
      <c r="N33" s="200">
        <v>45.11016095017347</v>
      </c>
      <c r="O33" s="499">
        <v>13.755530836251257</v>
      </c>
    </row>
    <row r="34" spans="2:15" s="199" customFormat="1" ht="12.75">
      <c r="B34" s="498"/>
      <c r="E34" s="199" t="s">
        <v>1557</v>
      </c>
      <c r="G34" s="200">
        <v>12710.5</v>
      </c>
      <c r="H34" s="200">
        <v>15358.1</v>
      </c>
      <c r="I34" s="200">
        <v>20993.2</v>
      </c>
      <c r="J34" s="200">
        <v>10946.8</v>
      </c>
      <c r="K34" s="200">
        <v>19722.6</v>
      </c>
      <c r="L34" s="200">
        <v>26796.2</v>
      </c>
      <c r="M34" s="200">
        <v>22234</v>
      </c>
      <c r="N34" s="200">
        <v>28.41822881736672</v>
      </c>
      <c r="O34" s="499">
        <v>12.733615243426332</v>
      </c>
    </row>
    <row r="35" spans="2:15" s="199" customFormat="1" ht="12.75">
      <c r="B35" s="498"/>
      <c r="E35" s="199" t="s">
        <v>1509</v>
      </c>
      <c r="G35" s="200">
        <v>36060</v>
      </c>
      <c r="H35" s="200">
        <v>108772.3</v>
      </c>
      <c r="I35" s="200">
        <v>142682.7</v>
      </c>
      <c r="J35" s="200">
        <v>53455.6</v>
      </c>
      <c r="K35" s="200">
        <v>169175.1</v>
      </c>
      <c r="L35" s="200">
        <v>209698.5</v>
      </c>
      <c r="M35" s="200">
        <v>186443.4</v>
      </c>
      <c r="N35" s="200">
        <v>55.53141746565991</v>
      </c>
      <c r="O35" s="499">
        <v>10.207353209780864</v>
      </c>
    </row>
    <row r="36" spans="2:15" s="199" customFormat="1" ht="12.75">
      <c r="B36" s="498"/>
      <c r="E36" s="199" t="s">
        <v>1558</v>
      </c>
      <c r="G36" s="200">
        <v>7269.6</v>
      </c>
      <c r="H36" s="200">
        <v>15116</v>
      </c>
      <c r="I36" s="200">
        <v>18789.9</v>
      </c>
      <c r="J36" s="200">
        <v>6221.7</v>
      </c>
      <c r="K36" s="200">
        <v>14116</v>
      </c>
      <c r="L36" s="200">
        <v>17755.4</v>
      </c>
      <c r="M36" s="200">
        <v>22606.3</v>
      </c>
      <c r="N36" s="200">
        <v>-6.615506747816882</v>
      </c>
      <c r="O36" s="499">
        <v>60.14664210824596</v>
      </c>
    </row>
    <row r="37" spans="2:15" s="199" customFormat="1" ht="12.75">
      <c r="B37" s="498"/>
      <c r="E37" s="199" t="s">
        <v>1559</v>
      </c>
      <c r="G37" s="200">
        <v>1249.4</v>
      </c>
      <c r="H37" s="200">
        <v>2437.2</v>
      </c>
      <c r="I37" s="200">
        <v>2997.1</v>
      </c>
      <c r="J37" s="200">
        <v>0</v>
      </c>
      <c r="K37" s="200">
        <v>2583.6</v>
      </c>
      <c r="L37" s="200">
        <v>3211.2</v>
      </c>
      <c r="M37" s="200">
        <v>2594.6</v>
      </c>
      <c r="N37" s="200">
        <v>6.006893156080753</v>
      </c>
      <c r="O37" s="500">
        <v>0.42576250193528414</v>
      </c>
    </row>
    <row r="38" spans="2:15" s="199" customFormat="1" ht="12.75">
      <c r="B38" s="498"/>
      <c r="D38" s="199" t="s">
        <v>1510</v>
      </c>
      <c r="G38" s="200">
        <v>-1864.4</v>
      </c>
      <c r="H38" s="200">
        <v>-2179.1</v>
      </c>
      <c r="I38" s="200">
        <v>-2646.4</v>
      </c>
      <c r="J38" s="200">
        <v>-2565.1</v>
      </c>
      <c r="K38" s="200">
        <v>-5216.4</v>
      </c>
      <c r="L38" s="200">
        <v>-7974.5</v>
      </c>
      <c r="M38" s="200">
        <v>-4398.8</v>
      </c>
      <c r="N38" s="200">
        <v>139.38323160938003</v>
      </c>
      <c r="O38" s="499">
        <v>-15.673644659151897</v>
      </c>
    </row>
    <row r="39" spans="2:15" s="199" customFormat="1" ht="12.75">
      <c r="B39" s="501" t="s">
        <v>1560</v>
      </c>
      <c r="C39" s="204" t="s">
        <v>1561</v>
      </c>
      <c r="D39" s="204"/>
      <c r="E39" s="204"/>
      <c r="F39" s="204"/>
      <c r="G39" s="205">
        <v>696.8</v>
      </c>
      <c r="H39" s="205">
        <v>7276</v>
      </c>
      <c r="I39" s="205">
        <v>7912.5</v>
      </c>
      <c r="J39" s="205">
        <v>2200.2</v>
      </c>
      <c r="K39" s="205">
        <v>5687.7</v>
      </c>
      <c r="L39" s="205">
        <v>6231</v>
      </c>
      <c r="M39" s="205">
        <v>10912.6</v>
      </c>
      <c r="N39" s="205">
        <v>-21.82930181418362</v>
      </c>
      <c r="O39" s="502">
        <v>91.86314327408269</v>
      </c>
    </row>
    <row r="40" spans="2:15" s="199" customFormat="1" ht="12.75">
      <c r="B40" s="206" t="s">
        <v>1562</v>
      </c>
      <c r="C40" s="206"/>
      <c r="D40" s="207"/>
      <c r="E40" s="207"/>
      <c r="F40" s="207"/>
      <c r="G40" s="208">
        <v>9463.5</v>
      </c>
      <c r="H40" s="208">
        <v>14403.2</v>
      </c>
      <c r="I40" s="208">
        <v>31592.10000000005</v>
      </c>
      <c r="J40" s="208">
        <v>7028.899999999994</v>
      </c>
      <c r="K40" s="208">
        <v>42724.5</v>
      </c>
      <c r="L40" s="208">
        <v>47668.3</v>
      </c>
      <c r="M40" s="208">
        <v>-23869.09</v>
      </c>
      <c r="N40" s="208">
        <v>196.63199844479</v>
      </c>
      <c r="O40" s="503">
        <v>-155.86745310067994</v>
      </c>
    </row>
    <row r="41" spans="2:15" s="199" customFormat="1" ht="12.75">
      <c r="B41" s="498" t="s">
        <v>1563</v>
      </c>
      <c r="C41" s="199" t="s">
        <v>1564</v>
      </c>
      <c r="G41" s="200">
        <v>-19751.1</v>
      </c>
      <c r="H41" s="200">
        <v>10265.7</v>
      </c>
      <c r="I41" s="200">
        <v>11032.6</v>
      </c>
      <c r="J41" s="200">
        <v>517.1</v>
      </c>
      <c r="K41" s="200">
        <v>24361</v>
      </c>
      <c r="L41" s="200">
        <v>18049.8</v>
      </c>
      <c r="M41" s="200">
        <v>14392.8</v>
      </c>
      <c r="N41" s="200">
        <v>137.3048111672852</v>
      </c>
      <c r="O41" s="499">
        <v>-40.91868149911744</v>
      </c>
    </row>
    <row r="42" spans="2:15" s="199" customFormat="1" ht="12.75">
      <c r="B42" s="498"/>
      <c r="C42" s="199" t="s">
        <v>1565</v>
      </c>
      <c r="G42" s="200">
        <v>-34.4</v>
      </c>
      <c r="H42" s="200">
        <v>334.9</v>
      </c>
      <c r="I42" s="200">
        <v>293.9</v>
      </c>
      <c r="J42" s="200">
        <v>22.9</v>
      </c>
      <c r="K42" s="200">
        <v>1514</v>
      </c>
      <c r="L42" s="200">
        <v>1829.2</v>
      </c>
      <c r="M42" s="200">
        <v>2414.6</v>
      </c>
      <c r="N42" s="209">
        <v>352.0752463421917</v>
      </c>
      <c r="O42" s="499">
        <v>59.484808454425355</v>
      </c>
    </row>
    <row r="43" spans="2:15" s="199" customFormat="1" ht="12.75">
      <c r="B43" s="498"/>
      <c r="C43" s="199" t="s">
        <v>1566</v>
      </c>
      <c r="G43" s="200">
        <v>0</v>
      </c>
      <c r="H43" s="200">
        <v>0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9" t="s">
        <v>1498</v>
      </c>
      <c r="O43" s="504" t="s">
        <v>1498</v>
      </c>
    </row>
    <row r="44" spans="2:15" s="199" customFormat="1" ht="12.75">
      <c r="B44" s="498"/>
      <c r="C44" s="199" t="s">
        <v>1512</v>
      </c>
      <c r="G44" s="200">
        <v>-18003.4</v>
      </c>
      <c r="H44" s="200">
        <v>-8002.3</v>
      </c>
      <c r="I44" s="200">
        <v>-11396.1</v>
      </c>
      <c r="J44" s="200">
        <v>-10130</v>
      </c>
      <c r="K44" s="200">
        <v>-8989.5</v>
      </c>
      <c r="L44" s="200">
        <v>-17675.1</v>
      </c>
      <c r="M44" s="200">
        <v>-13402.6</v>
      </c>
      <c r="N44" s="200">
        <v>12.336453269684963</v>
      </c>
      <c r="O44" s="499">
        <v>49.09171811557929</v>
      </c>
    </row>
    <row r="45" spans="2:15" s="199" customFormat="1" ht="12.75">
      <c r="B45" s="498"/>
      <c r="D45" s="199" t="s">
        <v>1513</v>
      </c>
      <c r="G45" s="200">
        <v>-1601.1</v>
      </c>
      <c r="H45" s="200">
        <v>-744</v>
      </c>
      <c r="I45" s="200">
        <v>853.2</v>
      </c>
      <c r="J45" s="200">
        <v>-3409</v>
      </c>
      <c r="K45" s="200">
        <v>-2119.7</v>
      </c>
      <c r="L45" s="200">
        <v>-3024.2</v>
      </c>
      <c r="M45" s="200">
        <v>-1656.6</v>
      </c>
      <c r="N45" s="200">
        <v>184.9059139784946</v>
      </c>
      <c r="O45" s="499">
        <v>-21.847431240269845</v>
      </c>
    </row>
    <row r="46" spans="2:15" s="199" customFormat="1" ht="12.75">
      <c r="B46" s="498"/>
      <c r="D46" s="199" t="s">
        <v>1543</v>
      </c>
      <c r="G46" s="200">
        <v>-16402.3</v>
      </c>
      <c r="H46" s="200">
        <v>-7258.3</v>
      </c>
      <c r="I46" s="200">
        <v>-12249.3</v>
      </c>
      <c r="J46" s="200">
        <v>-6721</v>
      </c>
      <c r="K46" s="200">
        <v>-6869.8</v>
      </c>
      <c r="L46" s="200">
        <v>-14650.9</v>
      </c>
      <c r="M46" s="200">
        <v>-11746</v>
      </c>
      <c r="N46" s="200">
        <v>-5.352493008004629</v>
      </c>
      <c r="O46" s="499">
        <v>70.98023232117383</v>
      </c>
    </row>
    <row r="47" spans="2:15" s="199" customFormat="1" ht="12.75">
      <c r="B47" s="498"/>
      <c r="C47" s="199" t="s">
        <v>1514</v>
      </c>
      <c r="G47" s="200">
        <v>-1713.3</v>
      </c>
      <c r="H47" s="200">
        <v>17933.1</v>
      </c>
      <c r="I47" s="200">
        <v>22134.8</v>
      </c>
      <c r="J47" s="200">
        <v>10624.2</v>
      </c>
      <c r="K47" s="200">
        <v>31836.5</v>
      </c>
      <c r="L47" s="200">
        <v>33895.7</v>
      </c>
      <c r="M47" s="200">
        <v>25380.8</v>
      </c>
      <c r="N47" s="200">
        <v>77.52926153314263</v>
      </c>
      <c r="O47" s="499">
        <v>-20.27766871358347</v>
      </c>
    </row>
    <row r="48" spans="2:15" s="199" customFormat="1" ht="12.75">
      <c r="B48" s="498"/>
      <c r="D48" s="199" t="s">
        <v>1513</v>
      </c>
      <c r="G48" s="200">
        <v>1296.8</v>
      </c>
      <c r="H48" s="200">
        <v>10584.1</v>
      </c>
      <c r="I48" s="200">
        <v>12483.6</v>
      </c>
      <c r="J48" s="200">
        <v>10500.8</v>
      </c>
      <c r="K48" s="200">
        <v>15720.6</v>
      </c>
      <c r="L48" s="200">
        <v>19554.6</v>
      </c>
      <c r="M48" s="200">
        <v>33514.3</v>
      </c>
      <c r="N48" s="200">
        <v>48.53034268383708</v>
      </c>
      <c r="O48" s="499">
        <v>113.18715570652522</v>
      </c>
    </row>
    <row r="49" spans="2:15" s="199" customFormat="1" ht="12.75">
      <c r="B49" s="498"/>
      <c r="D49" s="199" t="s">
        <v>1567</v>
      </c>
      <c r="G49" s="200">
        <v>-1810</v>
      </c>
      <c r="H49" s="200">
        <v>2891.6</v>
      </c>
      <c r="I49" s="200">
        <v>3391.5</v>
      </c>
      <c r="J49" s="200">
        <v>-743</v>
      </c>
      <c r="K49" s="200">
        <v>-2294.9</v>
      </c>
      <c r="L49" s="200">
        <v>-2899</v>
      </c>
      <c r="M49" s="200">
        <v>-3550.1</v>
      </c>
      <c r="N49" s="200">
        <v>-179.36436574906628</v>
      </c>
      <c r="O49" s="499">
        <v>54.69519369035687</v>
      </c>
    </row>
    <row r="50" spans="2:15" s="199" customFormat="1" ht="12.75">
      <c r="B50" s="498"/>
      <c r="E50" s="199" t="s">
        <v>1568</v>
      </c>
      <c r="G50" s="200">
        <v>-1594.9</v>
      </c>
      <c r="H50" s="200">
        <v>2919.1</v>
      </c>
      <c r="I50" s="200">
        <v>3455.9</v>
      </c>
      <c r="J50" s="200">
        <v>-647.4</v>
      </c>
      <c r="K50" s="200">
        <v>-2243.5</v>
      </c>
      <c r="L50" s="200">
        <v>-2832.4</v>
      </c>
      <c r="M50" s="200">
        <v>-3522.6</v>
      </c>
      <c r="N50" s="200">
        <v>-176.85588023705938</v>
      </c>
      <c r="O50" s="499">
        <v>57.01359482950746</v>
      </c>
    </row>
    <row r="51" spans="2:15" s="199" customFormat="1" ht="12.75">
      <c r="B51" s="498"/>
      <c r="F51" s="199" t="s">
        <v>1569</v>
      </c>
      <c r="G51" s="200">
        <v>1702.7</v>
      </c>
      <c r="H51" s="200">
        <v>8904.7</v>
      </c>
      <c r="I51" s="200">
        <v>11325.5</v>
      </c>
      <c r="J51" s="200">
        <v>2748.6</v>
      </c>
      <c r="K51" s="200">
        <v>6052.4</v>
      </c>
      <c r="L51" s="200">
        <v>7287.9</v>
      </c>
      <c r="M51" s="200">
        <v>5359.4</v>
      </c>
      <c r="N51" s="200">
        <v>-32.031399148764145</v>
      </c>
      <c r="O51" s="499">
        <v>-11.450003304474258</v>
      </c>
    </row>
    <row r="52" spans="2:15" s="199" customFormat="1" ht="12.75">
      <c r="B52" s="498"/>
      <c r="F52" s="199" t="s">
        <v>1570</v>
      </c>
      <c r="G52" s="200">
        <v>-3297.6</v>
      </c>
      <c r="H52" s="200">
        <v>-5985.6</v>
      </c>
      <c r="I52" s="200">
        <v>-7869.6</v>
      </c>
      <c r="J52" s="200">
        <v>-3396</v>
      </c>
      <c r="K52" s="200">
        <v>-8295.9</v>
      </c>
      <c r="L52" s="200">
        <v>-10120.3</v>
      </c>
      <c r="M52" s="200">
        <v>-8882</v>
      </c>
      <c r="N52" s="200">
        <v>38.59763432237368</v>
      </c>
      <c r="O52" s="499">
        <v>7.0649356911245365</v>
      </c>
    </row>
    <row r="53" spans="2:15" s="199" customFormat="1" ht="12.75">
      <c r="B53" s="498"/>
      <c r="E53" s="199" t="s">
        <v>1515</v>
      </c>
      <c r="G53" s="200">
        <v>-215.1</v>
      </c>
      <c r="H53" s="200">
        <v>-27.5</v>
      </c>
      <c r="I53" s="200">
        <v>-64.4</v>
      </c>
      <c r="J53" s="200">
        <v>-95.6</v>
      </c>
      <c r="K53" s="200">
        <v>-51.4</v>
      </c>
      <c r="L53" s="200">
        <v>-66.6</v>
      </c>
      <c r="M53" s="200">
        <v>-27.5</v>
      </c>
      <c r="N53" s="200">
        <v>86.9090909090909</v>
      </c>
      <c r="O53" s="499">
        <v>-46.49805447470817</v>
      </c>
    </row>
    <row r="54" spans="2:15" s="199" customFormat="1" ht="12.75">
      <c r="B54" s="498"/>
      <c r="D54" s="199" t="s">
        <v>1516</v>
      </c>
      <c r="G54" s="200">
        <v>-1200.1</v>
      </c>
      <c r="H54" s="200">
        <v>4457.4</v>
      </c>
      <c r="I54" s="200">
        <v>6259.7</v>
      </c>
      <c r="J54" s="200">
        <v>866.4</v>
      </c>
      <c r="K54" s="200">
        <v>18410.8</v>
      </c>
      <c r="L54" s="200">
        <v>17240.1</v>
      </c>
      <c r="M54" s="200">
        <v>-4583.4</v>
      </c>
      <c r="N54" s="200">
        <v>313.03899134024323</v>
      </c>
      <c r="O54" s="499">
        <v>-124.89517022617159</v>
      </c>
    </row>
    <row r="55" spans="2:15" s="199" customFormat="1" ht="12.75">
      <c r="B55" s="498"/>
      <c r="E55" s="199" t="s">
        <v>1312</v>
      </c>
      <c r="G55" s="200">
        <v>-20.2</v>
      </c>
      <c r="H55" s="200">
        <v>-6.1</v>
      </c>
      <c r="I55" s="200">
        <v>-5.6</v>
      </c>
      <c r="J55" s="200">
        <v>-110</v>
      </c>
      <c r="K55" s="200">
        <v>-3.4</v>
      </c>
      <c r="L55" s="200">
        <v>-84.1</v>
      </c>
      <c r="M55" s="200">
        <v>-0.1</v>
      </c>
      <c r="N55" s="200">
        <v>-44.26229508196721</v>
      </c>
      <c r="O55" s="499">
        <v>-97.05882352941177</v>
      </c>
    </row>
    <row r="56" spans="2:15" s="199" customFormat="1" ht="12.75">
      <c r="B56" s="498"/>
      <c r="E56" s="199" t="s">
        <v>1517</v>
      </c>
      <c r="G56" s="200">
        <v>-1179.9</v>
      </c>
      <c r="H56" s="200">
        <v>4463.5</v>
      </c>
      <c r="I56" s="200">
        <v>6265.3</v>
      </c>
      <c r="J56" s="200">
        <v>976.4</v>
      </c>
      <c r="K56" s="200">
        <v>18414.2</v>
      </c>
      <c r="L56" s="200">
        <v>17324.2</v>
      </c>
      <c r="M56" s="200">
        <v>-4583.3</v>
      </c>
      <c r="N56" s="200">
        <v>312.5506889212501</v>
      </c>
      <c r="O56" s="500">
        <v>-124.89003051992485</v>
      </c>
    </row>
    <row r="57" spans="2:15" s="199" customFormat="1" ht="12.75">
      <c r="B57" s="498"/>
      <c r="D57" s="199" t="s">
        <v>1518</v>
      </c>
      <c r="G57" s="200">
        <v>0</v>
      </c>
      <c r="H57" s="200">
        <v>0</v>
      </c>
      <c r="I57" s="200">
        <v>0</v>
      </c>
      <c r="J57" s="200">
        <v>0</v>
      </c>
      <c r="K57" s="200">
        <v>0</v>
      </c>
      <c r="L57" s="200">
        <v>0</v>
      </c>
      <c r="M57" s="200">
        <v>0</v>
      </c>
      <c r="N57" s="201" t="s">
        <v>1498</v>
      </c>
      <c r="O57" s="500" t="s">
        <v>1498</v>
      </c>
    </row>
    <row r="58" spans="2:15" s="199" customFormat="1" ht="12.75">
      <c r="B58" s="498" t="s">
        <v>1571</v>
      </c>
      <c r="G58" s="200">
        <v>-10287.6</v>
      </c>
      <c r="H58" s="200">
        <v>24668.9</v>
      </c>
      <c r="I58" s="200">
        <v>42624.700000000055</v>
      </c>
      <c r="J58" s="200">
        <v>7545.999999999993</v>
      </c>
      <c r="K58" s="200">
        <v>67085.5</v>
      </c>
      <c r="L58" s="200">
        <v>65718.1</v>
      </c>
      <c r="M58" s="200">
        <v>-9476.290000000023</v>
      </c>
      <c r="N58" s="200">
        <v>171.9436213207723</v>
      </c>
      <c r="O58" s="499">
        <v>-114.12569035037382</v>
      </c>
    </row>
    <row r="59" spans="2:15" s="199" customFormat="1" ht="12.75">
      <c r="B59" s="501" t="s">
        <v>1572</v>
      </c>
      <c r="C59" s="204" t="s">
        <v>1573</v>
      </c>
      <c r="D59" s="204"/>
      <c r="E59" s="204"/>
      <c r="F59" s="204"/>
      <c r="G59" s="205">
        <v>14803.6</v>
      </c>
      <c r="H59" s="205">
        <v>-327.3999999999942</v>
      </c>
      <c r="I59" s="205">
        <v>-6690.300000000061</v>
      </c>
      <c r="J59" s="205">
        <v>6329.500000000007</v>
      </c>
      <c r="K59" s="205">
        <v>-5614.2</v>
      </c>
      <c r="L59" s="205">
        <v>-7198.299999999959</v>
      </c>
      <c r="M59" s="205">
        <v>-12471.31</v>
      </c>
      <c r="N59" s="205">
        <v>1614.783139890073</v>
      </c>
      <c r="O59" s="502">
        <v>122.138684051156</v>
      </c>
    </row>
    <row r="60" spans="2:15" s="199" customFormat="1" ht="12.75">
      <c r="B60" s="206" t="s">
        <v>1574</v>
      </c>
      <c r="C60" s="207"/>
      <c r="D60" s="207"/>
      <c r="E60" s="207"/>
      <c r="F60" s="207"/>
      <c r="G60" s="208">
        <v>4516</v>
      </c>
      <c r="H60" s="208">
        <v>24341.5</v>
      </c>
      <c r="I60" s="208">
        <v>35934.4</v>
      </c>
      <c r="J60" s="208">
        <v>13875.5</v>
      </c>
      <c r="K60" s="208">
        <v>61471.3</v>
      </c>
      <c r="L60" s="208">
        <v>58519.8</v>
      </c>
      <c r="M60" s="208">
        <v>-21947.6</v>
      </c>
      <c r="N60" s="208">
        <v>152.53702524495205</v>
      </c>
      <c r="O60" s="503">
        <v>-135.7038162524625</v>
      </c>
    </row>
    <row r="61" spans="2:15" s="199" customFormat="1" ht="12.75">
      <c r="B61" s="498" t="s">
        <v>1575</v>
      </c>
      <c r="G61" s="200">
        <v>-4516</v>
      </c>
      <c r="H61" s="200">
        <v>-24341.5</v>
      </c>
      <c r="I61" s="200">
        <v>-35934.4</v>
      </c>
      <c r="J61" s="200">
        <v>-13875.5</v>
      </c>
      <c r="K61" s="200">
        <v>-61471.3</v>
      </c>
      <c r="L61" s="200">
        <v>-58519.8</v>
      </c>
      <c r="M61" s="200">
        <v>21947.6</v>
      </c>
      <c r="N61" s="200">
        <v>152.53702524495205</v>
      </c>
      <c r="O61" s="499">
        <v>-135.7038162524625</v>
      </c>
    </row>
    <row r="62" spans="2:15" s="199" customFormat="1" ht="12.75">
      <c r="B62" s="498"/>
      <c r="C62" s="199" t="s">
        <v>1519</v>
      </c>
      <c r="G62" s="200">
        <v>-5301.1</v>
      </c>
      <c r="H62" s="200">
        <v>-25409.2</v>
      </c>
      <c r="I62" s="200">
        <v>-37002</v>
      </c>
      <c r="J62" s="200">
        <v>-13875.4</v>
      </c>
      <c r="K62" s="200">
        <v>-61471.3</v>
      </c>
      <c r="L62" s="200">
        <v>-58519.8</v>
      </c>
      <c r="M62" s="200">
        <v>22121.2</v>
      </c>
      <c r="N62" s="200">
        <v>141.92536561560382</v>
      </c>
      <c r="O62" s="499">
        <v>-135.98622446572628</v>
      </c>
    </row>
    <row r="63" spans="2:15" s="199" customFormat="1" ht="12.75">
      <c r="B63" s="498"/>
      <c r="D63" s="199" t="s">
        <v>1312</v>
      </c>
      <c r="G63" s="200">
        <v>-1426.1</v>
      </c>
      <c r="H63" s="200">
        <v>-20025.7</v>
      </c>
      <c r="I63" s="200">
        <v>-29636.8</v>
      </c>
      <c r="J63" s="200">
        <v>-7961.2</v>
      </c>
      <c r="K63" s="200">
        <v>-44871.9</v>
      </c>
      <c r="L63" s="200">
        <v>-45751.3</v>
      </c>
      <c r="M63" s="200">
        <v>19274</v>
      </c>
      <c r="N63" s="200">
        <v>124.07156803507493</v>
      </c>
      <c r="O63" s="499">
        <v>-142.95338508064066</v>
      </c>
    </row>
    <row r="64" spans="2:15" s="199" customFormat="1" ht="12.75">
      <c r="B64" s="498"/>
      <c r="D64" s="199" t="s">
        <v>1517</v>
      </c>
      <c r="G64" s="200">
        <v>-3875</v>
      </c>
      <c r="H64" s="200">
        <v>-5383.5</v>
      </c>
      <c r="I64" s="200">
        <v>-7365.2</v>
      </c>
      <c r="J64" s="200">
        <v>-5914.2</v>
      </c>
      <c r="K64" s="200">
        <v>-16599.4</v>
      </c>
      <c r="L64" s="200">
        <v>-12768.5</v>
      </c>
      <c r="M64" s="200">
        <v>2847.2</v>
      </c>
      <c r="N64" s="200">
        <v>208.33844153431787</v>
      </c>
      <c r="O64" s="499">
        <v>-117.15242719616373</v>
      </c>
    </row>
    <row r="65" spans="2:15" s="199" customFormat="1" ht="12.75">
      <c r="B65" s="498"/>
      <c r="C65" s="199" t="s">
        <v>1576</v>
      </c>
      <c r="G65" s="200">
        <v>785.1</v>
      </c>
      <c r="H65" s="200">
        <v>1067.7</v>
      </c>
      <c r="I65" s="200">
        <v>1067.6</v>
      </c>
      <c r="J65" s="200">
        <v>-0.1</v>
      </c>
      <c r="K65" s="200">
        <v>0</v>
      </c>
      <c r="L65" s="200">
        <v>0</v>
      </c>
      <c r="M65" s="200">
        <v>-173.6</v>
      </c>
      <c r="N65" s="209">
        <v>-100</v>
      </c>
      <c r="O65" s="504" t="s">
        <v>1498</v>
      </c>
    </row>
    <row r="66" spans="2:15" s="199" customFormat="1" ht="13.5" thickBot="1">
      <c r="B66" s="505" t="s">
        <v>1520</v>
      </c>
      <c r="C66" s="506"/>
      <c r="D66" s="506"/>
      <c r="E66" s="506"/>
      <c r="F66" s="506"/>
      <c r="G66" s="507">
        <v>-5716.1</v>
      </c>
      <c r="H66" s="508">
        <v>-19884.1</v>
      </c>
      <c r="I66" s="507">
        <v>-29674.7</v>
      </c>
      <c r="J66" s="508">
        <v>-13009.1</v>
      </c>
      <c r="K66" s="508">
        <v>-43060.5</v>
      </c>
      <c r="L66" s="508">
        <v>-41279.7</v>
      </c>
      <c r="M66" s="508">
        <v>17364.2</v>
      </c>
      <c r="N66" s="507">
        <v>116.55745042521413</v>
      </c>
      <c r="O66" s="509">
        <v>-140.32512395350727</v>
      </c>
    </row>
    <row r="67" ht="13.5" thickTop="1">
      <c r="B67" s="198" t="s">
        <v>1315</v>
      </c>
    </row>
    <row r="68" s="210" customFormat="1" ht="12.75"/>
    <row r="69" s="210" customFormat="1" ht="12.75"/>
    <row r="70" s="210" customFormat="1" ht="12.75">
      <c r="O70" s="212"/>
    </row>
    <row r="71" s="210" customFormat="1" ht="12.75"/>
    <row r="72" s="210" customFormat="1" ht="12.75"/>
    <row r="73" s="210" customFormat="1" ht="12.75"/>
    <row r="74" s="210" customFormat="1" ht="12.75"/>
    <row r="75" s="210" customFormat="1" ht="12.75"/>
    <row r="76" s="210" customFormat="1" ht="12.75"/>
    <row r="77" s="210" customFormat="1" ht="12.75"/>
    <row r="78" s="210" customFormat="1" ht="12.75"/>
    <row r="79" s="210" customFormat="1" ht="12.75"/>
    <row r="80" s="210" customFormat="1" ht="12.75"/>
    <row r="81" s="210" customFormat="1" ht="12.75"/>
    <row r="82" s="210" customFormat="1" ht="12.75"/>
    <row r="83" s="210" customFormat="1" ht="12.75"/>
    <row r="84" s="210" customFormat="1" ht="12.75"/>
    <row r="85" s="210" customFormat="1" ht="12.75"/>
    <row r="86" s="210" customFormat="1" ht="12.75"/>
    <row r="87" s="210" customFormat="1" ht="12.75"/>
    <row r="88" s="210" customFormat="1" ht="12.75"/>
    <row r="89" s="210" customFormat="1" ht="12.75"/>
    <row r="90" s="210" customFormat="1" ht="12.75"/>
    <row r="91" s="210" customFormat="1" ht="12.75"/>
    <row r="92" s="210" customFormat="1" ht="12.75"/>
    <row r="93" s="210" customFormat="1" ht="12.75"/>
    <row r="94" s="210" customFormat="1" ht="12.75"/>
    <row r="95" s="210" customFormat="1" ht="12.75"/>
    <row r="96" s="210" customFormat="1" ht="12.75"/>
    <row r="97" s="210" customFormat="1" ht="12.75"/>
    <row r="98" s="210" customFormat="1" ht="12.75"/>
    <row r="99" s="210" customFormat="1" ht="12.75"/>
    <row r="100" s="210" customFormat="1" ht="12.75"/>
    <row r="101" s="210" customFormat="1" ht="12.75"/>
    <row r="102" s="210" customFormat="1" ht="12.75"/>
    <row r="103" s="210" customFormat="1" ht="12.75"/>
    <row r="104" s="210" customFormat="1" ht="12.75"/>
    <row r="105" s="210" customFormat="1" ht="12.75"/>
    <row r="106" s="210" customFormat="1" ht="12.75"/>
    <row r="107" s="210" customFormat="1" ht="12.75"/>
    <row r="108" s="210" customFormat="1" ht="12.75"/>
    <row r="109" s="210" customFormat="1" ht="12.75"/>
    <row r="110" s="210" customFormat="1" ht="12.75"/>
    <row r="111" s="210" customFormat="1" ht="12.75"/>
    <row r="112" s="210" customFormat="1" ht="12.75"/>
    <row r="113" s="210" customFormat="1" ht="12.75"/>
    <row r="114" s="210" customFormat="1" ht="12.75"/>
    <row r="115" s="210" customFormat="1" ht="12.75"/>
    <row r="116" s="210" customFormat="1" ht="12.75"/>
    <row r="117" s="210" customFormat="1" ht="12.75"/>
    <row r="118" s="210" customFormat="1" ht="12.75"/>
    <row r="119" s="210" customFormat="1" ht="12.75"/>
    <row r="120" s="210" customFormat="1" ht="12.75"/>
    <row r="121" s="210" customFormat="1" ht="12.75"/>
    <row r="122" s="210" customFormat="1" ht="12.75"/>
    <row r="123" s="210" customFormat="1" ht="12.75"/>
    <row r="124" s="210" customFormat="1" ht="12.75"/>
    <row r="125" s="210" customFormat="1" ht="12.75"/>
    <row r="126" s="210" customFormat="1" ht="12.75"/>
    <row r="127" s="210" customFormat="1" ht="12.75"/>
    <row r="128" s="210" customFormat="1" ht="12.75"/>
    <row r="129" s="210" customFormat="1" ht="12.75"/>
    <row r="130" s="210" customFormat="1" ht="12.75"/>
    <row r="131" s="210" customFormat="1" ht="12.75"/>
    <row r="132" s="210" customFormat="1" ht="12.75"/>
    <row r="133" s="210" customFormat="1" ht="12.75"/>
    <row r="134" s="210" customFormat="1" ht="12.75"/>
    <row r="135" s="210" customFormat="1" ht="12.75"/>
    <row r="136" s="210" customFormat="1" ht="12.75"/>
    <row r="137" s="210" customFormat="1" ht="12.75"/>
    <row r="138" s="210" customFormat="1" ht="12.75"/>
    <row r="139" s="210" customFormat="1" ht="12.75"/>
    <row r="140" s="210" customFormat="1" ht="12.75"/>
    <row r="141" s="210" customFormat="1" ht="12.75"/>
    <row r="142" s="210" customFormat="1" ht="12.75"/>
    <row r="143" s="210" customFormat="1" ht="12.75"/>
    <row r="144" s="210" customFormat="1" ht="12.75"/>
    <row r="145" s="210" customFormat="1" ht="12.75"/>
    <row r="146" s="210" customFormat="1" ht="12.75"/>
    <row r="147" s="210" customFormat="1" ht="12.75"/>
    <row r="148" s="210" customFormat="1" ht="12.75"/>
    <row r="149" s="210" customFormat="1" ht="12.75"/>
    <row r="150" s="210" customFormat="1" ht="12.75"/>
    <row r="151" s="210" customFormat="1" ht="12.75"/>
    <row r="152" s="210" customFormat="1" ht="12.75"/>
    <row r="153" s="210" customFormat="1" ht="12.75"/>
    <row r="154" s="210" customFormat="1" ht="12.75"/>
    <row r="155" s="210" customFormat="1" ht="12.75"/>
    <row r="156" s="210" customFormat="1" ht="12.75"/>
    <row r="157" s="210" customFormat="1" ht="12.75"/>
    <row r="158" s="210" customFormat="1" ht="12.75"/>
    <row r="159" s="210" customFormat="1" ht="12.75"/>
    <row r="160" s="210" customFormat="1" ht="12.75"/>
    <row r="161" s="210" customFormat="1" ht="12.75"/>
    <row r="162" s="210" customFormat="1" ht="12.75"/>
    <row r="163" s="210" customFormat="1" ht="12.75"/>
    <row r="164" s="210" customFormat="1" ht="12.75"/>
    <row r="165" s="210" customFormat="1" ht="12.75"/>
    <row r="166" s="210" customFormat="1" ht="12.75"/>
    <row r="167" s="210" customFormat="1" ht="12.75"/>
    <row r="168" s="210" customFormat="1" ht="12.75"/>
    <row r="169" s="210" customFormat="1" ht="12.75"/>
    <row r="170" s="210" customFormat="1" ht="12.75"/>
    <row r="171" s="210" customFormat="1" ht="12.75"/>
    <row r="172" s="210" customFormat="1" ht="12.75"/>
    <row r="173" s="210" customFormat="1" ht="12.75"/>
    <row r="174" s="210" customFormat="1" ht="12.75"/>
    <row r="175" s="210" customFormat="1" ht="12.75"/>
    <row r="176" s="210" customFormat="1" ht="12.75"/>
    <row r="177" s="210" customFormat="1" ht="12.75"/>
    <row r="178" s="210" customFormat="1" ht="12.75"/>
    <row r="179" s="210" customFormat="1" ht="12.75"/>
    <row r="180" s="210" customFormat="1" ht="12.75"/>
    <row r="181" s="210" customFormat="1" ht="12.75"/>
    <row r="182" s="210" customFormat="1" ht="12.75"/>
    <row r="183" s="210" customFormat="1" ht="12.75"/>
    <row r="184" s="210" customFormat="1" ht="12.75"/>
    <row r="185" s="210" customFormat="1" ht="12.75"/>
    <row r="186" s="210" customFormat="1" ht="12.75"/>
    <row r="187" s="210" customFormat="1" ht="12.75"/>
    <row r="188" s="210" customFormat="1" ht="12.75"/>
    <row r="189" s="210" customFormat="1" ht="12.75"/>
    <row r="190" s="210" customFormat="1" ht="12.75"/>
    <row r="191" s="210" customFormat="1" ht="12.75"/>
    <row r="192" s="210" customFormat="1" ht="12.75"/>
    <row r="193" s="210" customFormat="1" ht="12.75"/>
    <row r="194" s="210" customFormat="1" ht="12.75"/>
    <row r="195" s="210" customFormat="1" ht="12.75"/>
    <row r="196" s="210" customFormat="1" ht="12.75"/>
    <row r="197" s="210" customFormat="1" ht="12.75"/>
    <row r="198" s="210" customFormat="1" ht="12.75"/>
    <row r="199" s="210" customFormat="1" ht="12.75"/>
    <row r="200" s="210" customFormat="1" ht="12.75"/>
    <row r="201" s="210" customFormat="1" ht="12.75"/>
    <row r="202" s="210" customFormat="1" ht="12.75"/>
    <row r="203" s="210" customFormat="1" ht="12.75"/>
    <row r="204" s="210" customFormat="1" ht="12.75"/>
    <row r="205" s="210" customFormat="1" ht="12.75"/>
    <row r="206" s="210" customFormat="1" ht="12.75"/>
    <row r="207" s="210" customFormat="1" ht="12.75"/>
    <row r="208" s="210" customFormat="1" ht="12.75"/>
    <row r="209" s="210" customFormat="1" ht="12.75"/>
    <row r="210" s="210" customFormat="1" ht="12.75"/>
    <row r="211" s="210" customFormat="1" ht="12.75"/>
    <row r="212" s="210" customFormat="1" ht="12.75"/>
    <row r="213" s="210" customFormat="1" ht="12.75"/>
    <row r="214" s="210" customFormat="1" ht="12.75"/>
    <row r="215" s="210" customFormat="1" ht="12.75"/>
    <row r="216" s="210" customFormat="1" ht="12.75"/>
    <row r="217" s="210" customFormat="1" ht="12.75"/>
    <row r="218" s="210" customFormat="1" ht="12.75"/>
    <row r="219" s="210" customFormat="1" ht="12.75"/>
    <row r="220" s="210" customFormat="1" ht="12.75"/>
    <row r="221" s="210" customFormat="1" ht="12.75"/>
    <row r="222" s="210" customFormat="1" ht="12.75"/>
    <row r="223" s="210" customFormat="1" ht="12.75"/>
    <row r="224" s="210" customFormat="1" ht="12.75"/>
    <row r="225" s="210" customFormat="1" ht="12.75"/>
    <row r="226" s="210" customFormat="1" ht="12.75"/>
    <row r="227" s="210" customFormat="1" ht="12.75"/>
    <row r="228" s="210" customFormat="1" ht="12.75"/>
    <row r="229" s="210" customFormat="1" ht="12.75"/>
    <row r="230" s="210" customFormat="1" ht="12.75"/>
    <row r="231" s="210" customFormat="1" ht="12.75"/>
    <row r="232" s="210" customFormat="1" ht="12.75"/>
    <row r="233" s="210" customFormat="1" ht="12.75"/>
    <row r="234" s="210" customFormat="1" ht="12.75"/>
    <row r="235" s="210" customFormat="1" ht="12.75"/>
    <row r="236" s="210" customFormat="1" ht="12.75"/>
    <row r="237" s="210" customFormat="1" ht="12.75"/>
    <row r="238" s="210" customFormat="1" ht="12.75"/>
    <row r="239" s="210" customFormat="1" ht="12.75"/>
    <row r="240" s="210" customFormat="1" ht="12.75"/>
    <row r="241" s="210" customFormat="1" ht="12.75"/>
    <row r="242" s="210" customFormat="1" ht="12.75"/>
    <row r="243" s="210" customFormat="1" ht="12.75"/>
    <row r="244" s="210" customFormat="1" ht="12.75"/>
    <row r="245" s="210" customFormat="1" ht="12.75"/>
    <row r="246" s="210" customFormat="1" ht="12.75"/>
    <row r="247" s="210" customFormat="1" ht="12.75"/>
    <row r="248" s="210" customFormat="1" ht="12.75"/>
    <row r="249" s="210" customFormat="1" ht="12.75"/>
    <row r="250" s="210" customFormat="1" ht="12.75"/>
    <row r="251" s="210" customFormat="1" ht="12.75"/>
    <row r="252" s="210" customFormat="1" ht="12.75"/>
    <row r="253" s="210" customFormat="1" ht="12.75"/>
    <row r="254" s="210" customFormat="1" ht="12.75"/>
    <row r="255" s="210" customFormat="1" ht="12.75"/>
    <row r="256" s="210" customFormat="1" ht="12.75"/>
    <row r="257" s="210" customFormat="1" ht="12.75"/>
    <row r="258" s="210" customFormat="1" ht="12.75"/>
    <row r="259" s="210" customFormat="1" ht="12.75"/>
    <row r="260" s="210" customFormat="1" ht="12.75"/>
    <row r="261" s="210" customFormat="1" ht="12.75"/>
    <row r="262" s="210" customFormat="1" ht="12.75"/>
    <row r="263" s="210" customFormat="1" ht="12.75"/>
    <row r="264" s="210" customFormat="1" ht="12.75"/>
    <row r="265" s="210" customFormat="1" ht="12.75"/>
    <row r="266" s="210" customFormat="1" ht="12.75"/>
    <row r="267" s="210" customFormat="1" ht="12.75"/>
    <row r="268" s="210" customFormat="1" ht="12.75"/>
    <row r="269" s="210" customFormat="1" ht="12.75"/>
    <row r="270" s="210" customFormat="1" ht="12.75"/>
    <row r="271" s="210" customFormat="1" ht="12.75"/>
    <row r="272" s="210" customFormat="1" ht="12.75"/>
    <row r="273" s="210" customFormat="1" ht="12.75"/>
    <row r="274" s="210" customFormat="1" ht="12.75"/>
    <row r="275" s="210" customFormat="1" ht="12.75"/>
    <row r="276" s="210" customFormat="1" ht="12.75"/>
    <row r="277" s="210" customFormat="1" ht="12.75"/>
    <row r="278" s="210" customFormat="1" ht="12.75"/>
    <row r="279" s="210" customFormat="1" ht="12.75"/>
    <row r="280" s="210" customFormat="1" ht="12.75"/>
    <row r="281" s="210" customFormat="1" ht="12.75"/>
    <row r="282" s="210" customFormat="1" ht="12.75"/>
    <row r="283" s="210" customFormat="1" ht="12.75"/>
    <row r="284" s="210" customFormat="1" ht="12.75"/>
    <row r="285" s="210" customFormat="1" ht="12.75"/>
    <row r="286" s="210" customFormat="1" ht="12.75"/>
    <row r="287" s="210" customFormat="1" ht="12.75"/>
    <row r="288" s="210" customFormat="1" ht="12.75"/>
    <row r="289" s="210" customFormat="1" ht="12.75"/>
    <row r="290" s="210" customFormat="1" ht="12.75"/>
    <row r="291" s="210" customFormat="1" ht="12.75"/>
    <row r="292" s="210" customFormat="1" ht="12.75"/>
    <row r="293" s="210" customFormat="1" ht="12.75"/>
    <row r="294" s="210" customFormat="1" ht="12.75"/>
    <row r="295" s="210" customFormat="1" ht="12.75"/>
    <row r="296" s="210" customFormat="1" ht="12.75"/>
    <row r="297" s="210" customFormat="1" ht="12.75"/>
    <row r="298" s="210" customFormat="1" ht="12.75"/>
    <row r="299" s="210" customFormat="1" ht="12.75"/>
    <row r="300" s="210" customFormat="1" ht="12.75"/>
    <row r="301" s="210" customFormat="1" ht="12.75"/>
    <row r="302" s="210" customFormat="1" ht="12.75"/>
    <row r="303" s="210" customFormat="1" ht="12.75"/>
    <row r="304" s="210" customFormat="1" ht="12.75"/>
    <row r="305" s="210" customFormat="1" ht="12.75"/>
    <row r="306" s="210" customFormat="1" ht="12.75"/>
    <row r="307" s="210" customFormat="1" ht="12.75"/>
    <row r="308" s="210" customFormat="1" ht="12.75"/>
    <row r="309" s="210" customFormat="1" ht="12.75"/>
    <row r="310" s="210" customFormat="1" ht="12.75"/>
    <row r="311" s="210" customFormat="1" ht="12.75"/>
    <row r="312" s="210" customFormat="1" ht="12.75"/>
    <row r="313" s="210" customFormat="1" ht="12.75"/>
    <row r="314" s="210" customFormat="1" ht="12.75"/>
    <row r="315" s="210" customFormat="1" ht="12.75"/>
    <row r="316" s="210" customFormat="1" ht="12.75"/>
    <row r="317" s="210" customFormat="1" ht="12.75"/>
    <row r="318" s="210" customFormat="1" ht="12.75"/>
    <row r="319" s="210" customFormat="1" ht="12.75"/>
    <row r="320" s="210" customFormat="1" ht="12.75"/>
    <row r="321" s="210" customFormat="1" ht="12.75"/>
    <row r="322" s="210" customFormat="1" ht="12.75"/>
    <row r="323" s="210" customFormat="1" ht="12.75"/>
    <row r="324" s="210" customFormat="1" ht="12.75"/>
    <row r="325" s="210" customFormat="1" ht="12.75"/>
    <row r="326" s="210" customFormat="1" ht="12.75"/>
    <row r="327" s="210" customFormat="1" ht="12.75"/>
    <row r="328" s="210" customFormat="1" ht="12.75"/>
    <row r="329" s="210" customFormat="1" ht="12.75"/>
    <row r="330" s="210" customFormat="1" ht="12.75"/>
    <row r="331" s="210" customFormat="1" ht="12.75"/>
    <row r="332" s="210" customFormat="1" ht="12.75"/>
    <row r="333" s="210" customFormat="1" ht="12.75"/>
    <row r="334" s="210" customFormat="1" ht="12.75"/>
    <row r="335" s="210" customFormat="1" ht="12.75"/>
    <row r="336" s="210" customFormat="1" ht="12.75"/>
    <row r="337" s="210" customFormat="1" ht="12.75"/>
    <row r="338" s="210" customFormat="1" ht="12.75"/>
    <row r="339" s="210" customFormat="1" ht="12.75"/>
    <row r="340" s="210" customFormat="1" ht="12.75"/>
    <row r="341" s="210" customFormat="1" ht="12.75"/>
    <row r="342" s="210" customFormat="1" ht="12.75"/>
    <row r="343" s="210" customFormat="1" ht="12.75"/>
    <row r="344" s="210" customFormat="1" ht="12.75"/>
    <row r="345" s="210" customFormat="1" ht="12.75"/>
    <row r="346" s="210" customFormat="1" ht="12.75"/>
    <row r="347" s="210" customFormat="1" ht="12.75"/>
    <row r="348" s="210" customFormat="1" ht="12.75"/>
    <row r="349" s="210" customFormat="1" ht="12.75"/>
    <row r="350" s="210" customFormat="1" ht="12.75"/>
    <row r="351" s="210" customFormat="1" ht="12.75"/>
    <row r="352" s="210" customFormat="1" ht="12.75"/>
    <row r="353" s="210" customFormat="1" ht="12.75"/>
    <row r="354" s="210" customFormat="1" ht="12.75"/>
    <row r="355" s="210" customFormat="1" ht="12.75"/>
    <row r="356" s="210" customFormat="1" ht="12.75"/>
    <row r="357" s="210" customFormat="1" ht="12.75"/>
    <row r="358" s="210" customFormat="1" ht="12.75"/>
    <row r="359" s="210" customFormat="1" ht="12.75"/>
    <row r="360" s="210" customFormat="1" ht="12.75"/>
    <row r="361" s="210" customFormat="1" ht="12.75"/>
    <row r="362" s="210" customFormat="1" ht="12.75"/>
    <row r="363" s="210" customFormat="1" ht="12.75"/>
    <row r="364" s="210" customFormat="1" ht="12.75"/>
    <row r="365" s="210" customFormat="1" ht="12.75"/>
    <row r="366" s="210" customFormat="1" ht="12.75"/>
    <row r="367" s="210" customFormat="1" ht="12.75"/>
    <row r="368" s="210" customFormat="1" ht="12.75"/>
    <row r="369" s="210" customFormat="1" ht="12.75"/>
    <row r="370" s="210" customFormat="1" ht="12.75"/>
    <row r="371" s="210" customFormat="1" ht="12.75"/>
    <row r="372" s="210" customFormat="1" ht="12.75"/>
    <row r="373" s="210" customFormat="1" ht="12.75"/>
    <row r="374" s="210" customFormat="1" ht="12.75"/>
    <row r="375" s="210" customFormat="1" ht="12.75"/>
    <row r="376" s="210" customFormat="1" ht="12.75"/>
    <row r="377" s="210" customFormat="1" ht="12.75"/>
    <row r="378" s="210" customFormat="1" ht="12.75"/>
    <row r="379" s="210" customFormat="1" ht="12.75"/>
    <row r="380" s="210" customFormat="1" ht="12.75"/>
    <row r="381" s="210" customFormat="1" ht="12.75"/>
    <row r="382" s="210" customFormat="1" ht="12.75"/>
    <row r="383" s="210" customFormat="1" ht="12.75"/>
    <row r="384" s="210" customFormat="1" ht="12.75"/>
    <row r="385" s="210" customFormat="1" ht="12.75"/>
    <row r="386" s="210" customFormat="1" ht="12.75"/>
    <row r="387" s="210" customFormat="1" ht="12.75"/>
    <row r="388" s="210" customFormat="1" ht="12.75"/>
    <row r="389" s="210" customFormat="1" ht="12.75"/>
    <row r="390" s="210" customFormat="1" ht="12.75"/>
    <row r="391" s="210" customFormat="1" ht="12.75"/>
    <row r="392" s="210" customFormat="1" ht="12.75"/>
    <row r="393" s="210" customFormat="1" ht="12.75"/>
    <row r="394" s="210" customFormat="1" ht="12.75"/>
    <row r="395" s="210" customFormat="1" ht="12.75"/>
    <row r="396" s="210" customFormat="1" ht="12.75"/>
    <row r="397" s="210" customFormat="1" ht="12.75"/>
    <row r="398" s="210" customFormat="1" ht="12.75"/>
    <row r="399" s="210" customFormat="1" ht="12.75"/>
    <row r="400" s="210" customFormat="1" ht="12.75"/>
    <row r="401" s="210" customFormat="1" ht="12.75"/>
    <row r="402" s="210" customFormat="1" ht="12.75"/>
    <row r="403" s="210" customFormat="1" ht="12.75"/>
    <row r="404" s="210" customFormat="1" ht="12.75"/>
    <row r="405" s="210" customFormat="1" ht="12.75"/>
    <row r="406" s="210" customFormat="1" ht="12.75"/>
    <row r="407" s="210" customFormat="1" ht="12.75"/>
    <row r="408" s="210" customFormat="1" ht="12.75"/>
    <row r="409" s="210" customFormat="1" ht="12.75"/>
    <row r="410" s="210" customFormat="1" ht="12.75"/>
    <row r="411" s="210" customFormat="1" ht="12.75"/>
    <row r="412" s="210" customFormat="1" ht="12.75"/>
    <row r="413" s="210" customFormat="1" ht="12.75"/>
    <row r="414" s="210" customFormat="1" ht="12.75"/>
    <row r="415" s="210" customFormat="1" ht="12.75"/>
    <row r="416" s="210" customFormat="1" ht="12.75"/>
    <row r="417" s="210" customFormat="1" ht="12.75"/>
    <row r="418" s="210" customFormat="1" ht="12.75"/>
    <row r="419" s="210" customFormat="1" ht="12.75"/>
    <row r="420" s="210" customFormat="1" ht="12.75"/>
    <row r="421" s="210" customFormat="1" ht="12.75"/>
    <row r="422" s="210" customFormat="1" ht="12.75"/>
    <row r="423" s="210" customFormat="1" ht="12.75"/>
    <row r="424" s="210" customFormat="1" ht="12.75"/>
    <row r="425" s="210" customFormat="1" ht="12.75"/>
    <row r="426" s="210" customFormat="1" ht="12.75"/>
    <row r="427" s="210" customFormat="1" ht="12.75"/>
    <row r="428" s="210" customFormat="1" ht="12.75"/>
    <row r="429" s="210" customFormat="1" ht="12.75"/>
    <row r="430" s="210" customFormat="1" ht="12.75"/>
    <row r="431" s="210" customFormat="1" ht="12.75"/>
    <row r="432" s="210" customFormat="1" ht="12.75"/>
    <row r="433" s="210" customFormat="1" ht="12.75"/>
    <row r="434" s="210" customFormat="1" ht="12.75"/>
    <row r="435" s="210" customFormat="1" ht="12.75"/>
    <row r="436" s="210" customFormat="1" ht="12.75"/>
    <row r="437" s="210" customFormat="1" ht="12.75"/>
    <row r="438" s="210" customFormat="1" ht="12.75"/>
    <row r="439" s="210" customFormat="1" ht="12.75"/>
    <row r="440" s="210" customFormat="1" ht="12.75"/>
    <row r="441" s="210" customFormat="1" ht="12.75"/>
    <row r="442" s="210" customFormat="1" ht="12.75"/>
    <row r="443" s="210" customFormat="1" ht="12.75"/>
    <row r="444" s="210" customFormat="1" ht="12.75"/>
    <row r="445" s="210" customFormat="1" ht="12.75"/>
    <row r="446" s="210" customFormat="1" ht="12.75"/>
    <row r="447" s="210" customFormat="1" ht="12.75"/>
    <row r="448" s="210" customFormat="1" ht="12.75"/>
    <row r="449" s="210" customFormat="1" ht="12.75"/>
    <row r="450" s="210" customFormat="1" ht="12.75"/>
    <row r="451" s="210" customFormat="1" ht="12.75"/>
    <row r="452" s="210" customFormat="1" ht="12.75"/>
    <row r="453" s="210" customFormat="1" ht="12.75"/>
    <row r="454" s="210" customFormat="1" ht="12.75"/>
    <row r="455" s="210" customFormat="1" ht="12.75"/>
    <row r="456" s="210" customFormat="1" ht="12.75"/>
    <row r="457" s="210" customFormat="1" ht="12.75"/>
    <row r="458" s="210" customFormat="1" ht="12.75"/>
    <row r="459" s="210" customFormat="1" ht="12.75"/>
    <row r="460" s="210" customFormat="1" ht="12.75"/>
    <row r="461" s="210" customFormat="1" ht="12.75"/>
    <row r="462" s="210" customFormat="1" ht="12.75"/>
    <row r="463" s="210" customFormat="1" ht="12.75"/>
    <row r="464" s="210" customFormat="1" ht="12.75"/>
    <row r="465" s="210" customFormat="1" ht="12.75"/>
    <row r="466" s="210" customFormat="1" ht="12.75"/>
    <row r="467" s="210" customFormat="1" ht="12.75"/>
    <row r="468" s="210" customFormat="1" ht="12.75"/>
    <row r="469" s="210" customFormat="1" ht="12.75"/>
    <row r="470" s="210" customFormat="1" ht="12.75"/>
    <row r="471" s="210" customFormat="1" ht="12.75"/>
    <row r="472" s="210" customFormat="1" ht="12.75"/>
    <row r="473" s="210" customFormat="1" ht="12.75"/>
    <row r="474" s="210" customFormat="1" ht="12.75"/>
    <row r="475" s="210" customFormat="1" ht="12.75"/>
    <row r="476" s="210" customFormat="1" ht="12.75"/>
    <row r="477" s="210" customFormat="1" ht="12.75"/>
    <row r="478" s="210" customFormat="1" ht="12.75"/>
    <row r="479" s="210" customFormat="1" ht="12.75"/>
    <row r="480" s="210" customFormat="1" ht="12.75"/>
    <row r="481" s="210" customFormat="1" ht="12.75"/>
    <row r="482" s="210" customFormat="1" ht="12.75"/>
    <row r="483" s="210" customFormat="1" ht="12.75"/>
    <row r="484" s="210" customFormat="1" ht="12.75"/>
    <row r="485" s="210" customFormat="1" ht="12.75"/>
    <row r="486" s="210" customFormat="1" ht="12.75"/>
    <row r="487" s="210" customFormat="1" ht="12.75"/>
    <row r="488" s="210" customFormat="1" ht="12.75"/>
    <row r="489" s="210" customFormat="1" ht="12.75"/>
    <row r="490" s="210" customFormat="1" ht="12.75"/>
    <row r="491" s="210" customFormat="1" ht="12.75"/>
    <row r="492" s="210" customFormat="1" ht="12.75"/>
    <row r="493" s="210" customFormat="1" ht="12.75"/>
    <row r="494" s="210" customFormat="1" ht="12.75"/>
    <row r="495" s="210" customFormat="1" ht="12.75"/>
    <row r="496" s="210" customFormat="1" ht="12.75"/>
    <row r="497" s="210" customFormat="1" ht="12.75"/>
    <row r="498" s="210" customFormat="1" ht="12.75"/>
    <row r="499" s="210" customFormat="1" ht="12.75"/>
    <row r="500" s="210" customFormat="1" ht="12.75"/>
    <row r="501" s="210" customFormat="1" ht="12.75"/>
    <row r="502" s="210" customFormat="1" ht="12.75"/>
    <row r="503" s="210" customFormat="1" ht="12.75"/>
    <row r="504" s="210" customFormat="1" ht="12.75"/>
    <row r="505" s="210" customFormat="1" ht="12.75"/>
    <row r="506" s="210" customFormat="1" ht="12.75"/>
    <row r="507" s="210" customFormat="1" ht="12.75"/>
    <row r="508" s="210" customFormat="1" ht="12.75"/>
    <row r="509" s="210" customFormat="1" ht="12.75"/>
    <row r="510" s="210" customFormat="1" ht="12.75"/>
    <row r="511" s="210" customFormat="1" ht="12.75"/>
    <row r="512" s="210" customFormat="1" ht="12.75"/>
    <row r="513" s="210" customFormat="1" ht="12.75"/>
    <row r="514" s="210" customFormat="1" ht="12.75"/>
    <row r="515" s="210" customFormat="1" ht="12.75"/>
    <row r="516" s="210" customFormat="1" ht="12.75"/>
    <row r="517" s="210" customFormat="1" ht="12.75"/>
    <row r="518" s="210" customFormat="1" ht="12.75"/>
    <row r="519" s="210" customFormat="1" ht="12.75"/>
    <row r="520" s="210" customFormat="1" ht="12.75"/>
    <row r="521" s="210" customFormat="1" ht="12.75"/>
    <row r="522" s="210" customFormat="1" ht="12.75"/>
    <row r="523" s="210" customFormat="1" ht="12.75"/>
    <row r="524" s="210" customFormat="1" ht="12.75"/>
    <row r="525" s="210" customFormat="1" ht="12.75"/>
    <row r="526" s="210" customFormat="1" ht="12.75"/>
    <row r="527" s="210" customFormat="1" ht="12.75"/>
    <row r="528" s="210" customFormat="1" ht="12.75"/>
    <row r="529" s="210" customFormat="1" ht="12.75"/>
    <row r="530" s="210" customFormat="1" ht="12.75"/>
    <row r="531" s="210" customFormat="1" ht="12.75"/>
    <row r="532" s="210" customFormat="1" ht="12.75"/>
    <row r="533" s="210" customFormat="1" ht="12.75"/>
    <row r="534" s="210" customFormat="1" ht="12.75"/>
    <row r="535" s="210" customFormat="1" ht="12.75"/>
    <row r="536" s="210" customFormat="1" ht="12.75"/>
    <row r="537" s="210" customFormat="1" ht="12.75"/>
    <row r="538" s="210" customFormat="1" ht="12.75"/>
    <row r="539" s="210" customFormat="1" ht="12.75"/>
    <row r="540" s="210" customFormat="1" ht="12.75"/>
    <row r="541" s="210" customFormat="1" ht="12.75"/>
    <row r="542" s="210" customFormat="1" ht="12.75"/>
    <row r="543" s="210" customFormat="1" ht="12.75"/>
    <row r="544" s="210" customFormat="1" ht="12.75"/>
    <row r="545" s="210" customFormat="1" ht="12.75"/>
    <row r="546" s="210" customFormat="1" ht="12.75"/>
    <row r="547" s="210" customFormat="1" ht="12.75"/>
    <row r="548" s="210" customFormat="1" ht="12.75"/>
    <row r="549" s="210" customFormat="1" ht="12.75"/>
    <row r="550" s="210" customFormat="1" ht="12.75"/>
    <row r="551" s="210" customFormat="1" ht="12.75"/>
    <row r="552" s="210" customFormat="1" ht="12.75"/>
    <row r="553" s="210" customFormat="1" ht="12.75"/>
    <row r="554" s="210" customFormat="1" ht="12.75"/>
    <row r="555" s="210" customFormat="1" ht="12.75"/>
    <row r="556" s="210" customFormat="1" ht="12.75"/>
    <row r="557" s="210" customFormat="1" ht="12.75"/>
    <row r="558" s="210" customFormat="1" ht="12.75"/>
    <row r="559" s="210" customFormat="1" ht="12.75"/>
    <row r="560" s="210" customFormat="1" ht="12.75"/>
    <row r="561" s="210" customFormat="1" ht="12.75"/>
    <row r="562" s="210" customFormat="1" ht="12.75"/>
    <row r="563" s="210" customFormat="1" ht="12.75"/>
    <row r="564" s="210" customFormat="1" ht="12.75"/>
    <row r="565" s="210" customFormat="1" ht="12.75"/>
    <row r="566" s="210" customFormat="1" ht="12.75"/>
    <row r="567" s="210" customFormat="1" ht="12.75"/>
    <row r="568" s="210" customFormat="1" ht="12.75"/>
    <row r="569" s="210" customFormat="1" ht="12.75"/>
    <row r="570" s="210" customFormat="1" ht="12.75"/>
    <row r="571" s="210" customFormat="1" ht="12.75"/>
    <row r="572" s="210" customFormat="1" ht="12.75"/>
    <row r="573" s="210" customFormat="1" ht="12.75"/>
    <row r="574" s="210" customFormat="1" ht="12.75"/>
    <row r="575" s="210" customFormat="1" ht="12.75"/>
    <row r="576" s="210" customFormat="1" ht="12.75"/>
    <row r="577" s="210" customFormat="1" ht="12.75"/>
    <row r="578" s="210" customFormat="1" ht="12.75"/>
    <row r="579" s="210" customFormat="1" ht="12.75"/>
    <row r="580" s="210" customFormat="1" ht="12.75"/>
    <row r="581" s="210" customFormat="1" ht="12.75"/>
    <row r="582" s="210" customFormat="1" ht="12.75"/>
    <row r="583" s="210" customFormat="1" ht="12.75"/>
    <row r="584" s="210" customFormat="1" ht="12.75"/>
    <row r="585" s="210" customFormat="1" ht="12.75"/>
    <row r="586" s="210" customFormat="1" ht="12.75"/>
    <row r="587" s="210" customFormat="1" ht="12.75"/>
    <row r="588" s="210" customFormat="1" ht="12.75"/>
    <row r="589" s="210" customFormat="1" ht="12.75"/>
    <row r="590" s="210" customFormat="1" ht="12.75"/>
    <row r="591" s="210" customFormat="1" ht="12.75"/>
    <row r="592" s="210" customFormat="1" ht="12.75"/>
    <row r="593" s="210" customFormat="1" ht="12.75"/>
    <row r="594" s="210" customFormat="1" ht="12.75"/>
    <row r="595" s="210" customFormat="1" ht="12.75"/>
    <row r="596" s="210" customFormat="1" ht="12.75"/>
    <row r="597" s="210" customFormat="1" ht="12.75"/>
    <row r="598" s="210" customFormat="1" ht="12.75"/>
    <row r="599" s="210" customFormat="1" ht="12.75"/>
    <row r="600" s="210" customFormat="1" ht="12.75"/>
    <row r="601" s="210" customFormat="1" ht="12.75"/>
    <row r="602" s="210" customFormat="1" ht="12.75"/>
    <row r="603" s="210" customFormat="1" ht="12.75"/>
    <row r="604" s="210" customFormat="1" ht="12.75"/>
    <row r="605" s="210" customFormat="1" ht="12.75"/>
    <row r="606" s="210" customFormat="1" ht="12.75"/>
    <row r="607" s="210" customFormat="1" ht="12.75"/>
    <row r="608" s="210" customFormat="1" ht="12.75"/>
    <row r="609" s="210" customFormat="1" ht="12.75"/>
    <row r="610" s="210" customFormat="1" ht="12.75"/>
    <row r="611" s="210" customFormat="1" ht="12.75"/>
    <row r="612" s="210" customFormat="1" ht="12.75"/>
    <row r="613" s="210" customFormat="1" ht="12.75"/>
    <row r="614" s="210" customFormat="1" ht="12.75"/>
    <row r="615" s="210" customFormat="1" ht="12.75"/>
    <row r="616" s="210" customFormat="1" ht="12.75"/>
    <row r="617" s="210" customFormat="1" ht="12.75"/>
    <row r="618" s="210" customFormat="1" ht="12.75"/>
    <row r="619" s="210" customFormat="1" ht="12.75"/>
    <row r="620" s="210" customFormat="1" ht="12.75"/>
    <row r="621" s="210" customFormat="1" ht="12.75"/>
    <row r="622" s="210" customFormat="1" ht="12.75"/>
    <row r="623" s="210" customFormat="1" ht="12.75"/>
    <row r="624" s="210" customFormat="1" ht="12.75"/>
    <row r="625" s="210" customFormat="1" ht="12.75"/>
    <row r="626" s="210" customFormat="1" ht="12.75"/>
    <row r="627" s="210" customFormat="1" ht="12.75"/>
    <row r="628" s="210" customFormat="1" ht="12.75"/>
    <row r="629" s="210" customFormat="1" ht="12.75"/>
    <row r="630" s="210" customFormat="1" ht="12.75"/>
    <row r="631" s="210" customFormat="1" ht="12.75"/>
    <row r="632" s="210" customFormat="1" ht="12.75"/>
    <row r="633" s="210" customFormat="1" ht="12.75"/>
    <row r="634" s="210" customFormat="1" ht="12.75"/>
    <row r="635" s="210" customFormat="1" ht="12.75"/>
    <row r="636" s="210" customFormat="1" ht="12.75"/>
    <row r="637" s="210" customFormat="1" ht="12.75"/>
    <row r="638" s="210" customFormat="1" ht="12.75"/>
    <row r="639" s="210" customFormat="1" ht="12.75"/>
    <row r="640" s="210" customFormat="1" ht="12.75"/>
    <row r="641" s="210" customFormat="1" ht="12.75"/>
    <row r="642" s="210" customFormat="1" ht="12.75"/>
    <row r="643" s="210" customFormat="1" ht="12.75"/>
    <row r="644" s="210" customFormat="1" ht="12.75"/>
    <row r="645" s="210" customFormat="1" ht="12.75"/>
    <row r="646" s="210" customFormat="1" ht="12.75"/>
    <row r="647" s="210" customFormat="1" ht="12.75"/>
    <row r="648" s="210" customFormat="1" ht="12.75"/>
    <row r="649" s="210" customFormat="1" ht="12.75"/>
    <row r="650" s="210" customFormat="1" ht="12.75"/>
    <row r="651" s="210" customFormat="1" ht="12.75"/>
    <row r="652" s="210" customFormat="1" ht="12.75"/>
    <row r="653" s="210" customFormat="1" ht="12.75"/>
    <row r="654" s="210" customFormat="1" ht="12.75"/>
    <row r="655" s="210" customFormat="1" ht="12.75"/>
    <row r="656" s="210" customFormat="1" ht="12.75"/>
    <row r="657" s="210" customFormat="1" ht="12.75"/>
    <row r="658" s="210" customFormat="1" ht="12.75"/>
    <row r="659" s="210" customFormat="1" ht="12.75"/>
    <row r="660" s="210" customFormat="1" ht="12.75"/>
    <row r="661" s="210" customFormat="1" ht="12.75"/>
    <row r="662" s="210" customFormat="1" ht="12.75"/>
    <row r="663" s="210" customFormat="1" ht="12.75"/>
    <row r="664" s="210" customFormat="1" ht="12.75"/>
    <row r="665" s="210" customFormat="1" ht="12.75"/>
    <row r="666" s="210" customFormat="1" ht="12.75"/>
    <row r="667" s="210" customFormat="1" ht="12.75"/>
    <row r="668" s="210" customFormat="1" ht="12.75"/>
    <row r="669" s="210" customFormat="1" ht="12.75"/>
    <row r="670" s="210" customFormat="1" ht="12.75"/>
    <row r="671" s="210" customFormat="1" ht="12.75"/>
    <row r="672" s="210" customFormat="1" ht="12.75"/>
    <row r="673" s="210" customFormat="1" ht="12.75"/>
    <row r="674" s="210" customFormat="1" ht="12.75"/>
    <row r="675" s="210" customFormat="1" ht="12.75"/>
    <row r="676" s="210" customFormat="1" ht="12.75"/>
    <row r="677" s="210" customFormat="1" ht="12.75"/>
    <row r="678" s="210" customFormat="1" ht="12.75"/>
    <row r="679" s="210" customFormat="1" ht="12.75"/>
    <row r="680" s="210" customFormat="1" ht="12.75"/>
    <row r="681" s="210" customFormat="1" ht="12.75"/>
    <row r="682" s="210" customFormat="1" ht="12.75"/>
    <row r="683" s="210" customFormat="1" ht="12.75"/>
    <row r="684" s="210" customFormat="1" ht="12.75"/>
    <row r="685" s="210" customFormat="1" ht="12.75"/>
    <row r="686" s="210" customFormat="1" ht="12.75"/>
    <row r="687" s="210" customFormat="1" ht="12.75"/>
    <row r="688" s="210" customFormat="1" ht="12.75"/>
    <row r="689" s="210" customFormat="1" ht="12.75"/>
    <row r="690" s="210" customFormat="1" ht="12.75"/>
    <row r="691" s="210" customFormat="1" ht="12.75"/>
    <row r="692" s="210" customFormat="1" ht="12.75"/>
    <row r="693" s="210" customFormat="1" ht="12.75"/>
    <row r="694" s="210" customFormat="1" ht="12.75"/>
    <row r="695" s="210" customFormat="1" ht="12.75"/>
    <row r="696" s="210" customFormat="1" ht="12.75"/>
    <row r="697" s="210" customFormat="1" ht="12.75"/>
    <row r="698" s="210" customFormat="1" ht="12.75"/>
    <row r="699" s="210" customFormat="1" ht="12.75"/>
    <row r="700" s="210" customFormat="1" ht="12.75"/>
    <row r="701" s="210" customFormat="1" ht="12.75"/>
    <row r="702" s="210" customFormat="1" ht="12.75"/>
    <row r="703" s="210" customFormat="1" ht="12.75"/>
    <row r="704" s="210" customFormat="1" ht="12.75"/>
    <row r="705" s="210" customFormat="1" ht="12.75"/>
    <row r="706" s="210" customFormat="1" ht="12.75"/>
    <row r="707" s="210" customFormat="1" ht="12.75"/>
    <row r="708" s="210" customFormat="1" ht="12.75"/>
    <row r="709" s="210" customFormat="1" ht="12.75"/>
    <row r="710" s="210" customFormat="1" ht="12.75"/>
    <row r="711" s="210" customFormat="1" ht="12.75"/>
    <row r="712" s="210" customFormat="1" ht="12.75"/>
    <row r="713" s="210" customFormat="1" ht="12.75"/>
    <row r="714" s="210" customFormat="1" ht="12.75"/>
    <row r="715" s="210" customFormat="1" ht="12.75"/>
    <row r="716" s="210" customFormat="1" ht="12.75"/>
    <row r="717" s="210" customFormat="1" ht="12.75"/>
    <row r="718" s="210" customFormat="1" ht="12.75"/>
    <row r="719" s="210" customFormat="1" ht="12.75"/>
    <row r="720" s="210" customFormat="1" ht="12.75"/>
    <row r="721" s="210" customFormat="1" ht="12.75"/>
    <row r="722" s="210" customFormat="1" ht="12.75"/>
    <row r="723" s="210" customFormat="1" ht="12.75"/>
    <row r="724" s="210" customFormat="1" ht="12.75"/>
    <row r="725" s="210" customFormat="1" ht="12.75"/>
    <row r="726" s="210" customFormat="1" ht="12.75"/>
    <row r="727" s="210" customFormat="1" ht="12.75"/>
    <row r="728" s="210" customFormat="1" ht="12.75"/>
    <row r="729" s="210" customFormat="1" ht="12.75"/>
    <row r="730" s="210" customFormat="1" ht="12.75"/>
    <row r="731" s="210" customFormat="1" ht="12.75"/>
    <row r="732" s="210" customFormat="1" ht="12.75"/>
    <row r="733" s="210" customFormat="1" ht="12.75"/>
    <row r="734" s="210" customFormat="1" ht="12.75"/>
    <row r="735" s="210" customFormat="1" ht="12.75"/>
    <row r="736" s="210" customFormat="1" ht="12.75"/>
    <row r="737" s="210" customFormat="1" ht="12.75"/>
    <row r="738" s="210" customFormat="1" ht="12.75"/>
    <row r="739" s="210" customFormat="1" ht="12.75"/>
    <row r="740" s="210" customFormat="1" ht="12.75"/>
    <row r="741" s="210" customFormat="1" ht="12.75"/>
    <row r="742" s="210" customFormat="1" ht="12.75"/>
    <row r="743" s="210" customFormat="1" ht="12.75"/>
    <row r="744" s="210" customFormat="1" ht="12.75"/>
    <row r="745" s="210" customFormat="1" ht="12.75"/>
    <row r="746" s="210" customFormat="1" ht="12.75"/>
    <row r="747" s="210" customFormat="1" ht="12.75"/>
    <row r="748" s="210" customFormat="1" ht="12.75"/>
    <row r="749" s="210" customFormat="1" ht="12.75"/>
    <row r="750" s="210" customFormat="1" ht="12.75"/>
    <row r="751" s="210" customFormat="1" ht="12.75"/>
    <row r="752" s="210" customFormat="1" ht="12.75"/>
    <row r="753" s="210" customFormat="1" ht="12.75"/>
    <row r="754" s="210" customFormat="1" ht="12.75"/>
    <row r="755" s="210" customFormat="1" ht="12.75"/>
    <row r="756" s="210" customFormat="1" ht="12.75"/>
    <row r="757" s="210" customFormat="1" ht="12.75"/>
    <row r="758" s="210" customFormat="1" ht="12.75"/>
    <row r="759" s="210" customFormat="1" ht="12.75"/>
    <row r="760" s="210" customFormat="1" ht="12.75"/>
    <row r="761" s="210" customFormat="1" ht="12.75"/>
    <row r="762" s="210" customFormat="1" ht="12.75"/>
    <row r="763" s="210" customFormat="1" ht="12.75"/>
    <row r="764" s="210" customFormat="1" ht="12.75"/>
    <row r="765" s="210" customFormat="1" ht="12.75"/>
    <row r="766" s="210" customFormat="1" ht="12.75"/>
    <row r="767" s="210" customFormat="1" ht="12.75"/>
    <row r="768" s="210" customFormat="1" ht="12.75"/>
    <row r="769" s="210" customFormat="1" ht="12.75"/>
    <row r="770" s="210" customFormat="1" ht="12.75"/>
    <row r="771" s="210" customFormat="1" ht="12.75"/>
    <row r="772" s="210" customFormat="1" ht="12.75"/>
    <row r="773" s="210" customFormat="1" ht="12.75"/>
    <row r="774" s="210" customFormat="1" ht="12.75"/>
    <row r="775" s="210" customFormat="1" ht="12.75"/>
    <row r="776" s="210" customFormat="1" ht="12.75"/>
    <row r="777" s="210" customFormat="1" ht="12.75"/>
    <row r="778" s="210" customFormat="1" ht="12.75"/>
    <row r="779" s="210" customFormat="1" ht="12.75"/>
    <row r="780" s="210" customFormat="1" ht="12.75"/>
    <row r="781" s="210" customFormat="1" ht="12.75"/>
    <row r="782" s="210" customFormat="1" ht="12.75"/>
    <row r="783" s="210" customFormat="1" ht="12.75"/>
    <row r="784" s="210" customFormat="1" ht="12.75"/>
    <row r="785" s="210" customFormat="1" ht="12.75"/>
    <row r="786" s="210" customFormat="1" ht="12.75"/>
    <row r="787" s="210" customFormat="1" ht="12.75"/>
    <row r="788" s="210" customFormat="1" ht="12.75"/>
    <row r="789" s="210" customFormat="1" ht="12.75"/>
    <row r="790" s="210" customFormat="1" ht="12.75"/>
    <row r="791" s="210" customFormat="1" ht="12.75"/>
    <row r="792" s="210" customFormat="1" ht="12.75"/>
    <row r="793" s="210" customFormat="1" ht="12.75"/>
    <row r="794" s="210" customFormat="1" ht="12.75"/>
    <row r="795" s="210" customFormat="1" ht="12.75"/>
    <row r="796" s="210" customFormat="1" ht="12.75"/>
    <row r="797" s="210" customFormat="1" ht="12.75"/>
    <row r="798" s="210" customFormat="1" ht="12.75"/>
    <row r="799" s="210" customFormat="1" ht="12.75"/>
    <row r="800" s="210" customFormat="1" ht="12.75"/>
    <row r="801" s="210" customFormat="1" ht="12.75"/>
    <row r="802" s="210" customFormat="1" ht="12.75"/>
    <row r="803" s="210" customFormat="1" ht="12.75"/>
    <row r="804" s="210" customFormat="1" ht="12.75"/>
    <row r="805" s="210" customFormat="1" ht="12.75"/>
    <row r="806" s="210" customFormat="1" ht="12.75"/>
    <row r="807" s="210" customFormat="1" ht="12.75"/>
    <row r="808" s="210" customFormat="1" ht="12.75"/>
    <row r="809" s="210" customFormat="1" ht="12.75"/>
    <row r="810" s="210" customFormat="1" ht="12.75"/>
    <row r="811" s="210" customFormat="1" ht="12.75"/>
    <row r="812" s="210" customFormat="1" ht="12.75"/>
    <row r="813" s="210" customFormat="1" ht="12.75"/>
    <row r="814" s="210" customFormat="1" ht="12.75"/>
    <row r="815" s="210" customFormat="1" ht="12.75"/>
    <row r="816" s="210" customFormat="1" ht="12.75"/>
    <row r="817" s="210" customFormat="1" ht="12.75"/>
    <row r="818" s="210" customFormat="1" ht="12.75"/>
    <row r="819" s="210" customFormat="1" ht="12.75"/>
    <row r="820" s="210" customFormat="1" ht="12.75"/>
    <row r="821" s="210" customFormat="1" ht="12.75"/>
    <row r="822" s="210" customFormat="1" ht="12.75"/>
    <row r="823" s="210" customFormat="1" ht="12.75"/>
    <row r="824" s="210" customFormat="1" ht="12.75"/>
    <row r="825" s="210" customFormat="1" ht="12.75"/>
    <row r="826" s="210" customFormat="1" ht="12.75"/>
    <row r="827" s="210" customFormat="1" ht="12.75"/>
    <row r="828" s="210" customFormat="1" ht="12.75"/>
    <row r="829" s="210" customFormat="1" ht="12.75"/>
    <row r="830" s="210" customFormat="1" ht="12.75"/>
    <row r="831" s="210" customFormat="1" ht="12.75"/>
    <row r="832" s="210" customFormat="1" ht="12.75"/>
    <row r="833" s="210" customFormat="1" ht="12.75"/>
    <row r="834" s="210" customFormat="1" ht="12.75"/>
    <row r="835" s="210" customFormat="1" ht="12.75"/>
    <row r="836" s="210" customFormat="1" ht="12.75"/>
    <row r="837" s="210" customFormat="1" ht="12.75"/>
    <row r="838" s="210" customFormat="1" ht="12.75"/>
    <row r="839" s="210" customFormat="1" ht="12.75"/>
    <row r="840" s="210" customFormat="1" ht="12.75"/>
    <row r="841" s="210" customFormat="1" ht="12.75"/>
    <row r="842" s="210" customFormat="1" ht="12.75"/>
    <row r="843" s="210" customFormat="1" ht="12.75"/>
    <row r="844" s="210" customFormat="1" ht="12.75"/>
    <row r="845" s="210" customFormat="1" ht="12.75"/>
    <row r="846" s="210" customFormat="1" ht="12.75"/>
    <row r="847" s="210" customFormat="1" ht="12.75"/>
    <row r="848" s="210" customFormat="1" ht="12.75"/>
    <row r="849" s="210" customFormat="1" ht="12.75"/>
    <row r="850" s="210" customFormat="1" ht="12.75"/>
    <row r="851" s="210" customFormat="1" ht="12.75"/>
    <row r="852" s="210" customFormat="1" ht="12.75"/>
    <row r="853" s="210" customFormat="1" ht="12.75"/>
    <row r="854" s="210" customFormat="1" ht="12.75"/>
    <row r="855" s="210" customFormat="1" ht="12.75"/>
    <row r="856" s="210" customFormat="1" ht="12.75"/>
    <row r="857" s="210" customFormat="1" ht="12.75"/>
    <row r="858" s="210" customFormat="1" ht="12.75"/>
    <row r="859" s="210" customFormat="1" ht="12.75"/>
    <row r="860" s="210" customFormat="1" ht="12.75"/>
    <row r="861" s="210" customFormat="1" ht="12.75"/>
    <row r="862" s="210" customFormat="1" ht="12.75"/>
    <row r="863" s="210" customFormat="1" ht="12.75"/>
    <row r="864" s="210" customFormat="1" ht="12.75"/>
    <row r="865" s="210" customFormat="1" ht="12.75"/>
    <row r="866" s="210" customFormat="1" ht="12.75"/>
    <row r="867" s="210" customFormat="1" ht="12.75"/>
    <row r="868" s="210" customFormat="1" ht="12.75"/>
    <row r="869" s="210" customFormat="1" ht="12.75"/>
    <row r="870" s="210" customFormat="1" ht="12.75"/>
    <row r="871" s="210" customFormat="1" ht="12.75"/>
    <row r="872" s="210" customFormat="1" ht="12.75"/>
    <row r="873" s="210" customFormat="1" ht="12.75"/>
    <row r="874" s="210" customFormat="1" ht="12.75"/>
    <row r="875" s="210" customFormat="1" ht="12.75"/>
    <row r="876" s="210" customFormat="1" ht="12.75"/>
    <row r="877" s="210" customFormat="1" ht="12.75"/>
    <row r="878" s="210" customFormat="1" ht="12.75"/>
    <row r="879" s="210" customFormat="1" ht="12.75"/>
    <row r="880" s="210" customFormat="1" ht="12.75"/>
    <row r="881" s="210" customFormat="1" ht="12.75"/>
    <row r="882" s="210" customFormat="1" ht="12.75"/>
    <row r="883" s="210" customFormat="1" ht="12.75"/>
    <row r="884" s="210" customFormat="1" ht="12.75"/>
    <row r="885" s="210" customFormat="1" ht="12.75"/>
    <row r="886" s="210" customFormat="1" ht="12.75"/>
    <row r="887" s="210" customFormat="1" ht="12.75"/>
    <row r="888" s="210" customFormat="1" ht="12.75"/>
    <row r="889" s="210" customFormat="1" ht="12.75"/>
    <row r="890" s="210" customFormat="1" ht="12.75"/>
    <row r="891" s="210" customFormat="1" ht="12.75"/>
    <row r="892" s="210" customFormat="1" ht="12.75"/>
    <row r="893" s="210" customFormat="1" ht="12.75"/>
    <row r="894" s="210" customFormat="1" ht="12.75"/>
    <row r="895" s="210" customFormat="1" ht="12.75"/>
    <row r="896" s="210" customFormat="1" ht="12.75"/>
    <row r="897" s="210" customFormat="1" ht="12.75"/>
    <row r="898" s="210" customFormat="1" ht="12.75"/>
    <row r="899" s="210" customFormat="1" ht="12.75"/>
    <row r="900" s="210" customFormat="1" ht="12.75"/>
    <row r="901" s="210" customFormat="1" ht="12.75"/>
    <row r="902" s="210" customFormat="1" ht="12.75"/>
    <row r="903" s="210" customFormat="1" ht="12.75"/>
    <row r="904" s="210" customFormat="1" ht="12.75"/>
    <row r="905" s="210" customFormat="1" ht="12.75"/>
    <row r="906" s="210" customFormat="1" ht="12.75"/>
    <row r="907" s="210" customFormat="1" ht="12.75"/>
    <row r="908" s="210" customFormat="1" ht="12.75"/>
    <row r="909" s="210" customFormat="1" ht="12.75"/>
    <row r="910" s="210" customFormat="1" ht="12.75"/>
    <row r="911" s="210" customFormat="1" ht="12.75"/>
    <row r="912" s="210" customFormat="1" ht="12.75"/>
    <row r="913" s="210" customFormat="1" ht="12.75"/>
    <row r="914" s="210" customFormat="1" ht="12.75"/>
    <row r="915" s="210" customFormat="1" ht="12.75"/>
    <row r="916" s="210" customFormat="1" ht="12.75"/>
    <row r="917" s="210" customFormat="1" ht="12.75"/>
    <row r="918" s="210" customFormat="1" ht="12.75"/>
    <row r="919" s="210" customFormat="1" ht="12.75"/>
    <row r="920" s="210" customFormat="1" ht="12.75"/>
    <row r="921" s="210" customFormat="1" ht="12.75"/>
    <row r="922" s="210" customFormat="1" ht="12.75"/>
    <row r="923" s="210" customFormat="1" ht="12.75"/>
    <row r="924" s="210" customFormat="1" ht="12.75"/>
    <row r="925" s="210" customFormat="1" ht="12.75"/>
    <row r="926" s="210" customFormat="1" ht="12.75"/>
    <row r="927" s="210" customFormat="1" ht="12.75"/>
    <row r="928" s="210" customFormat="1" ht="12.75"/>
    <row r="929" s="210" customFormat="1" ht="12.75"/>
    <row r="930" s="210" customFormat="1" ht="12.75"/>
    <row r="931" s="210" customFormat="1" ht="12.75"/>
    <row r="932" s="210" customFormat="1" ht="12.75"/>
    <row r="933" s="210" customFormat="1" ht="12.75"/>
    <row r="934" s="210" customFormat="1" ht="12.75"/>
    <row r="935" s="210" customFormat="1" ht="12.75"/>
    <row r="936" s="210" customFormat="1" ht="12.75"/>
    <row r="937" s="210" customFormat="1" ht="12.75"/>
    <row r="938" s="210" customFormat="1" ht="12.75"/>
    <row r="939" s="210" customFormat="1" ht="12.75"/>
    <row r="940" s="210" customFormat="1" ht="12.75"/>
    <row r="941" s="210" customFormat="1" ht="12.75"/>
    <row r="942" s="210" customFormat="1" ht="12.75"/>
    <row r="943" s="210" customFormat="1" ht="12.75"/>
    <row r="944" s="210" customFormat="1" ht="12.75"/>
    <row r="945" s="210" customFormat="1" ht="12.75"/>
    <row r="946" s="210" customFormat="1" ht="12.75"/>
    <row r="947" s="210" customFormat="1" ht="12.75"/>
    <row r="948" s="210" customFormat="1" ht="12.75"/>
    <row r="949" s="210" customFormat="1" ht="12.75"/>
    <row r="950" s="210" customFormat="1" ht="12.75"/>
    <row r="951" s="210" customFormat="1" ht="12.75"/>
    <row r="952" s="210" customFormat="1" ht="12.75"/>
    <row r="953" s="210" customFormat="1" ht="12.75"/>
    <row r="954" s="210" customFormat="1" ht="12.75"/>
    <row r="955" s="210" customFormat="1" ht="12.75"/>
    <row r="956" s="210" customFormat="1" ht="12.75"/>
    <row r="957" s="210" customFormat="1" ht="12.75"/>
    <row r="958" s="210" customFormat="1" ht="12.75"/>
    <row r="959" s="210" customFormat="1" ht="12.75"/>
    <row r="960" s="210" customFormat="1" ht="12.75"/>
    <row r="961" s="210" customFormat="1" ht="12.75"/>
    <row r="962" s="210" customFormat="1" ht="12.75"/>
    <row r="963" s="210" customFormat="1" ht="12.75"/>
    <row r="964" s="210" customFormat="1" ht="12.75"/>
    <row r="965" s="210" customFormat="1" ht="12.75"/>
    <row r="966" s="210" customFormat="1" ht="12.75"/>
    <row r="967" s="210" customFormat="1" ht="12.75"/>
    <row r="968" s="210" customFormat="1" ht="12.75"/>
    <row r="969" s="210" customFormat="1" ht="12.75"/>
    <row r="970" s="210" customFormat="1" ht="12.75"/>
    <row r="971" s="210" customFormat="1" ht="12.75"/>
    <row r="972" s="210" customFormat="1" ht="12.75"/>
    <row r="973" s="210" customFormat="1" ht="12.75"/>
    <row r="974" s="210" customFormat="1" ht="12.75"/>
    <row r="975" s="210" customFormat="1" ht="12.75"/>
    <row r="976" s="210" customFormat="1" ht="12.75"/>
    <row r="977" s="210" customFormat="1" ht="12.75"/>
    <row r="978" s="210" customFormat="1" ht="12.75"/>
    <row r="979" s="210" customFormat="1" ht="12.75"/>
    <row r="980" s="210" customFormat="1" ht="12.75"/>
    <row r="981" s="210" customFormat="1" ht="12.75"/>
    <row r="982" s="210" customFormat="1" ht="12.75"/>
    <row r="983" s="210" customFormat="1" ht="12.75"/>
    <row r="984" s="210" customFormat="1" ht="12.75"/>
    <row r="985" s="210" customFormat="1" ht="12.75"/>
    <row r="986" s="210" customFormat="1" ht="12.75"/>
    <row r="987" s="210" customFormat="1" ht="12.75"/>
    <row r="988" s="210" customFormat="1" ht="12.75"/>
    <row r="989" s="210" customFormat="1" ht="12.75"/>
    <row r="990" s="210" customFormat="1" ht="12.75"/>
    <row r="991" s="210" customFormat="1" ht="12.75"/>
    <row r="992" s="210" customFormat="1" ht="12.75"/>
    <row r="993" s="210" customFormat="1" ht="12.75"/>
    <row r="994" s="210" customFormat="1" ht="12.75"/>
    <row r="995" s="210" customFormat="1" ht="12.75"/>
    <row r="996" s="210" customFormat="1" ht="12.75"/>
    <row r="997" s="210" customFormat="1" ht="12.75"/>
    <row r="998" s="210" customFormat="1" ht="12.75"/>
    <row r="999" s="210" customFormat="1" ht="12.75"/>
    <row r="1000" s="210" customFormat="1" ht="12.75"/>
    <row r="1001" s="210" customFormat="1" ht="12.75"/>
    <row r="1002" s="210" customFormat="1" ht="12.75"/>
    <row r="1003" s="210" customFormat="1" ht="12.75"/>
    <row r="1004" s="210" customFormat="1" ht="12.75"/>
    <row r="1005" s="210" customFormat="1" ht="12.75"/>
    <row r="1006" s="210" customFormat="1" ht="12.75"/>
    <row r="1007" s="210" customFormat="1" ht="12.75"/>
    <row r="1008" s="210" customFormat="1" ht="12.75"/>
    <row r="1009" s="210" customFormat="1" ht="12.75"/>
    <row r="1010" s="210" customFormat="1" ht="12.75"/>
    <row r="1011" s="210" customFormat="1" ht="12.75"/>
    <row r="1012" s="210" customFormat="1" ht="12.75"/>
    <row r="1013" s="210" customFormat="1" ht="12.75"/>
    <row r="1014" s="210" customFormat="1" ht="12.75"/>
    <row r="1015" s="210" customFormat="1" ht="12.75"/>
    <row r="1016" s="210" customFormat="1" ht="12.75"/>
    <row r="1017" s="210" customFormat="1" ht="12.75"/>
    <row r="1018" s="210" customFormat="1" ht="12.75"/>
    <row r="1019" s="210" customFormat="1" ht="12.75"/>
    <row r="1020" s="210" customFormat="1" ht="12.75"/>
    <row r="1021" s="210" customFormat="1" ht="12.75"/>
    <row r="1022" s="210" customFormat="1" ht="12.75"/>
    <row r="1023" s="210" customFormat="1" ht="12.75"/>
    <row r="1024" s="210" customFormat="1" ht="12.75"/>
    <row r="1025" s="210" customFormat="1" ht="12.75"/>
    <row r="1026" s="210" customFormat="1" ht="12.75"/>
    <row r="1027" s="210" customFormat="1" ht="12.75"/>
    <row r="1028" s="210" customFormat="1" ht="12.75"/>
    <row r="1029" s="210" customFormat="1" ht="12.75"/>
    <row r="1030" s="210" customFormat="1" ht="12.75"/>
    <row r="1031" s="210" customFormat="1" ht="12.75"/>
    <row r="1032" s="210" customFormat="1" ht="12.75"/>
    <row r="1033" s="210" customFormat="1" ht="12.75"/>
    <row r="1034" s="210" customFormat="1" ht="12.75"/>
    <row r="1035" s="210" customFormat="1" ht="12.75"/>
    <row r="1036" s="210" customFormat="1" ht="12.75"/>
    <row r="1037" s="210" customFormat="1" ht="12.75"/>
    <row r="1038" s="210" customFormat="1" ht="12.75"/>
    <row r="1039" s="210" customFormat="1" ht="12.75"/>
    <row r="1040" s="210" customFormat="1" ht="12.75"/>
    <row r="1041" s="210" customFormat="1" ht="12.75"/>
    <row r="1042" s="210" customFormat="1" ht="12.75"/>
    <row r="1043" s="210" customFormat="1" ht="12.75"/>
    <row r="1044" s="210" customFormat="1" ht="12.75"/>
    <row r="1045" s="210" customFormat="1" ht="12.75"/>
    <row r="1046" s="210" customFormat="1" ht="12.75"/>
    <row r="1047" s="210" customFormat="1" ht="12.75"/>
    <row r="1048" s="210" customFormat="1" ht="12.75"/>
    <row r="1049" s="210" customFormat="1" ht="12.75"/>
    <row r="1050" s="210" customFormat="1" ht="12.75"/>
    <row r="1051" s="210" customFormat="1" ht="12.75"/>
    <row r="1052" s="210" customFormat="1" ht="12.75"/>
    <row r="1053" s="210" customFormat="1" ht="12.75"/>
    <row r="1054" s="210" customFormat="1" ht="12.75"/>
    <row r="1055" s="210" customFormat="1" ht="12.75"/>
    <row r="1056" s="210" customFormat="1" ht="12.75"/>
    <row r="1057" s="210" customFormat="1" ht="12.75"/>
    <row r="1058" s="210" customFormat="1" ht="12.75"/>
    <row r="1059" s="210" customFormat="1" ht="12.75"/>
    <row r="1060" s="210" customFormat="1" ht="12.75"/>
    <row r="1061" s="210" customFormat="1" ht="12.75"/>
    <row r="1062" s="210" customFormat="1" ht="12.75"/>
    <row r="1063" s="210" customFormat="1" ht="12.75"/>
    <row r="1064" s="210" customFormat="1" ht="12.75"/>
    <row r="1065" s="210" customFormat="1" ht="12.75"/>
    <row r="1066" s="210" customFormat="1" ht="12.75"/>
    <row r="1067" s="210" customFormat="1" ht="12.75"/>
    <row r="1068" s="210" customFormat="1" ht="12.75"/>
    <row r="1069" s="210" customFormat="1" ht="12.75"/>
    <row r="1070" s="210" customFormat="1" ht="12.75"/>
    <row r="1071" s="210" customFormat="1" ht="12.75"/>
    <row r="1072" s="210" customFormat="1" ht="12.75"/>
    <row r="1073" s="210" customFormat="1" ht="12.75"/>
    <row r="1074" s="210" customFormat="1" ht="12.75"/>
    <row r="1075" s="210" customFormat="1" ht="12.75"/>
    <row r="1076" s="210" customFormat="1" ht="12.75"/>
    <row r="1077" s="210" customFormat="1" ht="12.75"/>
    <row r="1078" s="210" customFormat="1" ht="12.75"/>
    <row r="1079" s="210" customFormat="1" ht="12.75"/>
    <row r="1080" s="210" customFormat="1" ht="12.75"/>
    <row r="1081" s="210" customFormat="1" ht="12.75"/>
    <row r="1082" s="210" customFormat="1" ht="12.75"/>
    <row r="1083" s="210" customFormat="1" ht="12.75"/>
    <row r="1084" s="210" customFormat="1" ht="12.75"/>
    <row r="1085" s="210" customFormat="1" ht="12.75"/>
    <row r="1086" s="210" customFormat="1" ht="12.75"/>
    <row r="1087" s="210" customFormat="1" ht="12.75"/>
    <row r="1088" s="210" customFormat="1" ht="12.75"/>
    <row r="1089" s="210" customFormat="1" ht="12.75"/>
    <row r="1090" s="210" customFormat="1" ht="12.75"/>
    <row r="1091" s="210" customFormat="1" ht="12.75"/>
    <row r="1092" s="210" customFormat="1" ht="12.75"/>
    <row r="1093" s="210" customFormat="1" ht="12.75"/>
    <row r="1094" s="210" customFormat="1" ht="12.75"/>
    <row r="1095" s="210" customFormat="1" ht="12.75"/>
    <row r="1096" s="210" customFormat="1" ht="12.75"/>
    <row r="1097" s="210" customFormat="1" ht="12.75"/>
    <row r="1098" s="210" customFormat="1" ht="12.75"/>
    <row r="1099" s="210" customFormat="1" ht="12.75"/>
    <row r="1100" s="210" customFormat="1" ht="12.75"/>
    <row r="1101" s="210" customFormat="1" ht="12.75"/>
    <row r="1102" s="210" customFormat="1" ht="12.75"/>
    <row r="1103" s="210" customFormat="1" ht="12.75"/>
    <row r="1104" s="210" customFormat="1" ht="12.75"/>
    <row r="1105" s="210" customFormat="1" ht="12.75"/>
    <row r="1106" s="210" customFormat="1" ht="12.75"/>
    <row r="1107" s="210" customFormat="1" ht="12.75"/>
    <row r="1108" s="210" customFormat="1" ht="12.75"/>
    <row r="1109" s="210" customFormat="1" ht="12.75"/>
    <row r="1110" s="210" customFormat="1" ht="12.75"/>
    <row r="1111" s="210" customFormat="1" ht="12.75"/>
    <row r="1112" s="210" customFormat="1" ht="12.75"/>
    <row r="1113" s="210" customFormat="1" ht="12.75"/>
    <row r="1114" s="210" customFormat="1" ht="12.75"/>
    <row r="1115" s="210" customFormat="1" ht="12.75"/>
    <row r="1116" s="210" customFormat="1" ht="12.75"/>
    <row r="1117" s="210" customFormat="1" ht="12.75"/>
    <row r="1118" s="210" customFormat="1" ht="12.75"/>
    <row r="1119" s="210" customFormat="1" ht="12.75"/>
    <row r="1120" s="210" customFormat="1" ht="12.75"/>
    <row r="1121" s="210" customFormat="1" ht="12.75"/>
    <row r="1122" s="210" customFormat="1" ht="12.75"/>
    <row r="1123" s="210" customFormat="1" ht="12.75"/>
    <row r="1124" s="210" customFormat="1" ht="12.75"/>
    <row r="1125" s="210" customFormat="1" ht="12.75"/>
    <row r="1126" s="210" customFormat="1" ht="12.75"/>
    <row r="1127" s="210" customFormat="1" ht="12.75"/>
    <row r="1128" s="210" customFormat="1" ht="12.75"/>
    <row r="1129" s="210" customFormat="1" ht="12.75"/>
    <row r="1130" s="210" customFormat="1" ht="12.75"/>
    <row r="1131" s="210" customFormat="1" ht="12.75"/>
    <row r="1132" s="210" customFormat="1" ht="12.75"/>
    <row r="1133" s="210" customFormat="1" ht="12.75"/>
    <row r="1134" s="210" customFormat="1" ht="12.75"/>
    <row r="1135" s="210" customFormat="1" ht="12.75"/>
    <row r="1136" s="210" customFormat="1" ht="12.75"/>
    <row r="1137" s="210" customFormat="1" ht="12.75"/>
    <row r="1138" s="210" customFormat="1" ht="12.75"/>
    <row r="1139" s="210" customFormat="1" ht="12.75"/>
    <row r="1140" s="210" customFormat="1" ht="12.75"/>
    <row r="1141" s="210" customFormat="1" ht="12.75"/>
    <row r="1142" s="210" customFormat="1" ht="12.75"/>
    <row r="1143" s="210" customFormat="1" ht="12.75"/>
    <row r="1144" s="210" customFormat="1" ht="12.75"/>
    <row r="1145" s="210" customFormat="1" ht="12.75"/>
    <row r="1146" s="210" customFormat="1" ht="12.75"/>
    <row r="1147" s="210" customFormat="1" ht="12.75"/>
    <row r="1148" s="210" customFormat="1" ht="12.75"/>
    <row r="1149" s="210" customFormat="1" ht="12.75"/>
    <row r="1150" s="210" customFormat="1" ht="12.75"/>
    <row r="1151" s="210" customFormat="1" ht="12.75"/>
    <row r="1152" s="210" customFormat="1" ht="12.75"/>
    <row r="1153" s="210" customFormat="1" ht="12.75"/>
    <row r="1154" s="210" customFormat="1" ht="12.75"/>
    <row r="1155" s="210" customFormat="1" ht="12.75"/>
    <row r="1156" s="210" customFormat="1" ht="12.75"/>
    <row r="1157" s="210" customFormat="1" ht="12.75"/>
    <row r="1158" s="210" customFormat="1" ht="12.75"/>
    <row r="1159" s="210" customFormat="1" ht="12.75"/>
    <row r="1160" s="210" customFormat="1" ht="12.75"/>
    <row r="1161" s="210" customFormat="1" ht="12.75"/>
    <row r="1162" s="210" customFormat="1" ht="12.75"/>
    <row r="1163" s="210" customFormat="1" ht="12.75"/>
    <row r="1164" s="210" customFormat="1" ht="12.75"/>
    <row r="1165" s="210" customFormat="1" ht="12.75"/>
    <row r="1166" s="210" customFormat="1" ht="12.75"/>
    <row r="1167" s="210" customFormat="1" ht="12.75"/>
    <row r="1168" s="210" customFormat="1" ht="12.75"/>
    <row r="1169" s="210" customFormat="1" ht="12.75"/>
    <row r="1170" s="210" customFormat="1" ht="12.75"/>
    <row r="1171" s="210" customFormat="1" ht="12.75"/>
    <row r="1172" s="210" customFormat="1" ht="12.75"/>
    <row r="1173" s="210" customFormat="1" ht="12.75"/>
    <row r="1174" s="210" customFormat="1" ht="12.75"/>
    <row r="1175" s="210" customFormat="1" ht="12.75"/>
    <row r="1176" s="210" customFormat="1" ht="12.75"/>
    <row r="1177" s="210" customFormat="1" ht="12.75"/>
    <row r="1178" s="210" customFormat="1" ht="12.75"/>
    <row r="1179" s="210" customFormat="1" ht="12.75"/>
    <row r="1180" s="210" customFormat="1" ht="12.75"/>
    <row r="1181" s="210" customFormat="1" ht="12.75"/>
    <row r="1182" s="210" customFormat="1" ht="12.75"/>
    <row r="1183" s="210" customFormat="1" ht="12.75"/>
    <row r="1184" s="210" customFormat="1" ht="12.75"/>
    <row r="1185" s="210" customFormat="1" ht="12.75"/>
    <row r="1186" s="210" customFormat="1" ht="12.75"/>
    <row r="1187" s="210" customFormat="1" ht="12.75"/>
    <row r="1188" s="210" customFormat="1" ht="12.75"/>
    <row r="1189" s="210" customFormat="1" ht="12.75"/>
    <row r="1190" s="210" customFormat="1" ht="12.75"/>
  </sheetData>
  <mergeCells count="10">
    <mergeCell ref="N5:O5"/>
    <mergeCell ref="N6:O6"/>
    <mergeCell ref="B5:F7"/>
    <mergeCell ref="G5:I6"/>
    <mergeCell ref="J5:L6"/>
    <mergeCell ref="M5:M6"/>
    <mergeCell ref="A1:O1"/>
    <mergeCell ref="A2:O2"/>
    <mergeCell ref="B3:O3"/>
    <mergeCell ref="B4:F4"/>
  </mergeCells>
  <printOptions horizontalCentered="1"/>
  <pageMargins left="0.75" right="0.75" top="1" bottom="1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0"/>
  <sheetViews>
    <sheetView workbookViewId="0" topLeftCell="A4">
      <selection activeCell="B1" sqref="B1:L1"/>
    </sheetView>
  </sheetViews>
  <sheetFormatPr defaultColWidth="9.140625" defaultRowHeight="12.75"/>
  <cols>
    <col min="1" max="1" width="4.57421875" style="9" customWidth="1"/>
    <col min="2" max="2" width="24.140625" style="9" customWidth="1"/>
    <col min="3" max="3" width="12.00390625" style="9" customWidth="1"/>
    <col min="4" max="4" width="11.7109375" style="9" customWidth="1"/>
    <col min="5" max="5" width="12.140625" style="9" customWidth="1"/>
    <col min="6" max="6" width="11.28125" style="9" customWidth="1"/>
    <col min="7" max="7" width="10.00390625" style="9" customWidth="1"/>
    <col min="8" max="8" width="2.421875" style="9" customWidth="1"/>
    <col min="9" max="9" width="8.140625" style="9" customWidth="1"/>
    <col min="10" max="10" width="10.00390625" style="9" customWidth="1"/>
    <col min="11" max="11" width="2.421875" style="9" customWidth="1"/>
    <col min="12" max="12" width="10.7109375" style="9" customWidth="1"/>
    <col min="13" max="16384" width="8.140625" style="9" customWidth="1"/>
  </cols>
  <sheetData>
    <row r="1" spans="2:12" ht="12.75">
      <c r="B1" s="1610" t="s">
        <v>235</v>
      </c>
      <c r="C1" s="1610"/>
      <c r="D1" s="1610"/>
      <c r="E1" s="1610"/>
      <c r="F1" s="1610"/>
      <c r="G1" s="1610"/>
      <c r="H1" s="1610"/>
      <c r="I1" s="1610"/>
      <c r="J1" s="1610"/>
      <c r="K1" s="1610"/>
      <c r="L1" s="1610"/>
    </row>
    <row r="2" spans="2:13" ht="15.75">
      <c r="B2" s="1611" t="s">
        <v>460</v>
      </c>
      <c r="C2" s="1611"/>
      <c r="D2" s="1611"/>
      <c r="E2" s="1611"/>
      <c r="F2" s="1611"/>
      <c r="G2" s="1611"/>
      <c r="H2" s="1611"/>
      <c r="I2" s="1611"/>
      <c r="J2" s="1611"/>
      <c r="K2" s="1611"/>
      <c r="L2" s="1611"/>
      <c r="M2" s="35"/>
    </row>
    <row r="3" ht="13.5" thickBot="1">
      <c r="L3" s="668" t="s">
        <v>1139</v>
      </c>
    </row>
    <row r="4" spans="2:12" ht="12.75" customHeight="1" thickTop="1">
      <c r="B4" s="1612" t="s">
        <v>1373</v>
      </c>
      <c r="C4" s="1615">
        <v>2008</v>
      </c>
      <c r="D4" s="1615">
        <v>2009</v>
      </c>
      <c r="E4" s="1615">
        <v>2009</v>
      </c>
      <c r="F4" s="1615">
        <v>2010</v>
      </c>
      <c r="G4" s="1636" t="s">
        <v>145</v>
      </c>
      <c r="H4" s="1637"/>
      <c r="I4" s="1637"/>
      <c r="J4" s="1637"/>
      <c r="K4" s="1637"/>
      <c r="L4" s="1630"/>
    </row>
    <row r="5" spans="2:12" ht="12.75">
      <c r="B5" s="1613"/>
      <c r="C5" s="1616"/>
      <c r="D5" s="1616"/>
      <c r="E5" s="1616"/>
      <c r="F5" s="1616"/>
      <c r="G5" s="1617" t="s">
        <v>1056</v>
      </c>
      <c r="H5" s="1618"/>
      <c r="I5" s="1619"/>
      <c r="J5" s="1617" t="s">
        <v>1500</v>
      </c>
      <c r="K5" s="1618"/>
      <c r="L5" s="1599"/>
    </row>
    <row r="6" spans="2:12" ht="17.25" customHeight="1">
      <c r="B6" s="1614"/>
      <c r="C6" s="878" t="s">
        <v>1456</v>
      </c>
      <c r="D6" s="878" t="s">
        <v>24</v>
      </c>
      <c r="E6" s="878" t="s">
        <v>146</v>
      </c>
      <c r="F6" s="878" t="s">
        <v>147</v>
      </c>
      <c r="G6" s="1625" t="s">
        <v>1138</v>
      </c>
      <c r="H6" s="1609"/>
      <c r="I6" s="1003" t="s">
        <v>492</v>
      </c>
      <c r="J6" s="1625" t="s">
        <v>1138</v>
      </c>
      <c r="K6" s="1609"/>
      <c r="L6" s="1177" t="s">
        <v>492</v>
      </c>
    </row>
    <row r="7" spans="2:12" s="18" customFormat="1" ht="15" customHeight="1">
      <c r="B7" s="1178" t="s">
        <v>493</v>
      </c>
      <c r="C7" s="1004">
        <v>164656.646472394</v>
      </c>
      <c r="D7" s="1004">
        <v>218414.83595030394</v>
      </c>
      <c r="E7" s="1004">
        <v>218753.82648954002</v>
      </c>
      <c r="F7" s="1004">
        <v>186152.24103563</v>
      </c>
      <c r="G7" s="1005">
        <v>44875.42947790994</v>
      </c>
      <c r="H7" s="1006" t="s">
        <v>1125</v>
      </c>
      <c r="I7" s="1007">
        <v>27.253943548178395</v>
      </c>
      <c r="J7" s="1008">
        <v>-19100.265453910026</v>
      </c>
      <c r="K7" s="1008" t="s">
        <v>1126</v>
      </c>
      <c r="L7" s="1179">
        <v>-8.731397187615975</v>
      </c>
    </row>
    <row r="8" spans="2:12" ht="15" customHeight="1">
      <c r="B8" s="460" t="s">
        <v>494</v>
      </c>
      <c r="C8" s="38">
        <v>170314.216566394</v>
      </c>
      <c r="D8" s="38">
        <v>224433.10550810394</v>
      </c>
      <c r="E8" s="38">
        <v>224745.60136872003</v>
      </c>
      <c r="F8" s="38">
        <v>191257.76039531</v>
      </c>
      <c r="G8" s="1009">
        <v>54118.88894170994</v>
      </c>
      <c r="H8" s="1010"/>
      <c r="I8" s="1011">
        <v>31.77590810254683</v>
      </c>
      <c r="J8" s="51">
        <v>-33487.84097341003</v>
      </c>
      <c r="K8" s="51"/>
      <c r="L8" s="1180">
        <v>-14.900332095251786</v>
      </c>
    </row>
    <row r="9" spans="2:12" ht="15" customHeight="1">
      <c r="B9" s="352" t="s">
        <v>495</v>
      </c>
      <c r="C9" s="1012">
        <v>5657.570094</v>
      </c>
      <c r="D9" s="1012">
        <v>6018.2695578</v>
      </c>
      <c r="E9" s="1012">
        <v>5991.7748791799995</v>
      </c>
      <c r="F9" s="1012">
        <v>5105.519359679999</v>
      </c>
      <c r="G9" s="1013">
        <v>360.69946380000056</v>
      </c>
      <c r="H9" s="1014"/>
      <c r="I9" s="1015">
        <v>6.3755191328965015</v>
      </c>
      <c r="J9" s="1016">
        <v>-886.2555195000004</v>
      </c>
      <c r="K9" s="1016"/>
      <c r="L9" s="1181">
        <v>-14.791201895443848</v>
      </c>
    </row>
    <row r="10" spans="2:12" s="18" customFormat="1" ht="15" customHeight="1">
      <c r="B10" s="1178" t="s">
        <v>496</v>
      </c>
      <c r="C10" s="1004">
        <v>-20065.031864173983</v>
      </c>
      <c r="D10" s="1004">
        <v>-36420.76688742399</v>
      </c>
      <c r="E10" s="1004">
        <v>-23178.978632310005</v>
      </c>
      <c r="F10" s="1004">
        <v>11931.330343369995</v>
      </c>
      <c r="G10" s="1017">
        <v>-7472.975023250003</v>
      </c>
      <c r="H10" s="1018" t="s">
        <v>1125</v>
      </c>
      <c r="I10" s="1019">
        <v>37.24377351522159</v>
      </c>
      <c r="J10" s="52">
        <v>21608.98897567999</v>
      </c>
      <c r="K10" s="52" t="s">
        <v>1126</v>
      </c>
      <c r="L10" s="1182">
        <v>-93.22666593064824</v>
      </c>
    </row>
    <row r="11" spans="2:12" s="18" customFormat="1" ht="15" customHeight="1">
      <c r="B11" s="1183" t="s">
        <v>497</v>
      </c>
      <c r="C11" s="37">
        <v>19168.32331113001</v>
      </c>
      <c r="D11" s="37">
        <v>9972.458612820004</v>
      </c>
      <c r="E11" s="37">
        <v>36602.17653651</v>
      </c>
      <c r="F11" s="37">
        <v>44426.68487151</v>
      </c>
      <c r="G11" s="1017">
        <v>-9195.864698310006</v>
      </c>
      <c r="H11" s="1018"/>
      <c r="I11" s="1019">
        <v>-47.9742779222138</v>
      </c>
      <c r="J11" s="52">
        <v>7824.508334999999</v>
      </c>
      <c r="K11" s="52"/>
      <c r="L11" s="1182">
        <v>21.377166811911295</v>
      </c>
    </row>
    <row r="12" spans="2:12" ht="15" customHeight="1">
      <c r="B12" s="460" t="s">
        <v>498</v>
      </c>
      <c r="C12" s="38">
        <v>14979.394264670009</v>
      </c>
      <c r="D12" s="38">
        <v>3033.4290558200046</v>
      </c>
      <c r="E12" s="38">
        <v>32918.61281465</v>
      </c>
      <c r="F12" s="38">
        <v>25190.168872309998</v>
      </c>
      <c r="G12" s="1009">
        <v>-11945.965208850004</v>
      </c>
      <c r="H12" s="1010"/>
      <c r="I12" s="1011">
        <v>-79.74932095235275</v>
      </c>
      <c r="J12" s="51">
        <v>-7728.44394234</v>
      </c>
      <c r="K12" s="51"/>
      <c r="L12" s="1180">
        <v>-23.477428972646617</v>
      </c>
    </row>
    <row r="13" spans="2:12" ht="15" customHeight="1">
      <c r="B13" s="460" t="s">
        <v>499</v>
      </c>
      <c r="C13" s="38">
        <v>18925.778102520002</v>
      </c>
      <c r="D13" s="38">
        <v>24589.9099093</v>
      </c>
      <c r="E13" s="38">
        <v>32918.61281465</v>
      </c>
      <c r="F13" s="38">
        <v>29116.3871903</v>
      </c>
      <c r="G13" s="1009">
        <v>5664.131806779998</v>
      </c>
      <c r="H13" s="1010"/>
      <c r="I13" s="1011">
        <v>29.928131758164326</v>
      </c>
      <c r="J13" s="51">
        <v>-3802.225624349998</v>
      </c>
      <c r="K13" s="51"/>
      <c r="L13" s="1180">
        <v>-11.550382289067379</v>
      </c>
    </row>
    <row r="14" spans="2:12" ht="15" customHeight="1">
      <c r="B14" s="460" t="s">
        <v>500</v>
      </c>
      <c r="C14" s="38">
        <v>3946.383837849993</v>
      </c>
      <c r="D14" s="38">
        <v>21556.480853479996</v>
      </c>
      <c r="E14" s="38">
        <v>0</v>
      </c>
      <c r="F14" s="38">
        <v>3926.218317990002</v>
      </c>
      <c r="G14" s="1009">
        <v>17610.097015630003</v>
      </c>
      <c r="H14" s="1010"/>
      <c r="I14" s="1011">
        <v>446.23376080984707</v>
      </c>
      <c r="J14" s="51">
        <v>3926.218317990002</v>
      </c>
      <c r="K14" s="51"/>
      <c r="L14" s="1193" t="s">
        <v>1498</v>
      </c>
    </row>
    <row r="15" spans="2:12" ht="15" customHeight="1">
      <c r="B15" s="460" t="s">
        <v>501</v>
      </c>
      <c r="C15" s="38">
        <v>443.0990100000001</v>
      </c>
      <c r="D15" s="38">
        <v>325.10987371</v>
      </c>
      <c r="E15" s="38">
        <v>209.87287371000002</v>
      </c>
      <c r="F15" s="38">
        <v>136.18336370999998</v>
      </c>
      <c r="G15" s="1009">
        <v>-117.98913629000009</v>
      </c>
      <c r="H15" s="1010"/>
      <c r="I15" s="1011">
        <v>-26.628165179154895</v>
      </c>
      <c r="J15" s="51">
        <v>-73.68951000000004</v>
      </c>
      <c r="K15" s="51"/>
      <c r="L15" s="1180">
        <v>-35.11149806898026</v>
      </c>
    </row>
    <row r="16" spans="2:12" ht="15" customHeight="1">
      <c r="B16" s="460" t="s">
        <v>502</v>
      </c>
      <c r="C16" s="38">
        <v>32</v>
      </c>
      <c r="D16" s="38">
        <v>32</v>
      </c>
      <c r="E16" s="38">
        <v>32</v>
      </c>
      <c r="F16" s="38">
        <v>16</v>
      </c>
      <c r="G16" s="1009">
        <v>0</v>
      </c>
      <c r="H16" s="1010"/>
      <c r="I16" s="1011">
        <v>0</v>
      </c>
      <c r="J16" s="51">
        <v>-16</v>
      </c>
      <c r="K16" s="51"/>
      <c r="L16" s="1180">
        <v>-50</v>
      </c>
    </row>
    <row r="17" spans="2:12" ht="15" customHeight="1">
      <c r="B17" s="460" t="s">
        <v>503</v>
      </c>
      <c r="C17" s="38">
        <v>660.655</v>
      </c>
      <c r="D17" s="38">
        <v>3950</v>
      </c>
      <c r="E17" s="38">
        <v>0</v>
      </c>
      <c r="F17" s="38">
        <v>15969</v>
      </c>
      <c r="G17" s="1009">
        <v>3289.3450000000003</v>
      </c>
      <c r="H17" s="1010"/>
      <c r="I17" s="1011">
        <v>497.8914864793274</v>
      </c>
      <c r="J17" s="51">
        <v>15969</v>
      </c>
      <c r="K17" s="51"/>
      <c r="L17" s="1193" t="s">
        <v>1498</v>
      </c>
    </row>
    <row r="18" spans="2:12" ht="15" customHeight="1">
      <c r="B18" s="460" t="s">
        <v>504</v>
      </c>
      <c r="C18" s="38">
        <v>3053.1750364600002</v>
      </c>
      <c r="D18" s="38">
        <v>2631.91968329</v>
      </c>
      <c r="E18" s="38">
        <v>3441.6908481500004</v>
      </c>
      <c r="F18" s="38">
        <v>3115.33263549</v>
      </c>
      <c r="G18" s="1009">
        <v>-421.25535317000003</v>
      </c>
      <c r="H18" s="1010"/>
      <c r="I18" s="1011">
        <v>-13.797288008041097</v>
      </c>
      <c r="J18" s="51">
        <v>-326.3582126600004</v>
      </c>
      <c r="K18" s="51"/>
      <c r="L18" s="1180">
        <v>-9.482496454770962</v>
      </c>
    </row>
    <row r="19" spans="2:12" s="18" customFormat="1" ht="15" customHeight="1">
      <c r="B19" s="1184" t="s">
        <v>505</v>
      </c>
      <c r="C19" s="1020">
        <v>39233.355175303994</v>
      </c>
      <c r="D19" s="1020">
        <v>46393.22550024399</v>
      </c>
      <c r="E19" s="1020">
        <v>59781.155168820005</v>
      </c>
      <c r="F19" s="1020">
        <v>32495.354528140004</v>
      </c>
      <c r="G19" s="1017">
        <v>-1722.8896750600015</v>
      </c>
      <c r="H19" s="1018" t="s">
        <v>1125</v>
      </c>
      <c r="I19" s="1019">
        <v>-4.391390099984361</v>
      </c>
      <c r="J19" s="52">
        <v>-13784.480640680002</v>
      </c>
      <c r="K19" s="52" t="s">
        <v>1126</v>
      </c>
      <c r="L19" s="1182">
        <v>-23.058237335416294</v>
      </c>
    </row>
    <row r="20" spans="2:12" s="18" customFormat="1" ht="15" customHeight="1">
      <c r="B20" s="1183" t="s">
        <v>506</v>
      </c>
      <c r="C20" s="37">
        <v>144591.61460822003</v>
      </c>
      <c r="D20" s="37">
        <v>181994.06906287995</v>
      </c>
      <c r="E20" s="37">
        <v>195574.84785723002</v>
      </c>
      <c r="F20" s="37">
        <v>198083.571379</v>
      </c>
      <c r="G20" s="1021">
        <v>37402.45445465992</v>
      </c>
      <c r="H20" s="1022"/>
      <c r="I20" s="1023">
        <v>25.867651146993687</v>
      </c>
      <c r="J20" s="1024">
        <v>2508.723521769978</v>
      </c>
      <c r="K20" s="1024"/>
      <c r="L20" s="1185">
        <v>1.2827434351892482</v>
      </c>
    </row>
    <row r="21" spans="2:12" ht="15" customHeight="1">
      <c r="B21" s="460" t="s">
        <v>507</v>
      </c>
      <c r="C21" s="38">
        <v>112827.084928</v>
      </c>
      <c r="D21" s="38">
        <v>137236.755086</v>
      </c>
      <c r="E21" s="38">
        <v>140774.53738</v>
      </c>
      <c r="F21" s="38">
        <v>153116.93445</v>
      </c>
      <c r="G21" s="1009">
        <v>24409.670157999994</v>
      </c>
      <c r="H21" s="1010"/>
      <c r="I21" s="1011">
        <v>21.63458372923212</v>
      </c>
      <c r="J21" s="51">
        <v>12342.397070000006</v>
      </c>
      <c r="K21" s="51"/>
      <c r="L21" s="1180">
        <v>8.767492544964671</v>
      </c>
    </row>
    <row r="22" spans="2:12" ht="15" customHeight="1">
      <c r="B22" s="460" t="s">
        <v>508</v>
      </c>
      <c r="C22" s="38">
        <v>23857.26192658</v>
      </c>
      <c r="D22" s="38">
        <v>37695.94711544</v>
      </c>
      <c r="E22" s="38">
        <v>45848.69630186</v>
      </c>
      <c r="F22" s="38">
        <v>37263.498705699996</v>
      </c>
      <c r="G22" s="1009">
        <v>13838.685188860003</v>
      </c>
      <c r="H22" s="1010"/>
      <c r="I22" s="1011">
        <v>58.006175358463764</v>
      </c>
      <c r="J22" s="51">
        <v>-8585.197596160004</v>
      </c>
      <c r="K22" s="51"/>
      <c r="L22" s="1180">
        <v>-18.725063717486158</v>
      </c>
    </row>
    <row r="23" spans="2:12" ht="15" customHeight="1">
      <c r="B23" s="460" t="s">
        <v>509</v>
      </c>
      <c r="C23" s="38">
        <v>7907.2677536400015</v>
      </c>
      <c r="D23" s="38">
        <v>7061.316866439999</v>
      </c>
      <c r="E23" s="38">
        <v>8951.570175370001</v>
      </c>
      <c r="F23" s="38">
        <v>7703.138223300001</v>
      </c>
      <c r="G23" s="1013">
        <v>-845.9508872000024</v>
      </c>
      <c r="H23" s="1014"/>
      <c r="I23" s="1015">
        <v>-10.698396886972501</v>
      </c>
      <c r="J23" s="1016">
        <v>-1248.43195207</v>
      </c>
      <c r="K23" s="1016"/>
      <c r="L23" s="1181">
        <v>-13.946513601658692</v>
      </c>
    </row>
    <row r="24" spans="2:12" s="18" customFormat="1" ht="15" customHeight="1">
      <c r="B24" s="1186" t="s">
        <v>510</v>
      </c>
      <c r="C24" s="47">
        <v>144591.61460822</v>
      </c>
      <c r="D24" s="47">
        <v>181994.01906788</v>
      </c>
      <c r="E24" s="47">
        <v>195574.80385723</v>
      </c>
      <c r="F24" s="47">
        <v>198083.57137899997</v>
      </c>
      <c r="G24" s="1025">
        <v>37402.40445966</v>
      </c>
      <c r="H24" s="1026"/>
      <c r="I24" s="1027">
        <v>25.86761657029984</v>
      </c>
      <c r="J24" s="1028">
        <v>2508.7675217699725</v>
      </c>
      <c r="K24" s="1026"/>
      <c r="L24" s="1187">
        <v>1.2827662215636826</v>
      </c>
    </row>
    <row r="25" spans="2:12" s="18" customFormat="1" ht="15" customHeight="1" thickBot="1">
      <c r="B25" s="572" t="s">
        <v>511</v>
      </c>
      <c r="C25" s="1188">
        <v>-3946.383837849993</v>
      </c>
      <c r="D25" s="1188">
        <v>-21556.480853479996</v>
      </c>
      <c r="E25" s="1188">
        <v>8835.807735349998</v>
      </c>
      <c r="F25" s="1188">
        <v>-3926.218317990002</v>
      </c>
      <c r="G25" s="1189"/>
      <c r="H25" s="1190"/>
      <c r="I25" s="1191"/>
      <c r="J25" s="1190"/>
      <c r="K25" s="1190"/>
      <c r="L25" s="1192"/>
    </row>
    <row r="26" spans="2:12" s="18" customFormat="1" ht="15" customHeight="1" thickTop="1">
      <c r="B26" s="1029" t="s">
        <v>1412</v>
      </c>
      <c r="C26" s="15"/>
      <c r="D26" s="15"/>
      <c r="E26" s="15"/>
      <c r="F26" s="15"/>
      <c r="G26" s="1030"/>
      <c r="H26" s="25"/>
      <c r="I26" s="1030"/>
      <c r="J26" s="25"/>
      <c r="K26" s="25"/>
      <c r="L26" s="25"/>
    </row>
    <row r="27" spans="2:12" s="18" customFormat="1" ht="15" customHeight="1">
      <c r="B27" s="1031" t="s">
        <v>512</v>
      </c>
      <c r="C27" s="15"/>
      <c r="D27" s="15"/>
      <c r="E27" s="15"/>
      <c r="F27" s="15"/>
      <c r="G27" s="1030"/>
      <c r="H27" s="25"/>
      <c r="I27" s="1030"/>
      <c r="J27" s="25"/>
      <c r="K27" s="25"/>
      <c r="L27" s="25"/>
    </row>
    <row r="28" spans="2:4" ht="15" customHeight="1">
      <c r="B28" s="78" t="s">
        <v>150</v>
      </c>
      <c r="C28" s="35"/>
      <c r="D28" s="35"/>
    </row>
    <row r="29" spans="2:6" ht="15" customHeight="1">
      <c r="B29" s="78" t="s">
        <v>151</v>
      </c>
      <c r="C29" s="35"/>
      <c r="D29" s="35"/>
      <c r="F29" s="1"/>
    </row>
    <row r="37" ht="12.75">
      <c r="D37" s="1032"/>
    </row>
    <row r="38" ht="12.75">
      <c r="C38" s="1032"/>
    </row>
    <row r="39" ht="12.75">
      <c r="C39" s="1032"/>
    </row>
    <row r="40" ht="12.75">
      <c r="C40" s="1032"/>
    </row>
  </sheetData>
  <mergeCells count="12"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workbookViewId="0" topLeftCell="A1">
      <selection activeCell="A1" sqref="A1:H1"/>
    </sheetView>
  </sheetViews>
  <sheetFormatPr defaultColWidth="9.140625" defaultRowHeight="21" customHeight="1"/>
  <cols>
    <col min="1" max="1" width="13.28125" style="9" customWidth="1"/>
    <col min="2" max="16384" width="9.140625" style="9" customWidth="1"/>
  </cols>
  <sheetData>
    <row r="1" spans="1:8" ht="21" customHeight="1">
      <c r="A1" s="1610" t="s">
        <v>850</v>
      </c>
      <c r="B1" s="1610"/>
      <c r="C1" s="1610"/>
      <c r="D1" s="1610"/>
      <c r="E1" s="1610"/>
      <c r="F1" s="1610"/>
      <c r="G1" s="1610"/>
      <c r="H1" s="1610"/>
    </row>
    <row r="2" spans="1:8" ht="21" customHeight="1">
      <c r="A2" s="1787" t="s">
        <v>851</v>
      </c>
      <c r="B2" s="1787"/>
      <c r="C2" s="1787"/>
      <c r="D2" s="1787"/>
      <c r="E2" s="1787"/>
      <c r="F2" s="1787"/>
      <c r="G2" s="1787"/>
      <c r="H2" s="1787"/>
    </row>
    <row r="3" spans="1:8" ht="21" customHeight="1" thickBot="1">
      <c r="A3" s="1835" t="s">
        <v>200</v>
      </c>
      <c r="B3" s="1835"/>
      <c r="C3" s="1835"/>
      <c r="D3" s="1835"/>
      <c r="E3" s="1835"/>
      <c r="F3" s="1835"/>
      <c r="G3" s="1835"/>
      <c r="H3" s="1835"/>
    </row>
    <row r="4" spans="1:8" ht="21" customHeight="1" thickTop="1">
      <c r="A4" s="1352" t="s">
        <v>9</v>
      </c>
      <c r="B4" s="1001" t="s">
        <v>799</v>
      </c>
      <c r="C4" s="1001" t="s">
        <v>780</v>
      </c>
      <c r="D4" s="1001" t="s">
        <v>781</v>
      </c>
      <c r="E4" s="1001" t="s">
        <v>782</v>
      </c>
      <c r="F4" s="1001" t="s">
        <v>1460</v>
      </c>
      <c r="G4" s="1001" t="s">
        <v>1056</v>
      </c>
      <c r="H4" s="1353" t="s">
        <v>1086</v>
      </c>
    </row>
    <row r="5" spans="1:8" ht="21" customHeight="1">
      <c r="A5" s="460" t="s">
        <v>15</v>
      </c>
      <c r="B5" s="108">
        <v>728.7</v>
      </c>
      <c r="C5" s="108">
        <v>726.1</v>
      </c>
      <c r="D5" s="108">
        <v>980.096</v>
      </c>
      <c r="E5" s="108">
        <v>957.5</v>
      </c>
      <c r="F5" s="108">
        <v>2133.8</v>
      </c>
      <c r="G5" s="108">
        <v>3417.43</v>
      </c>
      <c r="H5" s="1354">
        <v>3939.5</v>
      </c>
    </row>
    <row r="6" spans="1:8" ht="21" customHeight="1">
      <c r="A6" s="460" t="s">
        <v>16</v>
      </c>
      <c r="B6" s="108">
        <v>980.1</v>
      </c>
      <c r="C6" s="108">
        <v>1117.4</v>
      </c>
      <c r="D6" s="108">
        <v>977.561</v>
      </c>
      <c r="E6" s="108">
        <v>1207.954</v>
      </c>
      <c r="F6" s="108">
        <v>1655.209</v>
      </c>
      <c r="G6" s="108">
        <v>2820.1</v>
      </c>
      <c r="H6" s="1354">
        <v>4235.2</v>
      </c>
    </row>
    <row r="7" spans="1:9" ht="21" customHeight="1">
      <c r="A7" s="460" t="s">
        <v>17</v>
      </c>
      <c r="B7" s="108">
        <v>1114.2</v>
      </c>
      <c r="C7" s="108">
        <v>1316.8</v>
      </c>
      <c r="D7" s="108">
        <v>907.879</v>
      </c>
      <c r="E7" s="108">
        <v>865.719</v>
      </c>
      <c r="F7" s="108">
        <v>2411.6</v>
      </c>
      <c r="G7" s="108">
        <v>1543.517</v>
      </c>
      <c r="H7" s="1354">
        <v>4145.5</v>
      </c>
      <c r="I7" s="1"/>
    </row>
    <row r="8" spans="1:8" ht="21" customHeight="1">
      <c r="A8" s="460" t="s">
        <v>18</v>
      </c>
      <c r="B8" s="108">
        <v>1019.2</v>
      </c>
      <c r="C8" s="108">
        <v>1186.5</v>
      </c>
      <c r="D8" s="108">
        <v>1103.189</v>
      </c>
      <c r="E8" s="108">
        <v>1188.259</v>
      </c>
      <c r="F8" s="108">
        <v>2065.7</v>
      </c>
      <c r="G8" s="108">
        <v>1571.367</v>
      </c>
      <c r="H8" s="1354">
        <v>3894.8</v>
      </c>
    </row>
    <row r="9" spans="1:8" ht="21" customHeight="1">
      <c r="A9" s="460" t="s">
        <v>19</v>
      </c>
      <c r="B9" s="108">
        <v>1354.5</v>
      </c>
      <c r="C9" s="108">
        <v>1205.8</v>
      </c>
      <c r="D9" s="108">
        <v>1583.675</v>
      </c>
      <c r="E9" s="108">
        <v>1661.361</v>
      </c>
      <c r="F9" s="108">
        <v>2859.9</v>
      </c>
      <c r="G9" s="108">
        <v>2301.56</v>
      </c>
      <c r="H9" s="1354">
        <v>4767.4</v>
      </c>
    </row>
    <row r="10" spans="1:8" ht="21" customHeight="1">
      <c r="A10" s="460" t="s">
        <v>20</v>
      </c>
      <c r="B10" s="108">
        <v>996.9</v>
      </c>
      <c r="C10" s="108">
        <v>1394.9</v>
      </c>
      <c r="D10" s="108">
        <v>1156.237</v>
      </c>
      <c r="E10" s="108">
        <v>1643.985</v>
      </c>
      <c r="F10" s="108">
        <v>3805.5</v>
      </c>
      <c r="G10" s="108">
        <v>2016.824</v>
      </c>
      <c r="H10" s="1354">
        <v>4917.8</v>
      </c>
    </row>
    <row r="11" spans="1:9" ht="21" customHeight="1">
      <c r="A11" s="460" t="s">
        <v>21</v>
      </c>
      <c r="B11" s="108">
        <v>1503.6</v>
      </c>
      <c r="C11" s="108">
        <v>1154.4</v>
      </c>
      <c r="D11" s="108">
        <v>603.806</v>
      </c>
      <c r="E11" s="108">
        <v>716.981</v>
      </c>
      <c r="F11" s="108">
        <v>2962.1</v>
      </c>
      <c r="G11" s="108">
        <v>2007.5</v>
      </c>
      <c r="H11" s="459">
        <v>5107.5</v>
      </c>
      <c r="I11" s="1"/>
    </row>
    <row r="12" spans="1:8" ht="21" customHeight="1">
      <c r="A12" s="460" t="s">
        <v>22</v>
      </c>
      <c r="B12" s="108">
        <v>1717.9</v>
      </c>
      <c r="C12" s="108">
        <v>1107.8</v>
      </c>
      <c r="D12" s="108">
        <v>603.011</v>
      </c>
      <c r="E12" s="108">
        <v>1428.479</v>
      </c>
      <c r="F12" s="108">
        <v>1963.1</v>
      </c>
      <c r="G12" s="108">
        <v>2480.095</v>
      </c>
      <c r="H12" s="1354">
        <v>3755.8</v>
      </c>
    </row>
    <row r="13" spans="1:8" ht="21" customHeight="1">
      <c r="A13" s="460" t="s">
        <v>23</v>
      </c>
      <c r="B13" s="108">
        <v>2060.5</v>
      </c>
      <c r="C13" s="108">
        <v>1567.2</v>
      </c>
      <c r="D13" s="108">
        <v>1398.554</v>
      </c>
      <c r="E13" s="108">
        <v>2052.853</v>
      </c>
      <c r="F13" s="108">
        <v>3442.1</v>
      </c>
      <c r="G13" s="108">
        <v>3768.18</v>
      </c>
      <c r="H13" s="1354">
        <v>4382.1</v>
      </c>
    </row>
    <row r="14" spans="1:8" ht="21" customHeight="1">
      <c r="A14" s="460" t="s">
        <v>24</v>
      </c>
      <c r="B14" s="108">
        <v>1309.9</v>
      </c>
      <c r="C14" s="108">
        <v>1830.8</v>
      </c>
      <c r="D14" s="108">
        <v>916.412</v>
      </c>
      <c r="E14" s="108">
        <v>2714.843</v>
      </c>
      <c r="F14" s="108">
        <v>3420.2</v>
      </c>
      <c r="G14" s="108">
        <v>3495.035</v>
      </c>
      <c r="H14" s="459">
        <v>3427.2</v>
      </c>
    </row>
    <row r="15" spans="1:8" ht="21" customHeight="1">
      <c r="A15" s="460" t="s">
        <v>25</v>
      </c>
      <c r="B15" s="108">
        <v>1455.4</v>
      </c>
      <c r="C15" s="108">
        <v>1825.2</v>
      </c>
      <c r="D15" s="108">
        <v>1181.457</v>
      </c>
      <c r="E15" s="108">
        <v>1711.2</v>
      </c>
      <c r="F15" s="108">
        <v>2205.73</v>
      </c>
      <c r="G15" s="34">
        <v>3452.1</v>
      </c>
      <c r="H15" s="459"/>
    </row>
    <row r="16" spans="1:8" ht="21" customHeight="1">
      <c r="A16" s="460" t="s">
        <v>1420</v>
      </c>
      <c r="B16" s="108">
        <v>1016</v>
      </c>
      <c r="C16" s="108">
        <v>1900.2</v>
      </c>
      <c r="D16" s="108">
        <v>1394</v>
      </c>
      <c r="E16" s="108">
        <v>1571.796</v>
      </c>
      <c r="F16" s="108">
        <v>3091.435</v>
      </c>
      <c r="G16" s="108">
        <v>4253.095</v>
      </c>
      <c r="H16" s="459"/>
    </row>
    <row r="17" spans="1:9" ht="21" customHeight="1" thickBot="1">
      <c r="A17" s="572" t="s">
        <v>267</v>
      </c>
      <c r="B17" s="542">
        <v>15256.9</v>
      </c>
      <c r="C17" s="542">
        <v>16333.1</v>
      </c>
      <c r="D17" s="542">
        <v>12805.877000000002</v>
      </c>
      <c r="E17" s="542">
        <v>17720.93</v>
      </c>
      <c r="F17" s="542">
        <v>32016.374</v>
      </c>
      <c r="G17" s="542">
        <v>33126.803</v>
      </c>
      <c r="H17" s="1355">
        <v>42572.84</v>
      </c>
      <c r="I17" s="1"/>
    </row>
    <row r="18" spans="1:8" ht="21" customHeight="1" thickTop="1">
      <c r="A18" s="9" t="s">
        <v>1087</v>
      </c>
      <c r="F18" s="1"/>
      <c r="H18" s="1"/>
    </row>
    <row r="19" spans="1:8" ht="11.25" customHeight="1">
      <c r="A19" s="9" t="s">
        <v>1088</v>
      </c>
      <c r="F19" s="1"/>
      <c r="H19" s="35"/>
    </row>
  </sheetData>
  <mergeCells count="3">
    <mergeCell ref="A1:H1"/>
    <mergeCell ref="A2:H2"/>
    <mergeCell ref="A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:H1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5" width="9.140625" style="9" customWidth="1"/>
    <col min="6" max="6" width="10.140625" style="9" customWidth="1"/>
    <col min="7" max="7" width="9.140625" style="9" customWidth="1"/>
    <col min="8" max="8" width="10.7109375" style="9" customWidth="1"/>
    <col min="9" max="16384" width="9.140625" style="9" customWidth="1"/>
  </cols>
  <sheetData>
    <row r="1" spans="1:8" ht="12.75">
      <c r="A1" s="1598" t="s">
        <v>123</v>
      </c>
      <c r="B1" s="1598"/>
      <c r="C1" s="1598"/>
      <c r="D1" s="1598"/>
      <c r="E1" s="1598"/>
      <c r="F1" s="1598"/>
      <c r="G1" s="1598"/>
      <c r="H1" s="1598"/>
    </row>
    <row r="2" spans="1:8" ht="15.75">
      <c r="A2" s="1863" t="s">
        <v>236</v>
      </c>
      <c r="B2" s="1864"/>
      <c r="C2" s="1864"/>
      <c r="D2" s="1864"/>
      <c r="E2" s="1864"/>
      <c r="F2" s="1864"/>
      <c r="G2" s="1864"/>
      <c r="H2" s="1864"/>
    </row>
    <row r="3" spans="1:8" ht="16.5" thickBot="1">
      <c r="A3" s="419"/>
      <c r="B3" s="420"/>
      <c r="C3" s="420"/>
      <c r="D3" s="420"/>
      <c r="E3" s="420"/>
      <c r="F3" s="420"/>
      <c r="G3" s="1865" t="s">
        <v>237</v>
      </c>
      <c r="H3" s="1865"/>
    </row>
    <row r="4" spans="1:8" ht="16.5" thickTop="1">
      <c r="A4" s="464"/>
      <c r="B4" s="465"/>
      <c r="C4" s="466"/>
      <c r="D4" s="466"/>
      <c r="E4" s="466"/>
      <c r="F4" s="467"/>
      <c r="G4" s="468" t="s">
        <v>1501</v>
      </c>
      <c r="H4" s="469"/>
    </row>
    <row r="5" spans="1:8" ht="15.75">
      <c r="A5" s="470"/>
      <c r="B5" s="98"/>
      <c r="C5" s="421" t="s">
        <v>1344</v>
      </c>
      <c r="D5" s="422" t="s">
        <v>1205</v>
      </c>
      <c r="E5" s="421" t="s">
        <v>1344</v>
      </c>
      <c r="F5" s="421" t="str">
        <f>+D5</f>
        <v>Mid-May</v>
      </c>
      <c r="G5" s="644" t="s">
        <v>167</v>
      </c>
      <c r="H5" s="703"/>
    </row>
    <row r="6" spans="1:8" ht="15.75">
      <c r="A6" s="470"/>
      <c r="B6" s="98"/>
      <c r="C6" s="423">
        <v>2008</v>
      </c>
      <c r="D6" s="643">
        <v>2009</v>
      </c>
      <c r="E6" s="423">
        <v>2009</v>
      </c>
      <c r="F6" s="423">
        <v>2010</v>
      </c>
      <c r="G6" s="1569" t="s">
        <v>1056</v>
      </c>
      <c r="H6" s="471" t="s">
        <v>1500</v>
      </c>
    </row>
    <row r="7" spans="1:8" ht="15.75">
      <c r="A7" s="472"/>
      <c r="B7" s="425"/>
      <c r="C7" s="426"/>
      <c r="D7" s="426"/>
      <c r="E7" s="426"/>
      <c r="F7" s="424"/>
      <c r="G7" s="426"/>
      <c r="H7" s="473"/>
    </row>
    <row r="8" spans="1:8" ht="12.75">
      <c r="A8" s="474" t="s">
        <v>1312</v>
      </c>
      <c r="B8" s="427"/>
      <c r="C8" s="428">
        <v>169683.6</v>
      </c>
      <c r="D8" s="428">
        <v>223782.5</v>
      </c>
      <c r="E8" s="428">
        <v>224190.3</v>
      </c>
      <c r="F8" s="429">
        <v>185290.6</v>
      </c>
      <c r="G8" s="428">
        <v>31.882220792109536</v>
      </c>
      <c r="H8" s="475">
        <v>-17.35119672885044</v>
      </c>
    </row>
    <row r="9" spans="1:8" ht="15.75">
      <c r="A9" s="476"/>
      <c r="B9" s="430" t="s">
        <v>1443</v>
      </c>
      <c r="C9" s="431">
        <v>142848.828</v>
      </c>
      <c r="D9" s="431">
        <v>197897.72</v>
      </c>
      <c r="E9" s="431">
        <v>201756.013453</v>
      </c>
      <c r="F9" s="432">
        <v>151784.68804507</v>
      </c>
      <c r="G9" s="431">
        <v>38.536467376547165</v>
      </c>
      <c r="H9" s="477">
        <v>-24.768196274640914</v>
      </c>
    </row>
    <row r="10" spans="1:8" ht="15.75">
      <c r="A10" s="476"/>
      <c r="B10" s="433" t="s">
        <v>1444</v>
      </c>
      <c r="C10" s="431">
        <v>26834.772</v>
      </c>
      <c r="D10" s="431">
        <v>25884.78</v>
      </c>
      <c r="E10" s="431">
        <v>22434.286547</v>
      </c>
      <c r="F10" s="432">
        <v>33505.91195493</v>
      </c>
      <c r="G10" s="431">
        <v>-3.5401530521668008</v>
      </c>
      <c r="H10" s="477">
        <v>49.35135951274788</v>
      </c>
    </row>
    <row r="11" spans="1:8" ht="15.75">
      <c r="A11" s="478"/>
      <c r="B11" s="434"/>
      <c r="C11" s="435"/>
      <c r="D11" s="435"/>
      <c r="E11" s="435"/>
      <c r="F11" s="436"/>
      <c r="G11" s="435"/>
      <c r="H11" s="479"/>
    </row>
    <row r="12" spans="1:8" ht="15.75">
      <c r="A12" s="472"/>
      <c r="B12" s="425"/>
      <c r="C12" s="437"/>
      <c r="D12" s="437"/>
      <c r="E12" s="437"/>
      <c r="F12" s="432"/>
      <c r="G12" s="437"/>
      <c r="H12" s="480"/>
    </row>
    <row r="13" spans="1:8" ht="12.75">
      <c r="A13" s="474" t="s">
        <v>1445</v>
      </c>
      <c r="B13" s="430"/>
      <c r="C13" s="428">
        <v>42939.9</v>
      </c>
      <c r="D13" s="428">
        <v>59650.4</v>
      </c>
      <c r="E13" s="428">
        <v>55795.3</v>
      </c>
      <c r="F13" s="429">
        <v>53051.7</v>
      </c>
      <c r="G13" s="428">
        <v>38.91601983237035</v>
      </c>
      <c r="H13" s="475">
        <v>-4.917260055954543</v>
      </c>
    </row>
    <row r="14" spans="1:8" ht="15.75">
      <c r="A14" s="476"/>
      <c r="B14" s="430" t="s">
        <v>1443</v>
      </c>
      <c r="C14" s="431">
        <v>38827.1</v>
      </c>
      <c r="D14" s="431">
        <v>56173.6</v>
      </c>
      <c r="E14" s="431">
        <v>52200.4</v>
      </c>
      <c r="F14" s="432">
        <v>46641.9</v>
      </c>
      <c r="G14" s="431">
        <v>44.67626992487206</v>
      </c>
      <c r="H14" s="477">
        <v>-10.648385836123865</v>
      </c>
    </row>
    <row r="15" spans="1:8" ht="15.75">
      <c r="A15" s="476"/>
      <c r="B15" s="433" t="s">
        <v>1444</v>
      </c>
      <c r="C15" s="431">
        <v>4112.8</v>
      </c>
      <c r="D15" s="431">
        <v>3476.8</v>
      </c>
      <c r="E15" s="431">
        <v>3594.9</v>
      </c>
      <c r="F15" s="432">
        <v>6409.8</v>
      </c>
      <c r="G15" s="431">
        <v>-15.463917525773198</v>
      </c>
      <c r="H15" s="477">
        <v>78.30259534340317</v>
      </c>
    </row>
    <row r="16" spans="1:8" ht="15.75">
      <c r="A16" s="478"/>
      <c r="B16" s="434"/>
      <c r="C16" s="438"/>
      <c r="D16" s="438"/>
      <c r="E16" s="438"/>
      <c r="F16" s="436"/>
      <c r="G16" s="438"/>
      <c r="H16" s="481"/>
    </row>
    <row r="17" spans="1:8" ht="15.75">
      <c r="A17" s="476"/>
      <c r="B17" s="430"/>
      <c r="C17" s="439"/>
      <c r="D17" s="439"/>
      <c r="E17" s="439"/>
      <c r="F17" s="432"/>
      <c r="G17" s="439"/>
      <c r="H17" s="482"/>
    </row>
    <row r="18" spans="1:8" ht="12.75">
      <c r="A18" s="474" t="s">
        <v>1446</v>
      </c>
      <c r="B18" s="427"/>
      <c r="C18" s="428">
        <v>212623.5</v>
      </c>
      <c r="D18" s="428">
        <v>283432.9</v>
      </c>
      <c r="E18" s="428">
        <v>279985.6</v>
      </c>
      <c r="F18" s="429">
        <v>238342.3</v>
      </c>
      <c r="G18" s="428">
        <v>33.30271583338626</v>
      </c>
      <c r="H18" s="475">
        <v>-14.873372059134468</v>
      </c>
    </row>
    <row r="19" spans="1:8" ht="15.75">
      <c r="A19" s="476"/>
      <c r="B19" s="430"/>
      <c r="C19" s="440"/>
      <c r="D19" s="440"/>
      <c r="E19" s="440"/>
      <c r="F19" s="432"/>
      <c r="G19" s="440"/>
      <c r="H19" s="483"/>
    </row>
    <row r="20" spans="1:8" ht="15.75">
      <c r="A20" s="476"/>
      <c r="B20" s="430" t="s">
        <v>1443</v>
      </c>
      <c r="C20" s="431">
        <v>181675.928</v>
      </c>
      <c r="D20" s="431">
        <v>254071.32</v>
      </c>
      <c r="E20" s="431">
        <v>253956.413453</v>
      </c>
      <c r="F20" s="432">
        <v>198426.58804507</v>
      </c>
      <c r="G20" s="431">
        <v>39.8486430189034</v>
      </c>
      <c r="H20" s="477">
        <v>-21.865888186441467</v>
      </c>
    </row>
    <row r="21" spans="1:8" ht="15.75">
      <c r="A21" s="476"/>
      <c r="B21" s="441" t="s">
        <v>1447</v>
      </c>
      <c r="C21" s="431">
        <v>85.44489578997619</v>
      </c>
      <c r="D21" s="431">
        <v>89.64072978119336</v>
      </c>
      <c r="E21" s="431">
        <v>90.70338383581156</v>
      </c>
      <c r="F21" s="432">
        <v>83.25277890037565</v>
      </c>
      <c r="G21" s="431" t="s">
        <v>1498</v>
      </c>
      <c r="H21" s="477" t="s">
        <v>1498</v>
      </c>
    </row>
    <row r="22" spans="1:8" ht="15.75">
      <c r="A22" s="476"/>
      <c r="B22" s="433" t="s">
        <v>1444</v>
      </c>
      <c r="C22" s="431">
        <v>30947.572</v>
      </c>
      <c r="D22" s="431">
        <v>29361.58</v>
      </c>
      <c r="E22" s="431">
        <v>26029.186547</v>
      </c>
      <c r="F22" s="432">
        <v>39915.711954930004</v>
      </c>
      <c r="G22" s="431">
        <v>-5.124770369707832</v>
      </c>
      <c r="H22" s="477">
        <v>53.34982475482121</v>
      </c>
    </row>
    <row r="23" spans="1:8" ht="12.75">
      <c r="A23" s="484"/>
      <c r="B23" s="442" t="s">
        <v>1447</v>
      </c>
      <c r="C23" s="431">
        <v>14.555104210023822</v>
      </c>
      <c r="D23" s="431">
        <v>10.359270218806635</v>
      </c>
      <c r="E23" s="431">
        <v>9.296616164188446</v>
      </c>
      <c r="F23" s="436">
        <v>16.747221099624365</v>
      </c>
      <c r="G23" s="431" t="s">
        <v>1498</v>
      </c>
      <c r="H23" s="477" t="s">
        <v>1498</v>
      </c>
    </row>
    <row r="24" spans="1:8" ht="15.75">
      <c r="A24" s="485" t="s">
        <v>1448</v>
      </c>
      <c r="B24" s="443"/>
      <c r="C24" s="444"/>
      <c r="D24" s="444"/>
      <c r="E24" s="444"/>
      <c r="F24" s="432"/>
      <c r="G24" s="444"/>
      <c r="H24" s="486"/>
    </row>
    <row r="25" spans="1:8" ht="15.75">
      <c r="A25" s="487"/>
      <c r="B25" s="441" t="s">
        <v>1449</v>
      </c>
      <c r="C25" s="431">
        <v>11.511300237942486</v>
      </c>
      <c r="D25" s="431">
        <v>12.396432481181174</v>
      </c>
      <c r="E25" s="431">
        <v>12.032566957874538</v>
      </c>
      <c r="F25" s="432">
        <v>7.858517064594909</v>
      </c>
      <c r="G25" s="431" t="s">
        <v>1498</v>
      </c>
      <c r="H25" s="477" t="s">
        <v>1498</v>
      </c>
    </row>
    <row r="26" spans="1:8" ht="15.75">
      <c r="A26" s="488"/>
      <c r="B26" s="445" t="s">
        <v>1450</v>
      </c>
      <c r="C26" s="446">
        <v>9.268689264046712</v>
      </c>
      <c r="D26" s="446">
        <v>10.063091169047054</v>
      </c>
      <c r="E26" s="446">
        <v>9.808686330396318</v>
      </c>
      <c r="F26" s="436">
        <v>6.60221211029139</v>
      </c>
      <c r="G26" s="446" t="s">
        <v>1498</v>
      </c>
      <c r="H26" s="489" t="s">
        <v>1498</v>
      </c>
    </row>
    <row r="27" spans="1:8" ht="12.75">
      <c r="A27" s="490" t="s">
        <v>1451</v>
      </c>
      <c r="B27" s="425"/>
      <c r="C27" s="431">
        <v>212623.5</v>
      </c>
      <c r="D27" s="431">
        <v>283432.9</v>
      </c>
      <c r="E27" s="431">
        <v>279985.6</v>
      </c>
      <c r="F27" s="447">
        <v>238342.3</v>
      </c>
      <c r="G27" s="431">
        <v>33.30271583338626</v>
      </c>
      <c r="H27" s="477">
        <v>-14.873372059134468</v>
      </c>
    </row>
    <row r="28" spans="1:8" ht="12.75">
      <c r="A28" s="491" t="s">
        <v>1452</v>
      </c>
      <c r="B28" s="430"/>
      <c r="C28" s="431">
        <v>630.6</v>
      </c>
      <c r="D28" s="431">
        <v>650.6</v>
      </c>
      <c r="E28" s="431">
        <v>555.3</v>
      </c>
      <c r="F28" s="431">
        <v>5967.1</v>
      </c>
      <c r="G28" s="431">
        <v>3.1715826197272463</v>
      </c>
      <c r="H28" s="477">
        <v>974.5723032594994</v>
      </c>
    </row>
    <row r="29" spans="1:8" ht="15.75">
      <c r="A29" s="491" t="s">
        <v>1453</v>
      </c>
      <c r="B29" s="448"/>
      <c r="C29" s="431">
        <v>213254.1</v>
      </c>
      <c r="D29" s="431">
        <v>284083.5</v>
      </c>
      <c r="E29" s="431">
        <v>280540.9</v>
      </c>
      <c r="F29" s="431">
        <v>244309.4</v>
      </c>
      <c r="G29" s="431">
        <v>33.21361699493701</v>
      </c>
      <c r="H29" s="477">
        <v>-12.914872662061043</v>
      </c>
    </row>
    <row r="30" spans="1:8" ht="15.75">
      <c r="A30" s="491" t="s">
        <v>1454</v>
      </c>
      <c r="B30" s="448"/>
      <c r="C30" s="431">
        <v>41798.7</v>
      </c>
      <c r="D30" s="431">
        <v>60571.6</v>
      </c>
      <c r="E30" s="431">
        <v>59457.4</v>
      </c>
      <c r="F30" s="431">
        <v>53987.8</v>
      </c>
      <c r="G30" s="431">
        <v>44.91264082375767</v>
      </c>
      <c r="H30" s="477">
        <v>-9.19919135380961</v>
      </c>
    </row>
    <row r="31" spans="1:8" ht="15.75">
      <c r="A31" s="491" t="s">
        <v>1455</v>
      </c>
      <c r="B31" s="448"/>
      <c r="C31" s="431">
        <v>171455.4</v>
      </c>
      <c r="D31" s="431">
        <v>223511.9</v>
      </c>
      <c r="E31" s="431">
        <v>221083.5</v>
      </c>
      <c r="F31" s="431">
        <v>190321.6</v>
      </c>
      <c r="G31" s="431">
        <v>30.36154008564327</v>
      </c>
      <c r="H31" s="477">
        <v>-13.914154606743594</v>
      </c>
    </row>
    <row r="32" spans="1:8" ht="15.75">
      <c r="A32" s="491" t="s">
        <v>1300</v>
      </c>
      <c r="B32" s="448"/>
      <c r="C32" s="431">
        <v>-39545.9</v>
      </c>
      <c r="D32" s="431">
        <v>-52056.5</v>
      </c>
      <c r="E32" s="431">
        <v>-49628.09999999992</v>
      </c>
      <c r="F32" s="449">
        <v>30761.9</v>
      </c>
      <c r="G32" s="431" t="s">
        <v>1498</v>
      </c>
      <c r="H32" s="477" t="s">
        <v>1498</v>
      </c>
    </row>
    <row r="33" spans="1:8" ht="15.75">
      <c r="A33" s="491" t="s">
        <v>1301</v>
      </c>
      <c r="B33" s="448"/>
      <c r="C33" s="431">
        <v>9871.37</v>
      </c>
      <c r="D33" s="431">
        <v>8993.86</v>
      </c>
      <c r="E33" s="431">
        <v>8348.4</v>
      </c>
      <c r="F33" s="449">
        <v>-13397.72</v>
      </c>
      <c r="G33" s="431" t="s">
        <v>1498</v>
      </c>
      <c r="H33" s="477" t="s">
        <v>1498</v>
      </c>
    </row>
    <row r="34" spans="1:8" ht="16.5" thickBot="1">
      <c r="A34" s="492" t="s">
        <v>1115</v>
      </c>
      <c r="B34" s="493"/>
      <c r="C34" s="494">
        <v>-29674.53</v>
      </c>
      <c r="D34" s="494">
        <v>-43062.54</v>
      </c>
      <c r="E34" s="494">
        <v>-41279.69999999992</v>
      </c>
      <c r="F34" s="495">
        <v>17364.18</v>
      </c>
      <c r="G34" s="494" t="s">
        <v>1498</v>
      </c>
      <c r="H34" s="496" t="s">
        <v>1498</v>
      </c>
    </row>
    <row r="35" spans="1:8" ht="16.5" thickTop="1">
      <c r="A35" s="450" t="s">
        <v>48</v>
      </c>
      <c r="B35" s="420"/>
      <c r="C35" s="419"/>
      <c r="D35" s="419"/>
      <c r="E35" s="419"/>
      <c r="F35" s="419"/>
      <c r="G35" s="419"/>
      <c r="H35" s="419"/>
    </row>
    <row r="36" spans="1:8" ht="15.75">
      <c r="A36" s="451" t="s">
        <v>49</v>
      </c>
      <c r="B36" s="452"/>
      <c r="C36" s="419"/>
      <c r="D36" s="419"/>
      <c r="E36" s="419"/>
      <c r="F36" s="419"/>
      <c r="G36" s="419"/>
      <c r="H36" s="419"/>
    </row>
    <row r="37" spans="1:8" ht="15.75">
      <c r="A37" s="453" t="s">
        <v>50</v>
      </c>
      <c r="B37" s="454"/>
      <c r="C37" s="419"/>
      <c r="D37" s="419"/>
      <c r="E37" s="419"/>
      <c r="F37" s="419"/>
      <c r="G37" s="419"/>
      <c r="H37" s="419"/>
    </row>
    <row r="38" spans="1:8" ht="15.75">
      <c r="A38" s="454" t="s">
        <v>51</v>
      </c>
      <c r="B38" s="419"/>
      <c r="C38" s="455">
        <v>68.5</v>
      </c>
      <c r="D38" s="456">
        <v>79.15</v>
      </c>
      <c r="E38" s="455">
        <v>78.05</v>
      </c>
      <c r="F38" s="455">
        <v>71.81</v>
      </c>
      <c r="G38" s="419"/>
      <c r="H38" s="419"/>
    </row>
  </sheetData>
  <mergeCells count="3">
    <mergeCell ref="A1:H1"/>
    <mergeCell ref="A2:H2"/>
    <mergeCell ref="G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1" sqref="A1:H1"/>
    </sheetView>
  </sheetViews>
  <sheetFormatPr defaultColWidth="9.140625" defaultRowHeight="12.75"/>
  <cols>
    <col min="1" max="1" width="7.57421875" style="9" customWidth="1"/>
    <col min="2" max="2" width="23.140625" style="9" bestFit="1" customWidth="1"/>
    <col min="3" max="16384" width="9.140625" style="9" customWidth="1"/>
  </cols>
  <sheetData>
    <row r="1" spans="1:8" ht="12.75">
      <c r="A1" s="1598" t="s">
        <v>120</v>
      </c>
      <c r="B1" s="1598"/>
      <c r="C1" s="1598"/>
      <c r="D1" s="1598"/>
      <c r="E1" s="1598"/>
      <c r="F1" s="1598"/>
      <c r="G1" s="1598"/>
      <c r="H1" s="1598"/>
    </row>
    <row r="2" spans="1:9" ht="15.75">
      <c r="A2" s="1585" t="s">
        <v>40</v>
      </c>
      <c r="B2" s="1585"/>
      <c r="C2" s="1585"/>
      <c r="D2" s="1585"/>
      <c r="E2" s="1585"/>
      <c r="F2" s="1585"/>
      <c r="G2" s="1585"/>
      <c r="H2" s="1585"/>
      <c r="I2" s="35"/>
    </row>
    <row r="3" spans="6:9" ht="13.5" thickBot="1">
      <c r="F3" s="1835" t="s">
        <v>121</v>
      </c>
      <c r="G3" s="1835"/>
      <c r="H3" s="1835"/>
      <c r="I3" s="35"/>
    </row>
    <row r="4" spans="1:8" ht="13.5" thickTop="1">
      <c r="A4" s="464"/>
      <c r="B4" s="465"/>
      <c r="C4" s="968"/>
      <c r="D4" s="968"/>
      <c r="E4" s="968"/>
      <c r="F4" s="968"/>
      <c r="G4" s="969" t="s">
        <v>1501</v>
      </c>
      <c r="H4" s="970"/>
    </row>
    <row r="5" spans="1:8" ht="12.75">
      <c r="A5" s="971"/>
      <c r="B5" s="98"/>
      <c r="C5" s="936" t="s">
        <v>1344</v>
      </c>
      <c r="D5" s="937" t="s">
        <v>1205</v>
      </c>
      <c r="E5" s="937" t="s">
        <v>1344</v>
      </c>
      <c r="F5" s="937" t="s">
        <v>1205</v>
      </c>
      <c r="G5" s="938" t="s">
        <v>167</v>
      </c>
      <c r="H5" s="972"/>
    </row>
    <row r="6" spans="1:8" ht="12.75">
      <c r="A6" s="971"/>
      <c r="B6" s="98"/>
      <c r="C6" s="936">
        <v>2008</v>
      </c>
      <c r="D6" s="939">
        <v>2009</v>
      </c>
      <c r="E6" s="939">
        <v>2009</v>
      </c>
      <c r="F6" s="940">
        <v>2010</v>
      </c>
      <c r="G6" s="1360" t="s">
        <v>1056</v>
      </c>
      <c r="H6" s="973" t="s">
        <v>1500</v>
      </c>
    </row>
    <row r="7" spans="1:8" ht="12.75">
      <c r="A7" s="974"/>
      <c r="B7" s="69"/>
      <c r="C7" s="941"/>
      <c r="D7" s="941"/>
      <c r="E7" s="941"/>
      <c r="F7" s="941"/>
      <c r="G7" s="11"/>
      <c r="H7" s="975"/>
    </row>
    <row r="8" spans="1:8" ht="12.75">
      <c r="A8" s="349" t="s">
        <v>1312</v>
      </c>
      <c r="B8" s="942"/>
      <c r="C8" s="70">
        <v>2477.1328467153285</v>
      </c>
      <c r="D8" s="70">
        <v>2827.321541377132</v>
      </c>
      <c r="E8" s="70">
        <v>2872.3933376041</v>
      </c>
      <c r="F8" s="70">
        <v>2580.289653251636</v>
      </c>
      <c r="G8" s="943">
        <v>14.136855644466252</v>
      </c>
      <c r="H8" s="982">
        <v>-10.169348345450189</v>
      </c>
    </row>
    <row r="9" spans="1:8" ht="12.75">
      <c r="A9" s="330"/>
      <c r="B9" s="39" t="s">
        <v>1443</v>
      </c>
      <c r="C9" s="62">
        <v>2085.3843503649637</v>
      </c>
      <c r="D9" s="62">
        <v>2500.287049905243</v>
      </c>
      <c r="E9" s="62">
        <v>2584.958532389494</v>
      </c>
      <c r="F9" s="62">
        <v>2113.698482733185</v>
      </c>
      <c r="G9" s="68">
        <v>19.895742454750234</v>
      </c>
      <c r="H9" s="517">
        <v>-18.230855301987532</v>
      </c>
    </row>
    <row r="10" spans="1:8" ht="12.75">
      <c r="A10" s="330"/>
      <c r="B10" s="945" t="s">
        <v>1444</v>
      </c>
      <c r="C10" s="62">
        <v>391.748496350365</v>
      </c>
      <c r="D10" s="62">
        <v>327.03449147188877</v>
      </c>
      <c r="E10" s="62">
        <v>287.434805214606</v>
      </c>
      <c r="F10" s="62">
        <v>466.59117051845146</v>
      </c>
      <c r="G10" s="68">
        <v>-16.519273330049614</v>
      </c>
      <c r="H10" s="517">
        <v>62.32939158849703</v>
      </c>
    </row>
    <row r="11" spans="1:8" ht="12.75">
      <c r="A11" s="351"/>
      <c r="B11" s="40"/>
      <c r="C11" s="946"/>
      <c r="D11" s="946"/>
      <c r="E11" s="946"/>
      <c r="F11" s="946"/>
      <c r="G11" s="947"/>
      <c r="H11" s="983"/>
    </row>
    <row r="12" spans="1:8" ht="12.75">
      <c r="A12" s="974"/>
      <c r="B12" s="69"/>
      <c r="C12" s="948"/>
      <c r="D12" s="948"/>
      <c r="E12" s="948"/>
      <c r="F12" s="948"/>
      <c r="G12" s="949"/>
      <c r="H12" s="984"/>
    </row>
    <row r="13" spans="1:8" ht="12.75">
      <c r="A13" s="349" t="s">
        <v>1445</v>
      </c>
      <c r="B13" s="39"/>
      <c r="C13" s="70">
        <v>626.8598540145986</v>
      </c>
      <c r="D13" s="70">
        <v>753.6373973468098</v>
      </c>
      <c r="E13" s="70">
        <v>714.8661114670084</v>
      </c>
      <c r="F13" s="70">
        <v>738.7787216265143</v>
      </c>
      <c r="G13" s="943">
        <v>20.224224365348945</v>
      </c>
      <c r="H13" s="982">
        <v>3.3450473838288133</v>
      </c>
    </row>
    <row r="14" spans="1:8" ht="12.75">
      <c r="A14" s="330"/>
      <c r="B14" s="39" t="s">
        <v>1443</v>
      </c>
      <c r="C14" s="62">
        <v>566.8189781021897</v>
      </c>
      <c r="D14" s="62">
        <v>709.7106759317751</v>
      </c>
      <c r="E14" s="62">
        <v>668.8071748878924</v>
      </c>
      <c r="F14" s="62">
        <v>649.5181729564127</v>
      </c>
      <c r="G14" s="68">
        <v>25.20940606258671</v>
      </c>
      <c r="H14" s="517">
        <v>-2.884090161669235</v>
      </c>
    </row>
    <row r="15" spans="1:8" ht="12.75">
      <c r="A15" s="330"/>
      <c r="B15" s="945" t="s">
        <v>1444</v>
      </c>
      <c r="C15" s="62">
        <v>60.040875912408765</v>
      </c>
      <c r="D15" s="62">
        <v>43.92672141503474</v>
      </c>
      <c r="E15" s="62">
        <v>46.05893657911595</v>
      </c>
      <c r="F15" s="62">
        <v>89.26054867010166</v>
      </c>
      <c r="G15" s="68">
        <v>-26.838639930707075</v>
      </c>
      <c r="H15" s="517">
        <v>93.79637329832357</v>
      </c>
    </row>
    <row r="16" spans="1:8" ht="12.75">
      <c r="A16" s="351"/>
      <c r="B16" s="40"/>
      <c r="C16" s="950"/>
      <c r="D16" s="950"/>
      <c r="E16" s="950"/>
      <c r="F16" s="950"/>
      <c r="G16" s="951"/>
      <c r="H16" s="985"/>
    </row>
    <row r="17" spans="1:8" ht="12.75">
      <c r="A17" s="330"/>
      <c r="B17" s="39"/>
      <c r="C17" s="71"/>
      <c r="D17" s="71"/>
      <c r="E17" s="71"/>
      <c r="F17" s="71"/>
      <c r="G17" s="952"/>
      <c r="H17" s="986"/>
    </row>
    <row r="18" spans="1:8" ht="12.75">
      <c r="A18" s="349" t="s">
        <v>1446</v>
      </c>
      <c r="B18" s="942"/>
      <c r="C18" s="70">
        <v>3103.992700729927</v>
      </c>
      <c r="D18" s="70">
        <v>3580.958938723942</v>
      </c>
      <c r="E18" s="70">
        <v>3587.259449071108</v>
      </c>
      <c r="F18" s="70">
        <v>3319.0683748781503</v>
      </c>
      <c r="G18" s="943">
        <v>15.366216482463145</v>
      </c>
      <c r="H18" s="982">
        <v>-7.4762106839638705</v>
      </c>
    </row>
    <row r="19" spans="1:8" ht="12.75">
      <c r="A19" s="330"/>
      <c r="B19" s="39"/>
      <c r="C19" s="71"/>
      <c r="D19" s="71"/>
      <c r="E19" s="71"/>
      <c r="F19" s="71"/>
      <c r="G19" s="952"/>
      <c r="H19" s="986"/>
    </row>
    <row r="20" spans="1:8" ht="12.75">
      <c r="A20" s="330"/>
      <c r="B20" s="39" t="s">
        <v>1443</v>
      </c>
      <c r="C20" s="62">
        <v>2652.2033284671534</v>
      </c>
      <c r="D20" s="62">
        <v>3209.997725837018</v>
      </c>
      <c r="E20" s="62">
        <v>3253.7657072773864</v>
      </c>
      <c r="F20" s="62">
        <v>2763.2166556895977</v>
      </c>
      <c r="G20" s="68">
        <v>21.031358771887355</v>
      </c>
      <c r="H20" s="517">
        <v>-15.076348321288918</v>
      </c>
    </row>
    <row r="21" spans="1:8" ht="12.75">
      <c r="A21" s="330"/>
      <c r="B21" s="72" t="s">
        <v>1447</v>
      </c>
      <c r="C21" s="62">
        <v>85.44489578997619</v>
      </c>
      <c r="D21" s="62">
        <v>89.64072978119336</v>
      </c>
      <c r="E21" s="62">
        <v>90.70338383581156</v>
      </c>
      <c r="F21" s="62">
        <v>83.25277890037565</v>
      </c>
      <c r="G21" s="68" t="s">
        <v>1498</v>
      </c>
      <c r="H21" s="517" t="s">
        <v>1498</v>
      </c>
    </row>
    <row r="22" spans="1:8" ht="12.75">
      <c r="A22" s="330"/>
      <c r="B22" s="945" t="s">
        <v>1444</v>
      </c>
      <c r="C22" s="62">
        <v>451.7893722627737</v>
      </c>
      <c r="D22" s="62">
        <v>370.96121288692353</v>
      </c>
      <c r="E22" s="62">
        <v>333.493741793722</v>
      </c>
      <c r="F22" s="62">
        <v>555.8517191885531</v>
      </c>
      <c r="G22" s="68">
        <v>-17.89067303000617</v>
      </c>
      <c r="H22" s="517">
        <v>66.6753073682467</v>
      </c>
    </row>
    <row r="23" spans="1:8" ht="12.75">
      <c r="A23" s="351"/>
      <c r="B23" s="953" t="s">
        <v>1447</v>
      </c>
      <c r="C23" s="62">
        <v>14.555104210023822</v>
      </c>
      <c r="D23" s="62">
        <v>10.359270218806635</v>
      </c>
      <c r="E23" s="62">
        <v>9.296616164188446</v>
      </c>
      <c r="F23" s="62">
        <v>16.747221099624365</v>
      </c>
      <c r="G23" s="68" t="s">
        <v>1498</v>
      </c>
      <c r="H23" s="517" t="s">
        <v>1498</v>
      </c>
    </row>
    <row r="24" spans="1:8" ht="12.75">
      <c r="A24" s="976" t="s">
        <v>1448</v>
      </c>
      <c r="B24" s="954"/>
      <c r="C24" s="955"/>
      <c r="D24" s="955"/>
      <c r="E24" s="955"/>
      <c r="F24" s="955"/>
      <c r="G24" s="120"/>
      <c r="H24" s="987"/>
    </row>
    <row r="25" spans="1:8" ht="12.75">
      <c r="A25" s="977"/>
      <c r="B25" s="72" t="s">
        <v>1449</v>
      </c>
      <c r="C25" s="62">
        <v>11.511300237942486</v>
      </c>
      <c r="D25" s="62">
        <v>12.396432481181174</v>
      </c>
      <c r="E25" s="62">
        <v>12.032566957874538</v>
      </c>
      <c r="F25" s="62">
        <v>7.858517064594909</v>
      </c>
      <c r="G25" s="68" t="s">
        <v>1498</v>
      </c>
      <c r="H25" s="517" t="s">
        <v>1498</v>
      </c>
    </row>
    <row r="26" spans="1:8" ht="12.75">
      <c r="A26" s="978"/>
      <c r="B26" s="956" t="s">
        <v>1450</v>
      </c>
      <c r="C26" s="957">
        <v>9.268689264046712</v>
      </c>
      <c r="D26" s="957">
        <v>10.063091169047054</v>
      </c>
      <c r="E26" s="957">
        <v>9.808686330396318</v>
      </c>
      <c r="F26" s="957">
        <v>6.60221211029139</v>
      </c>
      <c r="G26" s="958" t="s">
        <v>1498</v>
      </c>
      <c r="H26" s="988" t="s">
        <v>1498</v>
      </c>
    </row>
    <row r="27" spans="1:8" ht="12.75">
      <c r="A27" s="979" t="s">
        <v>1451</v>
      </c>
      <c r="B27" s="941"/>
      <c r="C27" s="959">
        <v>3103.992700729927</v>
      </c>
      <c r="D27" s="959">
        <v>3580.958938723942</v>
      </c>
      <c r="E27" s="959">
        <v>3587.259449071108</v>
      </c>
      <c r="F27" s="959">
        <v>3319.0683748781503</v>
      </c>
      <c r="G27" s="960">
        <v>15.366216482463145</v>
      </c>
      <c r="H27" s="989">
        <v>-7.4762106839638705</v>
      </c>
    </row>
    <row r="28" spans="1:8" ht="12.75">
      <c r="A28" s="980" t="s">
        <v>1452</v>
      </c>
      <c r="B28" s="34"/>
      <c r="C28" s="62">
        <v>9.205839416058394</v>
      </c>
      <c r="D28" s="62">
        <v>8.219835754895767</v>
      </c>
      <c r="E28" s="62">
        <v>7.1146700832799485</v>
      </c>
      <c r="F28" s="62">
        <v>83.09566912686256</v>
      </c>
      <c r="G28" s="68">
        <v>-10.710632855953051</v>
      </c>
      <c r="H28" s="517">
        <v>1067.9483117867142</v>
      </c>
    </row>
    <row r="29" spans="1:8" ht="12.75">
      <c r="A29" s="980" t="s">
        <v>1453</v>
      </c>
      <c r="B29" s="34"/>
      <c r="C29" s="62">
        <v>3113.1985401459856</v>
      </c>
      <c r="D29" s="62">
        <v>3589.1787744788376</v>
      </c>
      <c r="E29" s="62">
        <v>3594.3741191543886</v>
      </c>
      <c r="F29" s="62">
        <v>3402.1640440050132</v>
      </c>
      <c r="G29" s="68">
        <v>15.289106306420535</v>
      </c>
      <c r="H29" s="517">
        <v>-5.347525571283455</v>
      </c>
    </row>
    <row r="30" spans="1:8" ht="12.75">
      <c r="A30" s="980" t="s">
        <v>1454</v>
      </c>
      <c r="B30" s="34"/>
      <c r="C30" s="62">
        <v>610.2</v>
      </c>
      <c r="D30" s="62">
        <v>765.2760581174983</v>
      </c>
      <c r="E30" s="62">
        <v>761.7860345932095</v>
      </c>
      <c r="F30" s="62">
        <v>751.814510513856</v>
      </c>
      <c r="G30" s="68">
        <v>25.413972159537607</v>
      </c>
      <c r="H30" s="517">
        <v>-1.3089665111382942</v>
      </c>
    </row>
    <row r="31" spans="1:8" ht="13.5" thickBot="1">
      <c r="A31" s="990" t="s">
        <v>1455</v>
      </c>
      <c r="B31" s="981"/>
      <c r="C31" s="991">
        <v>2502.9985401459858</v>
      </c>
      <c r="D31" s="991">
        <v>2823.902716361339</v>
      </c>
      <c r="E31" s="991">
        <v>2832.588084561179</v>
      </c>
      <c r="F31" s="991">
        <v>2650.349533491157</v>
      </c>
      <c r="G31" s="992">
        <v>12.820789587701341</v>
      </c>
      <c r="H31" s="993">
        <v>-6.433641095339638</v>
      </c>
    </row>
    <row r="32" spans="1:8" ht="12.75" hidden="1">
      <c r="A32" s="961" t="s">
        <v>1300</v>
      </c>
      <c r="B32" s="34"/>
      <c r="C32" s="70">
        <v>-577.3124087591241</v>
      </c>
      <c r="D32" s="70">
        <v>-397.588424437299</v>
      </c>
      <c r="E32" s="70">
        <v>-635.8500960922476</v>
      </c>
      <c r="F32" s="70">
        <v>381.7560606060597</v>
      </c>
      <c r="G32" s="943" t="s">
        <v>1498</v>
      </c>
      <c r="H32" s="944" t="s">
        <v>1498</v>
      </c>
    </row>
    <row r="33" spans="1:8" ht="12.75" hidden="1">
      <c r="A33" s="961" t="s">
        <v>1301</v>
      </c>
      <c r="B33" s="34"/>
      <c r="C33" s="962">
        <v>144.10759124087593</v>
      </c>
      <c r="D33" s="962">
        <v>30.5924115755627</v>
      </c>
      <c r="E33" s="962">
        <v>106.96220371556694</v>
      </c>
      <c r="F33" s="962">
        <v>-109.16997245179064</v>
      </c>
      <c r="G33" s="963" t="s">
        <v>1498</v>
      </c>
      <c r="H33" s="964" t="s">
        <v>1498</v>
      </c>
    </row>
    <row r="34" ht="13.5" thickTop="1">
      <c r="A34" s="19" t="s">
        <v>48</v>
      </c>
    </row>
    <row r="35" spans="1:2" ht="12.75">
      <c r="A35" s="965" t="s">
        <v>49</v>
      </c>
      <c r="B35" s="10"/>
    </row>
    <row r="36" spans="1:2" ht="12.75">
      <c r="A36" s="966" t="s">
        <v>50</v>
      </c>
      <c r="B36" s="10"/>
    </row>
    <row r="37" spans="1:6" ht="12.75">
      <c r="A37" s="10" t="s">
        <v>51</v>
      </c>
      <c r="B37" s="10"/>
      <c r="C37" s="967">
        <v>68.5</v>
      </c>
      <c r="D37" s="967">
        <v>79.15</v>
      </c>
      <c r="E37" s="967">
        <v>78.05</v>
      </c>
      <c r="F37" s="967">
        <v>71.81</v>
      </c>
    </row>
  </sheetData>
  <mergeCells count="3">
    <mergeCell ref="A1:H1"/>
    <mergeCell ref="A2:H2"/>
    <mergeCell ref="F3:H3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0">
      <selection activeCell="E41" sqref="E41"/>
    </sheetView>
  </sheetViews>
  <sheetFormatPr defaultColWidth="9.140625" defaultRowHeight="12.75"/>
  <cols>
    <col min="1" max="1" width="16.7109375" style="9" customWidth="1"/>
    <col min="2" max="2" width="14.28125" style="9" customWidth="1"/>
    <col min="3" max="3" width="7.28125" style="9" customWidth="1"/>
    <col min="4" max="4" width="7.00390625" style="9" customWidth="1"/>
    <col min="5" max="7" width="7.140625" style="9" customWidth="1"/>
    <col min="8" max="9" width="7.421875" style="9" customWidth="1"/>
    <col min="10" max="10" width="8.140625" style="9" customWidth="1"/>
    <col min="11" max="11" width="7.00390625" style="9" customWidth="1"/>
    <col min="12" max="16384" width="9.140625" style="9" customWidth="1"/>
  </cols>
  <sheetData>
    <row r="1" spans="1:8" ht="12.75">
      <c r="A1" s="1866" t="s">
        <v>139</v>
      </c>
      <c r="B1" s="1867"/>
      <c r="C1" s="1867"/>
      <c r="D1" s="1867"/>
      <c r="E1" s="1867"/>
      <c r="F1" s="1867"/>
      <c r="G1" s="1867"/>
      <c r="H1" s="1868"/>
    </row>
    <row r="2" spans="1:8" ht="18.75" customHeight="1" thickBot="1">
      <c r="A2" s="1869" t="s">
        <v>36</v>
      </c>
      <c r="B2" s="1870"/>
      <c r="C2" s="1870"/>
      <c r="D2" s="1870"/>
      <c r="E2" s="1870"/>
      <c r="F2" s="1870"/>
      <c r="G2" s="1870"/>
      <c r="H2" s="1871"/>
    </row>
    <row r="3" spans="1:8" ht="13.5" thickTop="1">
      <c r="A3" s="1872" t="s">
        <v>8</v>
      </c>
      <c r="B3" s="1738" t="s">
        <v>9</v>
      </c>
      <c r="C3" s="1738" t="s">
        <v>10</v>
      </c>
      <c r="D3" s="1738"/>
      <c r="E3" s="1738"/>
      <c r="F3" s="1738" t="s">
        <v>11</v>
      </c>
      <c r="G3" s="1738"/>
      <c r="H3" s="1708"/>
    </row>
    <row r="4" spans="1:8" ht="39" customHeight="1">
      <c r="A4" s="1739"/>
      <c r="B4" s="1718"/>
      <c r="C4" s="131" t="s">
        <v>12</v>
      </c>
      <c r="D4" s="131" t="s">
        <v>13</v>
      </c>
      <c r="E4" s="325" t="s">
        <v>14</v>
      </c>
      <c r="F4" s="131" t="s">
        <v>12</v>
      </c>
      <c r="G4" s="131" t="s">
        <v>13</v>
      </c>
      <c r="H4" s="457" t="s">
        <v>14</v>
      </c>
    </row>
    <row r="5" spans="1:8" ht="6.75" customHeight="1">
      <c r="A5" s="458"/>
      <c r="B5" s="326"/>
      <c r="C5" s="34"/>
      <c r="D5" s="34"/>
      <c r="E5" s="34"/>
      <c r="F5" s="34"/>
      <c r="G5" s="34"/>
      <c r="H5" s="459"/>
    </row>
    <row r="6" spans="1:8" ht="12.75">
      <c r="A6" s="690" t="s">
        <v>1460</v>
      </c>
      <c r="B6" s="645" t="s">
        <v>15</v>
      </c>
      <c r="C6" s="646">
        <v>65.87</v>
      </c>
      <c r="D6" s="646">
        <v>66.46</v>
      </c>
      <c r="E6" s="646">
        <v>66.165</v>
      </c>
      <c r="F6" s="646">
        <v>64.9025</v>
      </c>
      <c r="G6" s="646">
        <v>65.4928125</v>
      </c>
      <c r="H6" s="691">
        <v>65.19765625</v>
      </c>
    </row>
    <row r="7" spans="1:8" ht="12.75">
      <c r="A7" s="690"/>
      <c r="B7" s="645" t="s">
        <v>16</v>
      </c>
      <c r="C7" s="646">
        <v>65</v>
      </c>
      <c r="D7" s="646">
        <v>65.59</v>
      </c>
      <c r="E7" s="646">
        <v>65.295</v>
      </c>
      <c r="F7" s="646">
        <v>65.59032258064518</v>
      </c>
      <c r="G7" s="646">
        <v>66.18032258064517</v>
      </c>
      <c r="H7" s="691">
        <v>65.88532258064518</v>
      </c>
    </row>
    <row r="8" spans="1:8" ht="12.75">
      <c r="A8" s="690"/>
      <c r="B8" s="645" t="s">
        <v>17</v>
      </c>
      <c r="C8" s="646">
        <v>63.2</v>
      </c>
      <c r="D8" s="646">
        <v>63.8</v>
      </c>
      <c r="E8" s="646">
        <v>63.5</v>
      </c>
      <c r="F8" s="646">
        <v>63.72</v>
      </c>
      <c r="G8" s="646">
        <v>64.31266666666666</v>
      </c>
      <c r="H8" s="691">
        <v>64.01633333333334</v>
      </c>
    </row>
    <row r="9" spans="1:8" ht="12.75">
      <c r="A9" s="690"/>
      <c r="B9" s="645" t="s">
        <v>18</v>
      </c>
      <c r="C9" s="646">
        <v>63.05</v>
      </c>
      <c r="D9" s="646">
        <v>63.65</v>
      </c>
      <c r="E9" s="646">
        <v>63.35</v>
      </c>
      <c r="F9" s="646">
        <v>63.24</v>
      </c>
      <c r="G9" s="646">
        <v>63.84</v>
      </c>
      <c r="H9" s="691">
        <v>63.54</v>
      </c>
    </row>
    <row r="10" spans="1:8" ht="12.75">
      <c r="A10" s="690"/>
      <c r="B10" s="645" t="s">
        <v>19</v>
      </c>
      <c r="C10" s="646">
        <v>63.25</v>
      </c>
      <c r="D10" s="646">
        <v>63.85</v>
      </c>
      <c r="E10" s="646">
        <v>63.55</v>
      </c>
      <c r="F10" s="646">
        <v>63.35137931034483</v>
      </c>
      <c r="G10" s="646">
        <v>63.951379310344834</v>
      </c>
      <c r="H10" s="691">
        <v>63.651379310344836</v>
      </c>
    </row>
    <row r="11" spans="1:8" ht="12.75">
      <c r="A11" s="690"/>
      <c r="B11" s="645" t="s">
        <v>20</v>
      </c>
      <c r="C11" s="646">
        <v>62.9</v>
      </c>
      <c r="D11" s="646">
        <v>63.5</v>
      </c>
      <c r="E11" s="646">
        <v>63.2</v>
      </c>
      <c r="F11" s="646">
        <v>63.182</v>
      </c>
      <c r="G11" s="646">
        <v>63.78200000000001</v>
      </c>
      <c r="H11" s="691">
        <v>63.482000000000006</v>
      </c>
    </row>
    <row r="12" spans="1:8" ht="12.75">
      <c r="A12" s="690"/>
      <c r="B12" s="645" t="s">
        <v>21</v>
      </c>
      <c r="C12" s="646">
        <v>63.35</v>
      </c>
      <c r="D12" s="646">
        <v>63.95</v>
      </c>
      <c r="E12" s="646">
        <v>63.65</v>
      </c>
      <c r="F12" s="646">
        <v>63.12275862068965</v>
      </c>
      <c r="G12" s="646">
        <v>63.71862068965518</v>
      </c>
      <c r="H12" s="691">
        <v>63.42068965517242</v>
      </c>
    </row>
    <row r="13" spans="1:8" ht="12.75">
      <c r="A13" s="690"/>
      <c r="B13" s="645" t="s">
        <v>22</v>
      </c>
      <c r="C13" s="646">
        <v>64.49</v>
      </c>
      <c r="D13" s="646">
        <v>65.09</v>
      </c>
      <c r="E13" s="646">
        <v>64.79</v>
      </c>
      <c r="F13" s="646">
        <v>63.932</v>
      </c>
      <c r="G13" s="646">
        <v>64.53133333333334</v>
      </c>
      <c r="H13" s="691">
        <v>64.23166666666667</v>
      </c>
    </row>
    <row r="14" spans="1:8" ht="12.75">
      <c r="A14" s="690"/>
      <c r="B14" s="645" t="s">
        <v>23</v>
      </c>
      <c r="C14" s="646">
        <v>63.85</v>
      </c>
      <c r="D14" s="646">
        <v>64.45</v>
      </c>
      <c r="E14" s="646">
        <v>64.15</v>
      </c>
      <c r="F14" s="646">
        <v>64.20666666666666</v>
      </c>
      <c r="G14" s="646">
        <v>64.80566666666667</v>
      </c>
      <c r="H14" s="691">
        <v>64.50616666666667</v>
      </c>
    </row>
    <row r="15" spans="1:8" ht="12.75">
      <c r="A15" s="690"/>
      <c r="B15" s="645" t="s">
        <v>24</v>
      </c>
      <c r="C15" s="646">
        <v>67</v>
      </c>
      <c r="D15" s="646">
        <v>67.6</v>
      </c>
      <c r="E15" s="646">
        <v>67.3</v>
      </c>
      <c r="F15" s="646">
        <v>64.58709677419354</v>
      </c>
      <c r="G15" s="646">
        <v>65.18709677419355</v>
      </c>
      <c r="H15" s="691">
        <v>64.88709677419354</v>
      </c>
    </row>
    <row r="16" spans="1:8" ht="12.75">
      <c r="A16" s="690"/>
      <c r="B16" s="645" t="s">
        <v>25</v>
      </c>
      <c r="C16" s="646">
        <v>68.45</v>
      </c>
      <c r="D16" s="646">
        <v>69.05</v>
      </c>
      <c r="E16" s="646">
        <v>68.75</v>
      </c>
      <c r="F16" s="646">
        <v>68.2075</v>
      </c>
      <c r="G16" s="646">
        <v>68.8071875</v>
      </c>
      <c r="H16" s="691">
        <v>68.50734375</v>
      </c>
    </row>
    <row r="17" spans="1:8" ht="12.75">
      <c r="A17" s="690"/>
      <c r="B17" s="645" t="s">
        <v>1420</v>
      </c>
      <c r="C17" s="646">
        <v>68.5</v>
      </c>
      <c r="D17" s="646">
        <v>69.1</v>
      </c>
      <c r="E17" s="646">
        <v>68.8</v>
      </c>
      <c r="F17" s="646">
        <v>68.57677419354837</v>
      </c>
      <c r="G17" s="646">
        <v>69.17645161290324</v>
      </c>
      <c r="H17" s="691">
        <v>68.8766129032258</v>
      </c>
    </row>
    <row r="18" spans="1:8" ht="12.75">
      <c r="A18" s="690"/>
      <c r="B18" s="647" t="s">
        <v>26</v>
      </c>
      <c r="C18" s="648">
        <f aca="true" t="shared" si="0" ref="C18:H18">+AVERAGE(C6:C17)</f>
        <v>64.90916666666668</v>
      </c>
      <c r="D18" s="648">
        <f t="shared" si="0"/>
        <v>65.50750000000001</v>
      </c>
      <c r="E18" s="648">
        <f t="shared" si="0"/>
        <v>65.20833333333333</v>
      </c>
      <c r="F18" s="648">
        <f t="shared" si="0"/>
        <v>64.71824984550734</v>
      </c>
      <c r="G18" s="648">
        <f t="shared" si="0"/>
        <v>65.31546146953406</v>
      </c>
      <c r="H18" s="692">
        <f t="shared" si="0"/>
        <v>65.01685565752071</v>
      </c>
    </row>
    <row r="19" spans="1:8" ht="7.5" customHeight="1">
      <c r="A19" s="690"/>
      <c r="B19" s="647"/>
      <c r="C19" s="648"/>
      <c r="D19" s="648"/>
      <c r="E19" s="648"/>
      <c r="F19" s="648"/>
      <c r="G19" s="648"/>
      <c r="H19" s="692"/>
    </row>
    <row r="20" spans="1:8" ht="12.75">
      <c r="A20" s="690" t="s">
        <v>1056</v>
      </c>
      <c r="B20" s="645" t="s">
        <v>15</v>
      </c>
      <c r="C20" s="646">
        <v>68.55</v>
      </c>
      <c r="D20" s="646">
        <v>69.15</v>
      </c>
      <c r="E20" s="646">
        <v>68.85</v>
      </c>
      <c r="F20" s="646">
        <v>67.781875</v>
      </c>
      <c r="G20" s="646">
        <v>68.3809375</v>
      </c>
      <c r="H20" s="691">
        <v>68.08140625</v>
      </c>
    </row>
    <row r="21" spans="1:8" ht="12.75">
      <c r="A21" s="690"/>
      <c r="B21" s="645" t="s">
        <v>16</v>
      </c>
      <c r="C21" s="646">
        <v>73.25</v>
      </c>
      <c r="D21" s="646">
        <v>73.85</v>
      </c>
      <c r="E21" s="646">
        <v>73.55</v>
      </c>
      <c r="F21" s="646">
        <v>70.53870967741935</v>
      </c>
      <c r="G21" s="646">
        <v>71.13870967741936</v>
      </c>
      <c r="H21" s="691">
        <v>70.83870967741936</v>
      </c>
    </row>
    <row r="22" spans="1:8" ht="12.75">
      <c r="A22" s="690"/>
      <c r="B22" s="645" t="s">
        <v>17</v>
      </c>
      <c r="C22" s="646">
        <v>77.4</v>
      </c>
      <c r="D22" s="646">
        <v>78</v>
      </c>
      <c r="E22" s="646">
        <v>77.7</v>
      </c>
      <c r="F22" s="646">
        <v>74.74733333333333</v>
      </c>
      <c r="G22" s="646">
        <v>75.34733333333334</v>
      </c>
      <c r="H22" s="691">
        <v>75.04733333333334</v>
      </c>
    </row>
    <row r="23" spans="1:8" ht="12.75">
      <c r="A23" s="690"/>
      <c r="B23" s="645" t="s">
        <v>18</v>
      </c>
      <c r="C23" s="646">
        <v>78.7</v>
      </c>
      <c r="D23" s="646">
        <v>79.3</v>
      </c>
      <c r="E23" s="646">
        <v>79</v>
      </c>
      <c r="F23" s="646">
        <v>78.13966666666667</v>
      </c>
      <c r="G23" s="646">
        <v>78.6689569892473</v>
      </c>
      <c r="H23" s="691">
        <v>78.40431182795699</v>
      </c>
    </row>
    <row r="24" spans="1:8" ht="12.75">
      <c r="A24" s="690"/>
      <c r="B24" s="645" t="s">
        <v>19</v>
      </c>
      <c r="C24" s="646">
        <v>77.3</v>
      </c>
      <c r="D24" s="646">
        <v>77.9</v>
      </c>
      <c r="E24" s="646">
        <v>77.6</v>
      </c>
      <c r="F24" s="646">
        <v>79.08</v>
      </c>
      <c r="G24" s="646">
        <v>79.68</v>
      </c>
      <c r="H24" s="691">
        <v>79.38</v>
      </c>
    </row>
    <row r="25" spans="1:8" ht="12.75">
      <c r="A25" s="690"/>
      <c r="B25" s="645" t="s">
        <v>20</v>
      </c>
      <c r="C25" s="646">
        <v>77.75</v>
      </c>
      <c r="D25" s="646">
        <v>78.35</v>
      </c>
      <c r="E25" s="646">
        <v>78.05</v>
      </c>
      <c r="F25" s="646">
        <v>77</v>
      </c>
      <c r="G25" s="646">
        <v>77.6</v>
      </c>
      <c r="H25" s="691">
        <v>77.3</v>
      </c>
    </row>
    <row r="26" spans="1:8" ht="12.75">
      <c r="A26" s="690"/>
      <c r="B26" s="645" t="s">
        <v>21</v>
      </c>
      <c r="C26" s="646">
        <v>77.7</v>
      </c>
      <c r="D26" s="646">
        <v>78.3</v>
      </c>
      <c r="E26" s="646">
        <v>78</v>
      </c>
      <c r="F26" s="646">
        <v>78.05172413793103</v>
      </c>
      <c r="G26" s="646">
        <v>78.65172413793104</v>
      </c>
      <c r="H26" s="691">
        <v>78.35172413793103</v>
      </c>
    </row>
    <row r="27" spans="1:8" ht="12.75">
      <c r="A27" s="690"/>
      <c r="B27" s="645" t="s">
        <v>22</v>
      </c>
      <c r="C27" s="646">
        <v>82.55</v>
      </c>
      <c r="D27" s="646">
        <v>83.15</v>
      </c>
      <c r="E27" s="646">
        <v>82.85</v>
      </c>
      <c r="F27" s="646">
        <v>80.45700000000001</v>
      </c>
      <c r="G27" s="646">
        <v>81.057</v>
      </c>
      <c r="H27" s="691">
        <v>80.757</v>
      </c>
    </row>
    <row r="28" spans="1:8" ht="12.75">
      <c r="A28" s="690"/>
      <c r="B28" s="645" t="s">
        <v>23</v>
      </c>
      <c r="C28" s="646">
        <v>79.65</v>
      </c>
      <c r="D28" s="646">
        <v>80.25</v>
      </c>
      <c r="E28" s="646">
        <v>79.95</v>
      </c>
      <c r="F28" s="646">
        <v>80.76612903225806</v>
      </c>
      <c r="G28" s="646">
        <v>81.36612903225806</v>
      </c>
      <c r="H28" s="691">
        <v>81.06612903225806</v>
      </c>
    </row>
    <row r="29" spans="1:8" ht="12.75">
      <c r="A29" s="690"/>
      <c r="B29" s="645" t="s">
        <v>24</v>
      </c>
      <c r="C29" s="646">
        <v>79.15</v>
      </c>
      <c r="D29" s="646">
        <v>79.75</v>
      </c>
      <c r="E29" s="646">
        <v>79.45</v>
      </c>
      <c r="F29" s="646">
        <v>79.38645161290324</v>
      </c>
      <c r="G29" s="646">
        <v>79.98645161290322</v>
      </c>
      <c r="H29" s="691">
        <v>79.68645161290323</v>
      </c>
    </row>
    <row r="30" spans="1:8" ht="11.25" customHeight="1">
      <c r="A30" s="690"/>
      <c r="B30" s="645" t="s">
        <v>25</v>
      </c>
      <c r="C30" s="646">
        <v>75.6</v>
      </c>
      <c r="D30" s="646">
        <v>76.2</v>
      </c>
      <c r="E30" s="646">
        <v>75.9</v>
      </c>
      <c r="F30" s="646">
        <v>75.98903225806451</v>
      </c>
      <c r="G30" s="646">
        <v>76.62129032258063</v>
      </c>
      <c r="H30" s="691">
        <v>76.30516129032257</v>
      </c>
    </row>
    <row r="31" spans="1:8" ht="11.25" customHeight="1">
      <c r="A31" s="690"/>
      <c r="B31" s="645" t="s">
        <v>1420</v>
      </c>
      <c r="C31" s="646">
        <v>78.05</v>
      </c>
      <c r="D31" s="646">
        <v>78.65</v>
      </c>
      <c r="E31" s="646">
        <v>78.35</v>
      </c>
      <c r="F31" s="646">
        <v>77.02387096774194</v>
      </c>
      <c r="G31" s="646">
        <v>77.62387096774194</v>
      </c>
      <c r="H31" s="691">
        <v>77.3238709677419</v>
      </c>
    </row>
    <row r="32" spans="1:8" ht="11.25" customHeight="1">
      <c r="A32" s="693"/>
      <c r="B32" s="647" t="s">
        <v>26</v>
      </c>
      <c r="C32" s="648">
        <v>77.1375</v>
      </c>
      <c r="D32" s="648">
        <v>77.7375</v>
      </c>
      <c r="E32" s="648">
        <v>77.4375</v>
      </c>
      <c r="F32" s="648">
        <v>76.5801493905265</v>
      </c>
      <c r="G32" s="648">
        <v>77.17686696445125</v>
      </c>
      <c r="H32" s="692">
        <v>76.87850817748888</v>
      </c>
    </row>
    <row r="33" spans="1:8" ht="11.25" customHeight="1">
      <c r="A33" s="690"/>
      <c r="B33" s="647"/>
      <c r="C33" s="646"/>
      <c r="D33" s="646"/>
      <c r="E33" s="646"/>
      <c r="F33" s="646"/>
      <c r="G33" s="646"/>
      <c r="H33" s="691"/>
    </row>
    <row r="34" spans="1:8" ht="11.25" customHeight="1">
      <c r="A34" s="690" t="s">
        <v>1500</v>
      </c>
      <c r="B34" s="645" t="s">
        <v>15</v>
      </c>
      <c r="C34" s="646">
        <v>77</v>
      </c>
      <c r="D34" s="646">
        <v>77.6</v>
      </c>
      <c r="E34" s="646">
        <f aca="true" t="shared" si="1" ref="E34:E41">+(C34+D34)/2</f>
        <v>77.3</v>
      </c>
      <c r="F34" s="646">
        <v>76.8359375</v>
      </c>
      <c r="G34" s="646">
        <v>77.4359375</v>
      </c>
      <c r="H34" s="691">
        <f aca="true" t="shared" si="2" ref="H34:H41">+(F34+G34)/2</f>
        <v>77.1359375</v>
      </c>
    </row>
    <row r="35" spans="1:8" ht="11.25" customHeight="1">
      <c r="A35" s="690"/>
      <c r="B35" s="645" t="s">
        <v>16</v>
      </c>
      <c r="C35" s="646">
        <v>77.5</v>
      </c>
      <c r="D35" s="646">
        <v>78.1</v>
      </c>
      <c r="E35" s="646">
        <f t="shared" si="1"/>
        <v>77.8</v>
      </c>
      <c r="F35" s="646">
        <v>77.64483870967742</v>
      </c>
      <c r="G35" s="646">
        <v>78.24483870967742</v>
      </c>
      <c r="H35" s="691">
        <f t="shared" si="2"/>
        <v>77.94483870967741</v>
      </c>
    </row>
    <row r="36" spans="1:8" ht="13.5" customHeight="1">
      <c r="A36" s="690"/>
      <c r="B36" s="645" t="s">
        <v>17</v>
      </c>
      <c r="C36" s="646">
        <v>73.66</v>
      </c>
      <c r="D36" s="646">
        <v>74.26</v>
      </c>
      <c r="E36" s="646">
        <f t="shared" si="1"/>
        <v>73.96000000000001</v>
      </c>
      <c r="F36" s="646">
        <v>75.62419354838711</v>
      </c>
      <c r="G36" s="646">
        <v>76.22419354838712</v>
      </c>
      <c r="H36" s="691">
        <f t="shared" si="2"/>
        <v>75.92419354838711</v>
      </c>
    </row>
    <row r="37" spans="1:8" ht="12.75">
      <c r="A37" s="690"/>
      <c r="B37" s="645" t="s">
        <v>18</v>
      </c>
      <c r="C37" s="646">
        <v>74</v>
      </c>
      <c r="D37" s="646">
        <v>74.6</v>
      </c>
      <c r="E37" s="646">
        <f t="shared" si="1"/>
        <v>74.3</v>
      </c>
      <c r="F37" s="646">
        <v>74.4144827586207</v>
      </c>
      <c r="G37" s="646">
        <v>75.01448275862069</v>
      </c>
      <c r="H37" s="691">
        <f t="shared" si="2"/>
        <v>74.71448275862069</v>
      </c>
    </row>
    <row r="38" spans="1:8" ht="12.75" customHeight="1">
      <c r="A38" s="690"/>
      <c r="B38" s="645" t="s">
        <v>19</v>
      </c>
      <c r="C38" s="646">
        <v>74.44</v>
      </c>
      <c r="D38" s="646">
        <v>75.04</v>
      </c>
      <c r="E38" s="646">
        <f t="shared" si="1"/>
        <v>74.74000000000001</v>
      </c>
      <c r="F38" s="646">
        <v>74.07137931034482</v>
      </c>
      <c r="G38" s="646">
        <v>74.67137931034483</v>
      </c>
      <c r="H38" s="691">
        <f t="shared" si="2"/>
        <v>74.37137931034482</v>
      </c>
    </row>
    <row r="39" spans="1:8" ht="12.75" customHeight="1">
      <c r="A39" s="690"/>
      <c r="B39" s="645" t="s">
        <v>20</v>
      </c>
      <c r="C39" s="646">
        <v>72.6</v>
      </c>
      <c r="D39" s="646">
        <v>73.2</v>
      </c>
      <c r="E39" s="646">
        <f t="shared" si="1"/>
        <v>72.9</v>
      </c>
      <c r="F39" s="646">
        <v>73.94466666666666</v>
      </c>
      <c r="G39" s="646">
        <v>74.54466666666667</v>
      </c>
      <c r="H39" s="691">
        <f t="shared" si="2"/>
        <v>74.24466666666666</v>
      </c>
    </row>
    <row r="40" spans="1:8" ht="12.75" customHeight="1">
      <c r="A40" s="690"/>
      <c r="B40" s="645" t="s">
        <v>21</v>
      </c>
      <c r="C40" s="646">
        <v>73.99</v>
      </c>
      <c r="D40" s="646">
        <v>74.59</v>
      </c>
      <c r="E40" s="646">
        <f t="shared" si="1"/>
        <v>74.28999999999999</v>
      </c>
      <c r="F40" s="646">
        <v>73.5455172413793</v>
      </c>
      <c r="G40" s="646">
        <v>74.14551724137931</v>
      </c>
      <c r="H40" s="691">
        <f t="shared" si="2"/>
        <v>73.8455172413793</v>
      </c>
    </row>
    <row r="41" spans="1:8" ht="12.75" customHeight="1">
      <c r="A41" s="690"/>
      <c r="B41" s="645" t="s">
        <v>22</v>
      </c>
      <c r="C41" s="646">
        <v>72.4</v>
      </c>
      <c r="D41" s="646">
        <v>73</v>
      </c>
      <c r="E41" s="646">
        <f t="shared" si="1"/>
        <v>72.7</v>
      </c>
      <c r="F41" s="646">
        <v>73.35655172413793</v>
      </c>
      <c r="G41" s="646">
        <v>73.95655172413792</v>
      </c>
      <c r="H41" s="691">
        <f t="shared" si="2"/>
        <v>73.65655172413793</v>
      </c>
    </row>
    <row r="42" spans="1:8" ht="12.75" customHeight="1">
      <c r="A42" s="690"/>
      <c r="B42" s="645" t="s">
        <v>23</v>
      </c>
      <c r="C42" s="646">
        <v>70.76</v>
      </c>
      <c r="D42" s="646">
        <v>71.36</v>
      </c>
      <c r="E42" s="646">
        <f>+(C42+D42)/2</f>
        <v>71.06</v>
      </c>
      <c r="F42" s="646">
        <v>71.81322580645161</v>
      </c>
      <c r="G42" s="646">
        <v>72.4132258064516</v>
      </c>
      <c r="H42" s="691">
        <f>+(F42+G42)/2</f>
        <v>72.11322580645161</v>
      </c>
    </row>
    <row r="43" spans="1:8" ht="12.75" customHeight="1" thickBot="1">
      <c r="A43" s="694"/>
      <c r="B43" s="695" t="s">
        <v>24</v>
      </c>
      <c r="C43" s="696">
        <v>71.81</v>
      </c>
      <c r="D43" s="696">
        <v>72.41</v>
      </c>
      <c r="E43" s="696">
        <v>72.11</v>
      </c>
      <c r="F43" s="696">
        <v>71.19516129032259</v>
      </c>
      <c r="G43" s="696">
        <v>71.79516129032257</v>
      </c>
      <c r="H43" s="697">
        <v>71.49516129032259</v>
      </c>
    </row>
    <row r="44" spans="1:8" ht="12.75" customHeight="1" thickTop="1">
      <c r="A44" s="687"/>
      <c r="B44" s="688"/>
      <c r="C44" s="689"/>
      <c r="D44" s="689"/>
      <c r="E44" s="689"/>
      <c r="F44" s="689"/>
      <c r="G44" s="689"/>
      <c r="H44" s="689"/>
    </row>
    <row r="45" spans="1:11" ht="12.75">
      <c r="A45" s="1648" t="s">
        <v>122</v>
      </c>
      <c r="B45" s="1648"/>
      <c r="C45" s="1648"/>
      <c r="D45" s="1648"/>
      <c r="E45" s="1648"/>
      <c r="F45" s="1648"/>
      <c r="G45" s="1648"/>
      <c r="H45" s="1648"/>
      <c r="I45" s="1648"/>
      <c r="J45" s="1648"/>
      <c r="K45" s="1648"/>
    </row>
    <row r="46" spans="1:11" ht="15.75">
      <c r="A46" s="1873" t="s">
        <v>27</v>
      </c>
      <c r="B46" s="1873"/>
      <c r="C46" s="1873"/>
      <c r="D46" s="1873"/>
      <c r="E46" s="1873"/>
      <c r="F46" s="1873"/>
      <c r="G46" s="1873"/>
      <c r="H46" s="1873"/>
      <c r="I46" s="1873"/>
      <c r="J46" s="1873"/>
      <c r="K46" s="1873"/>
    </row>
    <row r="47" spans="1:11" ht="13.5" thickBo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3.5" thickTop="1">
      <c r="A48" s="1874"/>
      <c r="B48" s="1876" t="s">
        <v>28</v>
      </c>
      <c r="C48" s="1876"/>
      <c r="D48" s="1876"/>
      <c r="E48" s="1876" t="s">
        <v>1205</v>
      </c>
      <c r="F48" s="1876"/>
      <c r="G48" s="1876"/>
      <c r="H48" s="1804" t="s">
        <v>1501</v>
      </c>
      <c r="I48" s="1804"/>
      <c r="J48" s="1804"/>
      <c r="K48" s="1805"/>
    </row>
    <row r="49" spans="1:11" ht="12.75">
      <c r="A49" s="1875"/>
      <c r="B49" s="1877"/>
      <c r="C49" s="1877"/>
      <c r="D49" s="1877"/>
      <c r="E49" s="1877"/>
      <c r="F49" s="1877"/>
      <c r="G49" s="1877"/>
      <c r="H49" s="1878" t="s">
        <v>29</v>
      </c>
      <c r="I49" s="1878"/>
      <c r="J49" s="1878" t="s">
        <v>168</v>
      </c>
      <c r="K49" s="1879"/>
    </row>
    <row r="50" spans="1:11" ht="12.75">
      <c r="A50" s="461"/>
      <c r="B50" s="650">
        <v>2007</v>
      </c>
      <c r="C50" s="651" t="s">
        <v>30</v>
      </c>
      <c r="D50" s="651">
        <v>2009</v>
      </c>
      <c r="E50" s="651">
        <v>2008</v>
      </c>
      <c r="F50" s="651">
        <v>2009</v>
      </c>
      <c r="G50" s="651">
        <v>2010</v>
      </c>
      <c r="H50" s="651">
        <v>2008</v>
      </c>
      <c r="I50" s="651">
        <v>2009</v>
      </c>
      <c r="J50" s="651">
        <v>2009</v>
      </c>
      <c r="K50" s="698">
        <v>2010</v>
      </c>
    </row>
    <row r="51" spans="1:11" ht="12.75">
      <c r="A51" s="462" t="s">
        <v>31</v>
      </c>
      <c r="B51" s="649">
        <v>79.73</v>
      </c>
      <c r="C51" s="649">
        <v>143.25</v>
      </c>
      <c r="D51" s="649">
        <v>61.53</v>
      </c>
      <c r="E51" s="649">
        <v>123.83</v>
      </c>
      <c r="F51" s="649">
        <v>56.13</v>
      </c>
      <c r="G51" s="649">
        <v>76.51</v>
      </c>
      <c r="H51" s="111">
        <v>79.66888247836448</v>
      </c>
      <c r="I51" s="111">
        <v>-57.047120418848166</v>
      </c>
      <c r="J51" s="111">
        <v>-54.67172736816603</v>
      </c>
      <c r="K51" s="699">
        <v>36.30856939248176</v>
      </c>
    </row>
    <row r="52" spans="1:11" ht="13.5" thickBot="1">
      <c r="A52" s="463" t="s">
        <v>32</v>
      </c>
      <c r="B52" s="700">
        <v>666</v>
      </c>
      <c r="C52" s="700">
        <v>986</v>
      </c>
      <c r="D52" s="700">
        <v>938</v>
      </c>
      <c r="E52" s="700">
        <v>865</v>
      </c>
      <c r="F52" s="700">
        <v>925.25</v>
      </c>
      <c r="G52" s="700">
        <v>1236.5</v>
      </c>
      <c r="H52" s="701">
        <v>48.04804804804806</v>
      </c>
      <c r="I52" s="701">
        <v>-4.868154158215006</v>
      </c>
      <c r="J52" s="701">
        <v>6.965317919075147</v>
      </c>
      <c r="K52" s="702">
        <v>33.63955687651986</v>
      </c>
    </row>
    <row r="53" spans="1:11" ht="13.5" thickTop="1">
      <c r="A53" s="327" t="s">
        <v>33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8"/>
    </row>
    <row r="54" spans="1:11" ht="12.75">
      <c r="A54" s="327" t="s">
        <v>34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</row>
    <row r="55" spans="1:11" ht="12.75">
      <c r="A55" s="329" t="s">
        <v>35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</row>
  </sheetData>
  <mergeCells count="14">
    <mergeCell ref="A45:K45"/>
    <mergeCell ref="A46:K46"/>
    <mergeCell ref="A48:A49"/>
    <mergeCell ref="B48:D49"/>
    <mergeCell ref="E48:G49"/>
    <mergeCell ref="H48:K48"/>
    <mergeCell ref="H49:I49"/>
    <mergeCell ref="J49:K49"/>
    <mergeCell ref="A1:H1"/>
    <mergeCell ref="A2:H2"/>
    <mergeCell ref="A3:A4"/>
    <mergeCell ref="B3:B4"/>
    <mergeCell ref="C3:E3"/>
    <mergeCell ref="F3:H3"/>
  </mergeCells>
  <printOptions horizontalCentered="1"/>
  <pageMargins left="0.75" right="0.75" top="1" bottom="1" header="0.5" footer="0.5"/>
  <pageSetup fitToHeight="1" fitToWidth="1"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workbookViewId="0" topLeftCell="A1">
      <selection activeCell="E32" sqref="E32"/>
    </sheetView>
  </sheetViews>
  <sheetFormatPr defaultColWidth="9.140625" defaultRowHeight="12.75"/>
  <cols>
    <col min="1" max="1" width="34.28125" style="0" customWidth="1"/>
    <col min="6" max="6" width="11.421875" style="0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</cols>
  <sheetData>
    <row r="1" spans="1:11" ht="12.75">
      <c r="A1" s="1610" t="s">
        <v>39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</row>
    <row r="2" spans="1:12" ht="15.75">
      <c r="A2" s="1601" t="s">
        <v>1429</v>
      </c>
      <c r="B2" s="1601"/>
      <c r="C2" s="1601"/>
      <c r="D2" s="1601"/>
      <c r="E2" s="1601"/>
      <c r="F2" s="1601"/>
      <c r="G2" s="1601"/>
      <c r="H2" s="1601"/>
      <c r="I2" s="1601"/>
      <c r="J2" s="1601"/>
      <c r="K2" s="1601"/>
      <c r="L2" s="80"/>
    </row>
    <row r="3" spans="1:12" ht="13.5" thickBot="1">
      <c r="A3" s="15"/>
      <c r="B3" s="14"/>
      <c r="C3" s="14"/>
      <c r="D3" s="14"/>
      <c r="E3" s="14"/>
      <c r="F3" s="14"/>
      <c r="G3" s="14"/>
      <c r="H3" s="14"/>
      <c r="J3" s="14"/>
      <c r="K3" s="313" t="s">
        <v>1458</v>
      </c>
      <c r="L3" s="8"/>
    </row>
    <row r="4" spans="1:11" ht="13.5" thickTop="1">
      <c r="A4" s="634"/>
      <c r="B4" s="638" t="s">
        <v>1134</v>
      </c>
      <c r="C4" s="638"/>
      <c r="D4" s="638" t="s">
        <v>1134</v>
      </c>
      <c r="E4" s="638"/>
      <c r="F4" s="1636" t="s">
        <v>145</v>
      </c>
      <c r="G4" s="1637"/>
      <c r="H4" s="1637"/>
      <c r="I4" s="1637"/>
      <c r="J4" s="1637"/>
      <c r="K4" s="1630"/>
    </row>
    <row r="5" spans="1:11" ht="12.75">
      <c r="A5" s="635"/>
      <c r="B5" s="636">
        <v>2008</v>
      </c>
      <c r="C5" s="636">
        <v>2009</v>
      </c>
      <c r="D5" s="636">
        <v>2009</v>
      </c>
      <c r="E5" s="636">
        <v>2010</v>
      </c>
      <c r="F5" s="1602" t="s">
        <v>1056</v>
      </c>
      <c r="G5" s="1627">
        <v>0</v>
      </c>
      <c r="H5" s="1620">
        <v>0</v>
      </c>
      <c r="I5" s="1602" t="s">
        <v>1500</v>
      </c>
      <c r="J5" s="1627">
        <v>0</v>
      </c>
      <c r="K5" s="1622">
        <v>0</v>
      </c>
    </row>
    <row r="6" spans="1:11" ht="12.75">
      <c r="A6" s="608"/>
      <c r="B6" s="637" t="s">
        <v>1135</v>
      </c>
      <c r="C6" s="637" t="s">
        <v>24</v>
      </c>
      <c r="D6" s="637" t="s">
        <v>1137</v>
      </c>
      <c r="E6" s="637" t="s">
        <v>147</v>
      </c>
      <c r="F6" s="640" t="s">
        <v>1138</v>
      </c>
      <c r="G6" s="633" t="s">
        <v>1134</v>
      </c>
      <c r="H6" s="641" t="s">
        <v>1211</v>
      </c>
      <c r="I6" s="633" t="s">
        <v>1138</v>
      </c>
      <c r="J6" s="633" t="s">
        <v>1134</v>
      </c>
      <c r="K6" s="642" t="s">
        <v>1211</v>
      </c>
    </row>
    <row r="7" spans="1:12" ht="15" customHeight="1">
      <c r="A7" s="383" t="s">
        <v>1174</v>
      </c>
      <c r="B7" s="108">
        <v>421523.71640756994</v>
      </c>
      <c r="C7" s="108">
        <v>503654.82</v>
      </c>
      <c r="D7" s="108">
        <v>549828.464</v>
      </c>
      <c r="E7" s="108">
        <v>580463.9880836043</v>
      </c>
      <c r="F7" s="14">
        <v>82131.10359243007</v>
      </c>
      <c r="G7" s="14"/>
      <c r="H7" s="4">
        <v>19.484337510684156</v>
      </c>
      <c r="I7" s="14">
        <v>30635.52408360422</v>
      </c>
      <c r="J7" s="14"/>
      <c r="K7" s="402">
        <v>5.571833051481347</v>
      </c>
      <c r="L7" s="234"/>
    </row>
    <row r="8" spans="1:12" ht="15" customHeight="1">
      <c r="A8" s="383" t="s">
        <v>1175</v>
      </c>
      <c r="B8" s="108">
        <v>54124.356999999996</v>
      </c>
      <c r="C8" s="108">
        <v>56969.072</v>
      </c>
      <c r="D8" s="108">
        <v>69489.547</v>
      </c>
      <c r="E8" s="108">
        <v>69203.09244353868</v>
      </c>
      <c r="F8" s="14">
        <v>2844.715000000004</v>
      </c>
      <c r="G8" s="14"/>
      <c r="H8" s="4">
        <v>5.255886919820598</v>
      </c>
      <c r="I8" s="14">
        <v>-286.4545564613218</v>
      </c>
      <c r="J8" s="14"/>
      <c r="K8" s="402">
        <v>-0.4122268295421781</v>
      </c>
      <c r="L8" s="234"/>
    </row>
    <row r="9" spans="1:12" ht="15" customHeight="1">
      <c r="A9" s="383" t="s">
        <v>1176</v>
      </c>
      <c r="B9" s="108">
        <v>46261.464</v>
      </c>
      <c r="C9" s="108">
        <v>48153.834</v>
      </c>
      <c r="D9" s="108">
        <v>61749.25600000001</v>
      </c>
      <c r="E9" s="108">
        <v>56200.106879438405</v>
      </c>
      <c r="F9" s="14">
        <v>1892.37</v>
      </c>
      <c r="G9" s="14"/>
      <c r="H9" s="4">
        <v>4.090596873458225</v>
      </c>
      <c r="I9" s="14">
        <v>-5549.149120561604</v>
      </c>
      <c r="J9" s="14"/>
      <c r="K9" s="402">
        <v>-8.986584584212</v>
      </c>
      <c r="L9" s="234"/>
    </row>
    <row r="10" spans="1:12" ht="15" customHeight="1">
      <c r="A10" s="383" t="s">
        <v>1177</v>
      </c>
      <c r="B10" s="108">
        <v>7862.892999999999</v>
      </c>
      <c r="C10" s="108">
        <v>8815.238000000001</v>
      </c>
      <c r="D10" s="108">
        <v>7740.291</v>
      </c>
      <c r="E10" s="108">
        <v>13002.985564100276</v>
      </c>
      <c r="F10" s="14">
        <v>952.3450000000021</v>
      </c>
      <c r="G10" s="14"/>
      <c r="H10" s="4">
        <v>12.111890623463935</v>
      </c>
      <c r="I10" s="14">
        <v>5262.694564100276</v>
      </c>
      <c r="J10" s="14"/>
      <c r="K10" s="402">
        <v>67.9909135728912</v>
      </c>
      <c r="L10" s="234"/>
    </row>
    <row r="11" spans="1:12" ht="15" customHeight="1">
      <c r="A11" s="383" t="s">
        <v>1178</v>
      </c>
      <c r="B11" s="108">
        <v>211406.425</v>
      </c>
      <c r="C11" s="108">
        <v>253229.969</v>
      </c>
      <c r="D11" s="108">
        <v>259872.418</v>
      </c>
      <c r="E11" s="108">
        <v>239007.12970722766</v>
      </c>
      <c r="F11" s="14">
        <v>41823.54400000002</v>
      </c>
      <c r="G11" s="14"/>
      <c r="H11" s="4">
        <v>19.78347819845117</v>
      </c>
      <c r="I11" s="14">
        <v>-20865.28829277234</v>
      </c>
      <c r="J11" s="14"/>
      <c r="K11" s="402">
        <v>-8.029050737032177</v>
      </c>
      <c r="L11" s="234"/>
    </row>
    <row r="12" spans="1:12" ht="15" customHeight="1">
      <c r="A12" s="383" t="s">
        <v>1176</v>
      </c>
      <c r="B12" s="108">
        <v>203770.97</v>
      </c>
      <c r="C12" s="108">
        <v>243883.056</v>
      </c>
      <c r="D12" s="108">
        <v>250300.948</v>
      </c>
      <c r="E12" s="108">
        <v>233505.66380441253</v>
      </c>
      <c r="F12" s="14">
        <v>40112.08600000001</v>
      </c>
      <c r="G12" s="14"/>
      <c r="H12" s="4">
        <v>19.684887400791197</v>
      </c>
      <c r="I12" s="14">
        <v>-16795.284195587476</v>
      </c>
      <c r="J12" s="14"/>
      <c r="K12" s="402">
        <v>-6.710036190349338</v>
      </c>
      <c r="L12" s="234"/>
    </row>
    <row r="13" spans="1:12" ht="15" customHeight="1">
      <c r="A13" s="383" t="s">
        <v>1177</v>
      </c>
      <c r="B13" s="108">
        <v>7635.455</v>
      </c>
      <c r="C13" s="108">
        <v>9346.913</v>
      </c>
      <c r="D13" s="108">
        <v>9571.47</v>
      </c>
      <c r="E13" s="108">
        <v>5501.4659028151345</v>
      </c>
      <c r="F13" s="14">
        <v>1711.4580000000005</v>
      </c>
      <c r="G13" s="14"/>
      <c r="H13" s="4">
        <v>22.414617072590968</v>
      </c>
      <c r="I13" s="14">
        <v>-4070.004097184865</v>
      </c>
      <c r="J13" s="14"/>
      <c r="K13" s="402">
        <v>-42.52224681459447</v>
      </c>
      <c r="L13" s="234"/>
    </row>
    <row r="14" spans="1:12" ht="15" customHeight="1">
      <c r="A14" s="383" t="s">
        <v>1179</v>
      </c>
      <c r="B14" s="108">
        <v>152364.29040756996</v>
      </c>
      <c r="C14" s="108">
        <v>189420.65399999998</v>
      </c>
      <c r="D14" s="108">
        <v>216006.133</v>
      </c>
      <c r="E14" s="108">
        <v>267805.69977400795</v>
      </c>
      <c r="F14" s="14">
        <v>37056.36359243002</v>
      </c>
      <c r="G14" s="14"/>
      <c r="H14" s="4">
        <v>24.320897956670386</v>
      </c>
      <c r="I14" s="14">
        <v>51799.56677400795</v>
      </c>
      <c r="J14" s="14"/>
      <c r="K14" s="402">
        <v>23.98060002028181</v>
      </c>
      <c r="L14" s="234"/>
    </row>
    <row r="15" spans="1:12" ht="15" customHeight="1">
      <c r="A15" s="383" t="s">
        <v>1176</v>
      </c>
      <c r="B15" s="108">
        <v>133633.57798791997</v>
      </c>
      <c r="C15" s="108">
        <v>155307.332</v>
      </c>
      <c r="D15" s="108">
        <v>181523.147</v>
      </c>
      <c r="E15" s="108">
        <v>239176.36487834645</v>
      </c>
      <c r="F15" s="14">
        <v>21673.754012080026</v>
      </c>
      <c r="G15" s="14"/>
      <c r="H15" s="4">
        <v>16.218793463750004</v>
      </c>
      <c r="I15" s="14">
        <v>57653.21787834645</v>
      </c>
      <c r="J15" s="14"/>
      <c r="K15" s="402">
        <v>31.7608078259829</v>
      </c>
      <c r="L15" s="234"/>
    </row>
    <row r="16" spans="1:12" ht="15" customHeight="1">
      <c r="A16" s="383" t="s">
        <v>1177</v>
      </c>
      <c r="B16" s="108">
        <v>18730.712419650004</v>
      </c>
      <c r="C16" s="108">
        <v>34113.322</v>
      </c>
      <c r="D16" s="108">
        <v>34482.986</v>
      </c>
      <c r="E16" s="108">
        <v>28629.334895661486</v>
      </c>
      <c r="F16" s="14">
        <v>15382.609580349996</v>
      </c>
      <c r="G16" s="14"/>
      <c r="H16" s="4">
        <v>82.1250640964004</v>
      </c>
      <c r="I16" s="14">
        <v>-5853.651104338511</v>
      </c>
      <c r="J16" s="14"/>
      <c r="K16" s="402">
        <v>-16.975476266291185</v>
      </c>
      <c r="L16" s="234"/>
    </row>
    <row r="17" spans="1:12" ht="15" customHeight="1">
      <c r="A17" s="383" t="s">
        <v>1180</v>
      </c>
      <c r="B17" s="109">
        <v>3628.6440000000002</v>
      </c>
      <c r="C17" s="109">
        <v>4035.125</v>
      </c>
      <c r="D17" s="109">
        <v>4460.366</v>
      </c>
      <c r="E17" s="109">
        <v>4448.066158829999</v>
      </c>
      <c r="F17" s="14">
        <v>406.48099999999977</v>
      </c>
      <c r="G17" s="14"/>
      <c r="H17" s="4">
        <v>11.202008243299694</v>
      </c>
      <c r="I17" s="14">
        <v>-12.299841170000946</v>
      </c>
      <c r="J17" s="14"/>
      <c r="K17" s="402">
        <v>-0.27575856263815446</v>
      </c>
      <c r="L17" s="234"/>
    </row>
    <row r="18" spans="1:12" ht="15" customHeight="1">
      <c r="A18" s="387" t="s">
        <v>1183</v>
      </c>
      <c r="B18" s="111">
        <v>660.655</v>
      </c>
      <c r="C18" s="111">
        <v>3950</v>
      </c>
      <c r="D18" s="111">
        <v>0</v>
      </c>
      <c r="E18" s="111">
        <v>15969</v>
      </c>
      <c r="F18" s="6">
        <v>3289.3450000000003</v>
      </c>
      <c r="G18" s="6"/>
      <c r="H18" s="7">
        <v>497.8914864793274</v>
      </c>
      <c r="I18" s="6">
        <v>15969</v>
      </c>
      <c r="J18" s="6"/>
      <c r="K18" s="1485" t="s">
        <v>1498</v>
      </c>
      <c r="L18" s="234"/>
    </row>
    <row r="19" spans="1:12" ht="15" customHeight="1">
      <c r="A19" s="387" t="s">
        <v>1184</v>
      </c>
      <c r="B19" s="109">
        <v>1911.9830000000002</v>
      </c>
      <c r="C19" s="109">
        <v>2277.879</v>
      </c>
      <c r="D19" s="109">
        <v>1670.771</v>
      </c>
      <c r="E19" s="109">
        <v>1748.45721495</v>
      </c>
      <c r="F19" s="6">
        <v>365.89599999999973</v>
      </c>
      <c r="G19" s="6"/>
      <c r="H19" s="118">
        <v>19.136990234745795</v>
      </c>
      <c r="I19" s="6">
        <v>77.68621495000002</v>
      </c>
      <c r="J19" s="6"/>
      <c r="K19" s="403">
        <v>4.649722490395154</v>
      </c>
      <c r="L19" s="234"/>
    </row>
    <row r="20" spans="1:12" ht="15" customHeight="1">
      <c r="A20" s="404" t="s">
        <v>1185</v>
      </c>
      <c r="B20" s="107">
        <v>124993.88783103999</v>
      </c>
      <c r="C20" s="107">
        <v>165453.86830113</v>
      </c>
      <c r="D20" s="107">
        <v>154367.24130112998</v>
      </c>
      <c r="E20" s="107">
        <v>163131.40203238433</v>
      </c>
      <c r="F20" s="17">
        <v>40459.98047009</v>
      </c>
      <c r="G20" s="17"/>
      <c r="H20" s="3">
        <v>32.36956716218126</v>
      </c>
      <c r="I20" s="17">
        <v>8764.16073125435</v>
      </c>
      <c r="J20" s="17"/>
      <c r="K20" s="405">
        <v>5.677474480584758</v>
      </c>
      <c r="L20" s="234"/>
    </row>
    <row r="21" spans="1:12" ht="15" customHeight="1">
      <c r="A21" s="383" t="s">
        <v>1186</v>
      </c>
      <c r="B21" s="108">
        <v>31750.303000000004</v>
      </c>
      <c r="C21" s="108">
        <v>39120.585999999996</v>
      </c>
      <c r="D21" s="108">
        <v>40738.281</v>
      </c>
      <c r="E21" s="108">
        <v>46482.394956129996</v>
      </c>
      <c r="F21" s="14">
        <v>7370.282999999992</v>
      </c>
      <c r="G21" s="14"/>
      <c r="H21" s="4">
        <v>23.213268232432274</v>
      </c>
      <c r="I21" s="14">
        <v>5744.113956129993</v>
      </c>
      <c r="J21" s="14"/>
      <c r="K21" s="402">
        <v>14.100040097739994</v>
      </c>
      <c r="L21" s="234"/>
    </row>
    <row r="22" spans="1:12" ht="15" customHeight="1">
      <c r="A22" s="383" t="s">
        <v>1187</v>
      </c>
      <c r="B22" s="108">
        <v>3529.911831039998</v>
      </c>
      <c r="C22" s="108">
        <v>8553.920301129989</v>
      </c>
      <c r="D22" s="108">
        <v>13359.456301129994</v>
      </c>
      <c r="E22" s="108">
        <v>21084.52253746322</v>
      </c>
      <c r="F22" s="14">
        <v>5024.008470089991</v>
      </c>
      <c r="G22" s="14"/>
      <c r="H22" s="4">
        <v>142.32674102258795</v>
      </c>
      <c r="I22" s="14">
        <v>7725.066236333227</v>
      </c>
      <c r="J22" s="14"/>
      <c r="K22" s="402">
        <v>57.824705303911294</v>
      </c>
      <c r="L22" s="234"/>
    </row>
    <row r="23" spans="1:12" ht="15" customHeight="1">
      <c r="A23" s="383" t="s">
        <v>1188</v>
      </c>
      <c r="B23" s="108">
        <v>89713.673</v>
      </c>
      <c r="C23" s="108">
        <v>117779.36200000001</v>
      </c>
      <c r="D23" s="108">
        <v>100269.504</v>
      </c>
      <c r="E23" s="108">
        <v>95564.48453879112</v>
      </c>
      <c r="F23" s="14">
        <v>28065.689000000013</v>
      </c>
      <c r="G23" s="14"/>
      <c r="H23" s="4">
        <v>31.28362496093546</v>
      </c>
      <c r="I23" s="14">
        <v>-4705.019461208882</v>
      </c>
      <c r="J23" s="14"/>
      <c r="K23" s="402">
        <v>-4.692373327396615</v>
      </c>
      <c r="L23" s="234"/>
    </row>
    <row r="24" spans="1:16" ht="15" customHeight="1">
      <c r="A24" s="387" t="s">
        <v>1490</v>
      </c>
      <c r="B24" s="111">
        <v>549090.2422386099</v>
      </c>
      <c r="C24" s="111">
        <v>675336.56730113</v>
      </c>
      <c r="D24" s="111">
        <v>705866.4763011299</v>
      </c>
      <c r="E24" s="111">
        <v>761312.8473309386</v>
      </c>
      <c r="F24" s="6">
        <v>126246.3250625201</v>
      </c>
      <c r="G24" s="6"/>
      <c r="H24" s="7">
        <v>22.991908315074213</v>
      </c>
      <c r="I24" s="6">
        <v>55446.37102980865</v>
      </c>
      <c r="J24" s="6"/>
      <c r="K24" s="403">
        <v>7.85507923826583</v>
      </c>
      <c r="L24" s="234"/>
      <c r="M24" s="1600"/>
      <c r="N24" s="1600"/>
      <c r="O24" s="1600"/>
      <c r="P24" s="1600"/>
    </row>
    <row r="25" spans="1:16" ht="15" customHeight="1">
      <c r="A25" s="404" t="s">
        <v>1189</v>
      </c>
      <c r="B25" s="108">
        <v>79010.51392658001</v>
      </c>
      <c r="C25" s="108">
        <v>111951.22511544001</v>
      </c>
      <c r="D25" s="108">
        <v>116107.53230186002</v>
      </c>
      <c r="E25" s="108">
        <v>106637.4467788345</v>
      </c>
      <c r="F25" s="17">
        <v>32940.711188860005</v>
      </c>
      <c r="G25" s="17"/>
      <c r="H25" s="3">
        <v>41.69155413856685</v>
      </c>
      <c r="I25" s="17">
        <v>-9470.085523025511</v>
      </c>
      <c r="J25" s="17"/>
      <c r="K25" s="405">
        <v>-8.156305913388017</v>
      </c>
      <c r="L25" s="234"/>
      <c r="M25" s="234"/>
      <c r="N25" s="234"/>
      <c r="O25" s="234"/>
      <c r="P25" s="234"/>
    </row>
    <row r="26" spans="1:12" ht="15" customHeight="1">
      <c r="A26" s="383" t="s">
        <v>1190</v>
      </c>
      <c r="B26" s="108">
        <v>12651.857</v>
      </c>
      <c r="C26" s="108">
        <v>13844.138</v>
      </c>
      <c r="D26" s="108">
        <v>15014.552</v>
      </c>
      <c r="E26" s="108">
        <v>14990.35798673</v>
      </c>
      <c r="F26" s="14">
        <v>1192.2810000000009</v>
      </c>
      <c r="G26" s="14"/>
      <c r="H26" s="4">
        <v>9.423762851571913</v>
      </c>
      <c r="I26" s="14">
        <v>-24.19401327000014</v>
      </c>
      <c r="J26" s="14"/>
      <c r="K26" s="402">
        <v>-0.1611370973306439</v>
      </c>
      <c r="L26" s="234"/>
    </row>
    <row r="27" spans="1:12" ht="15" customHeight="1">
      <c r="A27" s="383" t="s">
        <v>1191</v>
      </c>
      <c r="B27" s="108">
        <v>23857.26192658</v>
      </c>
      <c r="C27" s="108">
        <v>37695.94711544</v>
      </c>
      <c r="D27" s="108">
        <v>45848.69630186</v>
      </c>
      <c r="E27" s="108">
        <v>37263.498705699996</v>
      </c>
      <c r="F27" s="14">
        <v>13838.685188860003</v>
      </c>
      <c r="G27" s="14"/>
      <c r="H27" s="4">
        <v>58.006175358463764</v>
      </c>
      <c r="I27" s="14">
        <v>-8585.197596160004</v>
      </c>
      <c r="J27" s="14"/>
      <c r="K27" s="402">
        <v>-18.725063717486158</v>
      </c>
      <c r="L27" s="234"/>
    </row>
    <row r="28" spans="1:12" ht="15" customHeight="1">
      <c r="A28" s="383" t="s">
        <v>1192</v>
      </c>
      <c r="B28" s="108">
        <v>358.83</v>
      </c>
      <c r="C28" s="108">
        <v>697.552</v>
      </c>
      <c r="D28" s="108">
        <v>824.783</v>
      </c>
      <c r="E28" s="108">
        <v>730.63624332</v>
      </c>
      <c r="F28" s="14">
        <v>338.722</v>
      </c>
      <c r="G28" s="14"/>
      <c r="H28" s="4">
        <v>94.39623219909149</v>
      </c>
      <c r="I28" s="14">
        <v>-94.14675668000007</v>
      </c>
      <c r="J28" s="14"/>
      <c r="K28" s="402">
        <v>-11.414730502447318</v>
      </c>
      <c r="L28" s="234"/>
    </row>
    <row r="29" spans="1:12" ht="15" customHeight="1">
      <c r="A29" s="383" t="s">
        <v>1193</v>
      </c>
      <c r="B29" s="108">
        <v>41100.596000000005</v>
      </c>
      <c r="C29" s="108">
        <v>57268.10600000001</v>
      </c>
      <c r="D29" s="108">
        <v>53409.34</v>
      </c>
      <c r="E29" s="108">
        <v>51794.955381074506</v>
      </c>
      <c r="F29" s="14">
        <v>16167.51</v>
      </c>
      <c r="G29" s="14"/>
      <c r="H29" s="4">
        <v>39.336436873080864</v>
      </c>
      <c r="I29" s="14">
        <v>-1614.3846189254982</v>
      </c>
      <c r="J29" s="14"/>
      <c r="K29" s="402">
        <v>-3.022663487183137</v>
      </c>
      <c r="L29" s="234"/>
    </row>
    <row r="30" spans="1:12" ht="15" customHeight="1">
      <c r="A30" s="383" t="s">
        <v>1194</v>
      </c>
      <c r="B30" s="109">
        <v>1041.969</v>
      </c>
      <c r="C30" s="109">
        <v>2445.482</v>
      </c>
      <c r="D30" s="109">
        <v>1010.1610000000001</v>
      </c>
      <c r="E30" s="109">
        <v>1857.9984620100004</v>
      </c>
      <c r="F30" s="14">
        <v>1403.513</v>
      </c>
      <c r="G30" s="14"/>
      <c r="H30" s="4">
        <v>134.69815320801288</v>
      </c>
      <c r="I30" s="14">
        <v>847.8374620100003</v>
      </c>
      <c r="J30" s="14"/>
      <c r="K30" s="402">
        <v>83.93092408140883</v>
      </c>
      <c r="L30" s="234"/>
    </row>
    <row r="31" spans="1:15" ht="15" customHeight="1">
      <c r="A31" s="406" t="s">
        <v>1195</v>
      </c>
      <c r="B31" s="107">
        <v>420242.59400000004</v>
      </c>
      <c r="C31" s="107">
        <v>493593.66500000004</v>
      </c>
      <c r="D31" s="107">
        <v>518591.53199999995</v>
      </c>
      <c r="E31" s="1583">
        <v>582093.5</v>
      </c>
      <c r="F31" s="119">
        <v>73351.071</v>
      </c>
      <c r="G31" s="119"/>
      <c r="H31" s="120">
        <v>17.454458935687985</v>
      </c>
      <c r="I31" s="1577">
        <v>63502</v>
      </c>
      <c r="J31" s="119"/>
      <c r="K31" s="1578">
        <v>12.2</v>
      </c>
      <c r="L31" s="234"/>
      <c r="M31" s="234"/>
      <c r="N31" s="234"/>
      <c r="O31" s="234"/>
    </row>
    <row r="32" spans="1:12" ht="15" customHeight="1">
      <c r="A32" s="383" t="s">
        <v>1196</v>
      </c>
      <c r="B32" s="108">
        <v>72100.225</v>
      </c>
      <c r="C32" s="108">
        <v>68177.725</v>
      </c>
      <c r="D32" s="108">
        <v>71949.125</v>
      </c>
      <c r="E32" s="1584">
        <v>63764.7</v>
      </c>
      <c r="F32" s="14">
        <v>-3922.5</v>
      </c>
      <c r="G32" s="14"/>
      <c r="H32" s="4">
        <v>-5.440343632769523</v>
      </c>
      <c r="I32" s="1573">
        <v>-8184.5</v>
      </c>
      <c r="J32" s="14"/>
      <c r="K32" s="1579">
        <v>-11.4</v>
      </c>
      <c r="L32" s="234"/>
    </row>
    <row r="33" spans="1:12" ht="15" customHeight="1">
      <c r="A33" s="383" t="s">
        <v>1197</v>
      </c>
      <c r="B33" s="108">
        <v>5635.474400000001</v>
      </c>
      <c r="C33" s="108">
        <v>5140.587</v>
      </c>
      <c r="D33" s="108">
        <v>5080.933999999999</v>
      </c>
      <c r="E33" s="108">
        <v>4560.0495</v>
      </c>
      <c r="F33" s="14">
        <v>-494.8874000000005</v>
      </c>
      <c r="G33" s="14"/>
      <c r="H33" s="4">
        <v>-8.781645783006315</v>
      </c>
      <c r="I33" s="14">
        <v>-520.8844999999992</v>
      </c>
      <c r="J33" s="14"/>
      <c r="K33" s="402">
        <v>-10.251747021315358</v>
      </c>
      <c r="L33" s="234"/>
    </row>
    <row r="34" spans="1:12" ht="15" customHeight="1">
      <c r="A34" s="383" t="s">
        <v>1198</v>
      </c>
      <c r="B34" s="108">
        <v>4245.416</v>
      </c>
      <c r="C34" s="108">
        <v>5130.948</v>
      </c>
      <c r="D34" s="108">
        <v>7328.775</v>
      </c>
      <c r="E34" s="108">
        <v>6896.401670021</v>
      </c>
      <c r="F34" s="14">
        <v>885.5320000000002</v>
      </c>
      <c r="G34" s="14"/>
      <c r="H34" s="4">
        <v>20.858544839893195</v>
      </c>
      <c r="I34" s="14">
        <v>-432.3733299789992</v>
      </c>
      <c r="J34" s="14"/>
      <c r="K34" s="402">
        <v>-5.89966713371606</v>
      </c>
      <c r="L34" s="234"/>
    </row>
    <row r="35" spans="1:12" ht="15" customHeight="1">
      <c r="A35" s="383" t="s">
        <v>1494</v>
      </c>
      <c r="B35" s="108">
        <v>1238.352</v>
      </c>
      <c r="C35" s="108">
        <v>1186.449</v>
      </c>
      <c r="D35" s="108">
        <v>1177.667</v>
      </c>
      <c r="E35" s="108">
        <v>1825.92143847</v>
      </c>
      <c r="F35" s="14">
        <v>-51.90300000000002</v>
      </c>
      <c r="G35" s="14"/>
      <c r="H35" s="4">
        <v>-4.191296174270322</v>
      </c>
      <c r="I35" s="14">
        <v>648.2544384700002</v>
      </c>
      <c r="J35" s="14"/>
      <c r="K35" s="402">
        <v>55.04564859760869</v>
      </c>
      <c r="L35" s="234"/>
    </row>
    <row r="36" spans="1:12" ht="15" customHeight="1">
      <c r="A36" s="383" t="s">
        <v>1495</v>
      </c>
      <c r="B36" s="108">
        <v>3007.064</v>
      </c>
      <c r="C36" s="108">
        <v>3944.499</v>
      </c>
      <c r="D36" s="108">
        <v>6151.108</v>
      </c>
      <c r="E36" s="108">
        <v>5070.4802315510005</v>
      </c>
      <c r="F36" s="14">
        <v>937.435</v>
      </c>
      <c r="G36" s="14"/>
      <c r="H36" s="4">
        <v>31.174427946994143</v>
      </c>
      <c r="I36" s="14">
        <v>-1080.6277684489996</v>
      </c>
      <c r="J36" s="14"/>
      <c r="K36" s="402">
        <v>-17.568018126961835</v>
      </c>
      <c r="L36" s="234"/>
    </row>
    <row r="37" spans="1:12" ht="15" customHeight="1">
      <c r="A37" s="383" t="s">
        <v>1496</v>
      </c>
      <c r="B37" s="108">
        <v>336780.9976</v>
      </c>
      <c r="C37" s="108">
        <v>413459.695</v>
      </c>
      <c r="D37" s="108">
        <v>432671.478</v>
      </c>
      <c r="E37" s="108">
        <v>506346.28160492715</v>
      </c>
      <c r="F37" s="14">
        <v>76678.6974</v>
      </c>
      <c r="G37" s="14"/>
      <c r="H37" s="4">
        <v>22.768118731886553</v>
      </c>
      <c r="I37" s="14">
        <v>73674.80360492715</v>
      </c>
      <c r="J37" s="14"/>
      <c r="K37" s="402">
        <v>17.027885439891914</v>
      </c>
      <c r="L37" s="234"/>
    </row>
    <row r="38" spans="1:12" ht="15" customHeight="1">
      <c r="A38" s="383" t="s">
        <v>1199</v>
      </c>
      <c r="B38" s="108">
        <v>307272.0976</v>
      </c>
      <c r="C38" s="108">
        <v>381601.735</v>
      </c>
      <c r="D38" s="108">
        <v>404431.978</v>
      </c>
      <c r="E38" s="108">
        <v>475247.98160492716</v>
      </c>
      <c r="F38" s="14">
        <v>74329.6374</v>
      </c>
      <c r="G38" s="14"/>
      <c r="H38" s="4">
        <v>24.19016825171047</v>
      </c>
      <c r="I38" s="14">
        <v>70816.00360492716</v>
      </c>
      <c r="J38" s="14"/>
      <c r="K38" s="402">
        <v>17.509991162204084</v>
      </c>
      <c r="L38" s="234"/>
    </row>
    <row r="39" spans="1:12" ht="15" customHeight="1">
      <c r="A39" s="383" t="s">
        <v>1200</v>
      </c>
      <c r="B39" s="108">
        <v>29508.9</v>
      </c>
      <c r="C39" s="108">
        <v>31857.96</v>
      </c>
      <c r="D39" s="108">
        <v>28239.5</v>
      </c>
      <c r="E39" s="108">
        <v>31098.3</v>
      </c>
      <c r="F39" s="14">
        <v>2349.06</v>
      </c>
      <c r="G39" s="14"/>
      <c r="H39" s="4">
        <v>7.960513607759006</v>
      </c>
      <c r="I39" s="14">
        <v>2858.8</v>
      </c>
      <c r="J39" s="14"/>
      <c r="K39" s="402">
        <v>10.123408700578974</v>
      </c>
      <c r="L39" s="234"/>
    </row>
    <row r="40" spans="1:12" ht="15" customHeight="1">
      <c r="A40" s="383" t="s">
        <v>1201</v>
      </c>
      <c r="B40" s="108">
        <v>1480.481</v>
      </c>
      <c r="C40" s="108">
        <v>1684.71</v>
      </c>
      <c r="D40" s="108">
        <v>1561.22</v>
      </c>
      <c r="E40" s="108">
        <v>526.1008278200001</v>
      </c>
      <c r="F40" s="14">
        <v>204.22899999999981</v>
      </c>
      <c r="G40" s="14"/>
      <c r="H40" s="4">
        <v>13.794773455383744</v>
      </c>
      <c r="I40" s="14">
        <v>-1035.11917218</v>
      </c>
      <c r="J40" s="14"/>
      <c r="K40" s="402">
        <v>-66.3019415700542</v>
      </c>
      <c r="L40" s="234"/>
    </row>
    <row r="41" spans="1:12" ht="15" customHeight="1" hidden="1">
      <c r="A41" s="383"/>
      <c r="B41" s="108">
        <v>0</v>
      </c>
      <c r="C41" s="108">
        <v>0</v>
      </c>
      <c r="D41" s="108">
        <v>0</v>
      </c>
      <c r="E41" s="108">
        <v>0</v>
      </c>
      <c r="F41" s="14">
        <v>0</v>
      </c>
      <c r="G41" s="14"/>
      <c r="H41" s="4"/>
      <c r="I41" s="14">
        <v>0</v>
      </c>
      <c r="J41" s="14"/>
      <c r="K41" s="402"/>
      <c r="L41" s="234"/>
    </row>
    <row r="42" spans="1:12" ht="15" customHeight="1">
      <c r="A42" s="385" t="s">
        <v>1497</v>
      </c>
      <c r="B42" s="109">
        <v>49837.1</v>
      </c>
      <c r="C42" s="109">
        <v>69791.7</v>
      </c>
      <c r="D42" s="109">
        <v>71167.4</v>
      </c>
      <c r="E42" s="1582">
        <v>72581.8</v>
      </c>
      <c r="F42" s="2">
        <v>19954.6</v>
      </c>
      <c r="G42" s="2"/>
      <c r="H42" s="5">
        <v>40.039649177018724</v>
      </c>
      <c r="I42" s="1580">
        <v>1414.4</v>
      </c>
      <c r="J42" s="2"/>
      <c r="K42" s="1581">
        <v>2</v>
      </c>
      <c r="L42" s="234"/>
    </row>
    <row r="43" spans="1:11" ht="15" customHeight="1">
      <c r="A43" s="383" t="s">
        <v>1202</v>
      </c>
      <c r="B43" s="30">
        <v>82.59140718511371</v>
      </c>
      <c r="C43" s="14">
        <v>84.4657736026432</v>
      </c>
      <c r="D43" s="14">
        <v>81.23304562129762</v>
      </c>
      <c r="E43" s="4">
        <v>89.29560562646192</v>
      </c>
      <c r="F43" s="14"/>
      <c r="G43" s="14"/>
      <c r="H43" s="4"/>
      <c r="I43" s="30"/>
      <c r="J43" s="14"/>
      <c r="K43" s="402"/>
    </row>
    <row r="44" spans="1:11" ht="15" customHeight="1">
      <c r="A44" s="383" t="s">
        <v>1203</v>
      </c>
      <c r="B44" s="30">
        <v>35.84869202957764</v>
      </c>
      <c r="C44" s="14">
        <v>35.76436538727854</v>
      </c>
      <c r="D44" s="14">
        <v>34.20278679894972</v>
      </c>
      <c r="E44" s="4">
        <v>29.387253176895705</v>
      </c>
      <c r="F44" s="14"/>
      <c r="G44" s="14"/>
      <c r="H44" s="4"/>
      <c r="I44" s="30"/>
      <c r="J44" s="14"/>
      <c r="K44" s="402"/>
    </row>
    <row r="45" spans="1:11" ht="15" customHeight="1">
      <c r="A45" s="383" t="s">
        <v>1171</v>
      </c>
      <c r="B45" s="30">
        <v>6798.863580350004</v>
      </c>
      <c r="C45" s="14">
        <v>5097.016000000003</v>
      </c>
      <c r="D45" s="14">
        <v>2329.8250000000116</v>
      </c>
      <c r="E45" s="4">
        <v>4169.448874687609</v>
      </c>
      <c r="F45" s="14">
        <v>-1812.9475803499995</v>
      </c>
      <c r="G45" s="14" t="s">
        <v>1125</v>
      </c>
      <c r="H45" s="4">
        <v>-26.665450173022435</v>
      </c>
      <c r="I45" s="30">
        <v>1736.023874687598</v>
      </c>
      <c r="J45" s="14" t="s">
        <v>1126</v>
      </c>
      <c r="K45" s="402">
        <v>74.5130589073252</v>
      </c>
    </row>
    <row r="46" spans="1:11" ht="15" customHeight="1">
      <c r="A46" s="383" t="s">
        <v>1172</v>
      </c>
      <c r="B46" s="30">
        <v>380495.79240756994</v>
      </c>
      <c r="C46" s="14">
        <v>446282.331</v>
      </c>
      <c r="D46" s="14">
        <v>495703.89199999993</v>
      </c>
      <c r="E46" s="4">
        <v>529160.7528463397</v>
      </c>
      <c r="F46" s="14">
        <v>65897.69571876994</v>
      </c>
      <c r="G46" s="14" t="s">
        <v>1125</v>
      </c>
      <c r="H46" s="4">
        <v>17.318902609094636</v>
      </c>
      <c r="I46" s="30">
        <v>33560.38089627385</v>
      </c>
      <c r="J46" s="14" t="s">
        <v>1126</v>
      </c>
      <c r="K46" s="402">
        <v>6.770247609085517</v>
      </c>
    </row>
    <row r="47" spans="1:11" ht="15" customHeight="1">
      <c r="A47" s="383" t="s">
        <v>1173</v>
      </c>
      <c r="B47" s="30">
        <v>74114.81883104</v>
      </c>
      <c r="C47" s="14">
        <v>93216.68630113</v>
      </c>
      <c r="D47" s="14">
        <v>82189.68030112999</v>
      </c>
      <c r="E47" s="4">
        <v>88871.90357037433</v>
      </c>
      <c r="F47" s="14">
        <v>18990.767470090002</v>
      </c>
      <c r="G47" s="14" t="s">
        <v>1125</v>
      </c>
      <c r="H47" s="4">
        <v>25.623441802351792</v>
      </c>
      <c r="I47" s="30">
        <v>6578.6232692443355</v>
      </c>
      <c r="J47" s="14" t="s">
        <v>1126</v>
      </c>
      <c r="K47" s="402">
        <v>8.004196202176843</v>
      </c>
    </row>
    <row r="48" spans="1:11" ht="15" customHeight="1">
      <c r="A48" s="383" t="s">
        <v>1206</v>
      </c>
      <c r="B48" s="30">
        <v>387294.65598792</v>
      </c>
      <c r="C48" s="14">
        <v>451379.347</v>
      </c>
      <c r="D48" s="14">
        <v>498033.717</v>
      </c>
      <c r="E48" s="4">
        <v>533330.2017210273</v>
      </c>
      <c r="F48" s="14">
        <v>64084.69101208</v>
      </c>
      <c r="G48" s="11"/>
      <c r="H48" s="4">
        <v>16.54675323330019</v>
      </c>
      <c r="I48" s="30">
        <v>35296.48472102726</v>
      </c>
      <c r="J48" s="11"/>
      <c r="K48" s="402">
        <v>7.0871676989345795</v>
      </c>
    </row>
    <row r="49" spans="1:11" ht="15" customHeight="1" thickBot="1">
      <c r="A49" s="389" t="s">
        <v>1207</v>
      </c>
      <c r="B49" s="393">
        <v>34229.06041964993</v>
      </c>
      <c r="C49" s="391">
        <v>52275.473</v>
      </c>
      <c r="D49" s="391">
        <v>51794.74700000003</v>
      </c>
      <c r="E49" s="392">
        <v>47133.786362577</v>
      </c>
      <c r="F49" s="391">
        <v>18046.412580350065</v>
      </c>
      <c r="G49" s="391"/>
      <c r="H49" s="392">
        <v>52.72248890007548</v>
      </c>
      <c r="I49" s="393">
        <v>-4660.960637423035</v>
      </c>
      <c r="J49" s="391"/>
      <c r="K49" s="407">
        <v>-8.998906081002833</v>
      </c>
    </row>
    <row r="50" spans="1:11" ht="15" customHeight="1" thickTop="1">
      <c r="A50" s="1480" t="s">
        <v>44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5" customHeight="1">
      <c r="A51" s="1480" t="s">
        <v>152</v>
      </c>
      <c r="B51" s="32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2.75">
      <c r="A52" s="11" t="s">
        <v>1412</v>
      </c>
      <c r="B52" s="11"/>
      <c r="C52" s="9"/>
      <c r="D52" s="9"/>
      <c r="E52" s="9"/>
      <c r="F52" s="9"/>
      <c r="G52" s="9"/>
      <c r="H52" s="9"/>
      <c r="I52" s="9"/>
      <c r="J52" s="9"/>
      <c r="K52" s="9"/>
    </row>
    <row r="53" ht="12.75">
      <c r="A53" s="78"/>
    </row>
    <row r="54" ht="12.75">
      <c r="A54" s="78"/>
    </row>
    <row r="55" ht="12.75">
      <c r="A55" s="8"/>
    </row>
  </sheetData>
  <mergeCells count="7">
    <mergeCell ref="M24:N24"/>
    <mergeCell ref="O24:P24"/>
    <mergeCell ref="A1:K1"/>
    <mergeCell ref="A2:K2"/>
    <mergeCell ref="F4:K4"/>
    <mergeCell ref="F5:H5"/>
    <mergeCell ref="I5:K5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1"/>
  <sheetViews>
    <sheetView workbookViewId="0" topLeftCell="A1">
      <selection activeCell="A1" sqref="A1:I1"/>
    </sheetView>
  </sheetViews>
  <sheetFormatPr defaultColWidth="9.140625" defaultRowHeight="12.75"/>
  <cols>
    <col min="1" max="1" width="32.421875" style="49" customWidth="1"/>
    <col min="2" max="4" width="8.421875" style="49" bestFit="1" customWidth="1"/>
    <col min="5" max="5" width="9.421875" style="49" bestFit="1" customWidth="1"/>
    <col min="6" max="6" width="11.00390625" style="49" customWidth="1"/>
    <col min="7" max="7" width="9.7109375" style="1194" customWidth="1"/>
    <col min="8" max="8" width="10.28125" style="49" customWidth="1"/>
    <col min="9" max="9" width="12.8515625" style="1194" customWidth="1"/>
    <col min="10" max="16384" width="9.140625" style="49" customWidth="1"/>
  </cols>
  <sheetData>
    <row r="1" spans="1:9" ht="12.75">
      <c r="A1" s="1603" t="s">
        <v>513</v>
      </c>
      <c r="B1" s="1603"/>
      <c r="C1" s="1603"/>
      <c r="D1" s="1603"/>
      <c r="E1" s="1603"/>
      <c r="F1" s="1603"/>
      <c r="G1" s="1603"/>
      <c r="H1" s="1603"/>
      <c r="I1" s="1603"/>
    </row>
    <row r="2" spans="1:9" ht="15.75">
      <c r="A2" s="1629" t="s">
        <v>461</v>
      </c>
      <c r="B2" s="1629"/>
      <c r="C2" s="1629"/>
      <c r="D2" s="1629"/>
      <c r="E2" s="1629"/>
      <c r="F2" s="1629"/>
      <c r="G2" s="1629"/>
      <c r="H2" s="1629"/>
      <c r="I2" s="1629"/>
    </row>
    <row r="3" spans="8:9" ht="13.5" thickBot="1">
      <c r="H3" s="1604" t="s">
        <v>1139</v>
      </c>
      <c r="I3" s="1605"/>
    </row>
    <row r="4" spans="1:9" ht="13.5" thickTop="1">
      <c r="A4" s="1223"/>
      <c r="B4" s="1606">
        <v>2008</v>
      </c>
      <c r="C4" s="1606">
        <v>2009</v>
      </c>
      <c r="D4" s="1606">
        <v>2009</v>
      </c>
      <c r="E4" s="1606">
        <v>2010</v>
      </c>
      <c r="F4" s="1608" t="s">
        <v>145</v>
      </c>
      <c r="G4" s="1593"/>
      <c r="H4" s="1593"/>
      <c r="I4" s="1594"/>
    </row>
    <row r="5" spans="1:9" ht="12.75">
      <c r="A5" s="1224"/>
      <c r="B5" s="1607"/>
      <c r="C5" s="1607"/>
      <c r="D5" s="1607"/>
      <c r="E5" s="1607"/>
      <c r="F5" s="1595" t="s">
        <v>1056</v>
      </c>
      <c r="G5" s="1596"/>
      <c r="H5" s="1595" t="s">
        <v>1500</v>
      </c>
      <c r="I5" s="1597"/>
    </row>
    <row r="6" spans="1:9" s="1002" customFormat="1" ht="12.75">
      <c r="A6" s="1225" t="s">
        <v>1373</v>
      </c>
      <c r="B6" s="1486" t="s">
        <v>1456</v>
      </c>
      <c r="C6" s="1226" t="s">
        <v>24</v>
      </c>
      <c r="D6" s="1230" t="s">
        <v>1456</v>
      </c>
      <c r="E6" s="1226" t="s">
        <v>24</v>
      </c>
      <c r="F6" s="1227" t="s">
        <v>1138</v>
      </c>
      <c r="G6" s="1228" t="s">
        <v>492</v>
      </c>
      <c r="H6" s="1227" t="s">
        <v>1138</v>
      </c>
      <c r="I6" s="1229" t="s">
        <v>492</v>
      </c>
    </row>
    <row r="7" spans="1:9" ht="12.75">
      <c r="A7" s="1201" t="s">
        <v>514</v>
      </c>
      <c r="B7" s="1034">
        <v>33509.672439350004</v>
      </c>
      <c r="C7" s="1035">
        <v>51778.5390197</v>
      </c>
      <c r="D7" s="1034">
        <v>51257.81901970001</v>
      </c>
      <c r="E7" s="1035">
        <v>47133.76693894012</v>
      </c>
      <c r="F7" s="1036">
        <v>18268.866580349997</v>
      </c>
      <c r="G7" s="1037">
        <v>54.51818907933307</v>
      </c>
      <c r="H7" s="1036">
        <v>-4124.052080759888</v>
      </c>
      <c r="I7" s="1202">
        <v>-8.045703386589437</v>
      </c>
    </row>
    <row r="8" spans="1:9" ht="12.75">
      <c r="A8" s="1201" t="s">
        <v>515</v>
      </c>
      <c r="B8" s="1034">
        <v>1002.6959999999999</v>
      </c>
      <c r="C8" s="1035">
        <v>1044.897</v>
      </c>
      <c r="D8" s="1034">
        <v>1368.6929999999998</v>
      </c>
      <c r="E8" s="1035">
        <v>1026.8408438602225</v>
      </c>
      <c r="F8" s="1038">
        <v>42.20100000000002</v>
      </c>
      <c r="G8" s="1039">
        <v>4.208753201369111</v>
      </c>
      <c r="H8" s="1038">
        <v>-341.8521561397772</v>
      </c>
      <c r="I8" s="1203">
        <v>-24.976540110877842</v>
      </c>
    </row>
    <row r="9" spans="1:9" ht="12.75">
      <c r="A9" s="1204" t="s">
        <v>516</v>
      </c>
      <c r="B9" s="1036">
        <v>67863.85598792</v>
      </c>
      <c r="C9" s="1040">
        <v>74399.181</v>
      </c>
      <c r="D9" s="1036">
        <v>85010.645</v>
      </c>
      <c r="E9" s="1040">
        <v>85448.86046033645</v>
      </c>
      <c r="F9" s="1036">
        <v>6535.325012079993</v>
      </c>
      <c r="G9" s="1037">
        <v>9.630052576504498</v>
      </c>
      <c r="H9" s="1036">
        <v>438.215460336447</v>
      </c>
      <c r="I9" s="1202">
        <v>0.5154830437252264</v>
      </c>
    </row>
    <row r="10" spans="1:9" ht="12.75">
      <c r="A10" s="1201" t="s">
        <v>517</v>
      </c>
      <c r="B10" s="1034">
        <v>20509.846999999994</v>
      </c>
      <c r="C10" s="1035">
        <v>22025.547</v>
      </c>
      <c r="D10" s="1034">
        <v>25452.386000000006</v>
      </c>
      <c r="E10" s="1035">
        <v>26258.33389922015</v>
      </c>
      <c r="F10" s="1034">
        <v>1515.7</v>
      </c>
      <c r="G10" s="1041">
        <v>7.390108760928371</v>
      </c>
      <c r="H10" s="1034">
        <v>805.9478992201439</v>
      </c>
      <c r="I10" s="1205">
        <v>3.1664925214482587</v>
      </c>
    </row>
    <row r="11" spans="1:9" ht="12.75">
      <c r="A11" s="1201" t="s">
        <v>518</v>
      </c>
      <c r="B11" s="1034">
        <v>42420.704000000005</v>
      </c>
      <c r="C11" s="1035">
        <v>48009.075</v>
      </c>
      <c r="D11" s="1034">
        <v>54016.719</v>
      </c>
      <c r="E11" s="1035">
        <v>54446.101036354885</v>
      </c>
      <c r="F11" s="1034">
        <v>5588.370999999992</v>
      </c>
      <c r="G11" s="1041">
        <v>13.173687546533861</v>
      </c>
      <c r="H11" s="1034">
        <v>429.38203635488753</v>
      </c>
      <c r="I11" s="1205">
        <v>0.7949058075054272</v>
      </c>
    </row>
    <row r="12" spans="1:9" ht="12.75">
      <c r="A12" s="1201" t="s">
        <v>519</v>
      </c>
      <c r="B12" s="1034">
        <v>16987.573</v>
      </c>
      <c r="C12" s="1035">
        <v>14993.592</v>
      </c>
      <c r="D12" s="1034">
        <v>16582.794</v>
      </c>
      <c r="E12" s="1035">
        <v>19225.303237555687</v>
      </c>
      <c r="F12" s="1034">
        <v>-1993.9809999999998</v>
      </c>
      <c r="G12" s="1041">
        <v>-11.7378803905655</v>
      </c>
      <c r="H12" s="1034">
        <v>2642.509237555685</v>
      </c>
      <c r="I12" s="1205">
        <v>15.935247326570448</v>
      </c>
    </row>
    <row r="13" spans="1:9" ht="12.75">
      <c r="A13" s="1201" t="s">
        <v>520</v>
      </c>
      <c r="B13" s="1034">
        <v>16968.761000000002</v>
      </c>
      <c r="C13" s="1035">
        <v>19592.726000000002</v>
      </c>
      <c r="D13" s="1034">
        <v>18644.785</v>
      </c>
      <c r="E13" s="1035">
        <v>20910.586036301647</v>
      </c>
      <c r="F13" s="1034">
        <v>2623.965</v>
      </c>
      <c r="G13" s="1041">
        <v>15.463503787931247</v>
      </c>
      <c r="H13" s="1034">
        <v>2265.8010363016474</v>
      </c>
      <c r="I13" s="1205">
        <v>12.152465347825933</v>
      </c>
    </row>
    <row r="14" spans="1:9" ht="12.75">
      <c r="A14" s="1201" t="s">
        <v>521</v>
      </c>
      <c r="B14" s="1034">
        <v>4107.637</v>
      </c>
      <c r="C14" s="1035">
        <v>4503.987</v>
      </c>
      <c r="D14" s="1034">
        <v>10805.367000000002</v>
      </c>
      <c r="E14" s="1035">
        <v>6705.137446666895</v>
      </c>
      <c r="F14" s="1034">
        <v>396.35</v>
      </c>
      <c r="G14" s="1041">
        <v>9.649099956982576</v>
      </c>
      <c r="H14" s="1034">
        <v>-4100.229553333107</v>
      </c>
      <c r="I14" s="1205">
        <v>-37.946231287961865</v>
      </c>
    </row>
    <row r="15" spans="1:9" ht="12.75">
      <c r="A15" s="1201" t="s">
        <v>522</v>
      </c>
      <c r="B15" s="1034">
        <v>4356.733</v>
      </c>
      <c r="C15" s="1035">
        <v>8918.77</v>
      </c>
      <c r="D15" s="1034">
        <v>7983.772999999999</v>
      </c>
      <c r="E15" s="1035">
        <v>7605.07431583066</v>
      </c>
      <c r="F15" s="1034">
        <v>4562.037</v>
      </c>
      <c r="G15" s="1041">
        <v>104.71233835077798</v>
      </c>
      <c r="H15" s="1034">
        <v>-378.6986841693388</v>
      </c>
      <c r="I15" s="1205">
        <v>-4.743354854519772</v>
      </c>
    </row>
    <row r="16" spans="1:9" ht="12.75">
      <c r="A16" s="1206" t="s">
        <v>523</v>
      </c>
      <c r="B16" s="1038">
        <v>4223.2970000000005</v>
      </c>
      <c r="C16" s="1042">
        <v>3626.434</v>
      </c>
      <c r="D16" s="1038">
        <v>5064.507</v>
      </c>
      <c r="E16" s="1042">
        <v>4744.425524761407</v>
      </c>
      <c r="F16" s="1038">
        <v>-596.8630000000003</v>
      </c>
      <c r="G16" s="1039">
        <v>-14.132631448841988</v>
      </c>
      <c r="H16" s="1038">
        <v>-320.08147523859225</v>
      </c>
      <c r="I16" s="1203">
        <v>-6.320091476595693</v>
      </c>
    </row>
    <row r="17" spans="1:9" ht="12.75">
      <c r="A17" s="1201" t="s">
        <v>524</v>
      </c>
      <c r="B17" s="1036">
        <v>37076.32399999999</v>
      </c>
      <c r="C17" s="1040">
        <v>33281.749</v>
      </c>
      <c r="D17" s="1036">
        <v>38993.291000000005</v>
      </c>
      <c r="E17" s="1040">
        <v>42365.03955910774</v>
      </c>
      <c r="F17" s="1034">
        <v>-3794.57499999999</v>
      </c>
      <c r="G17" s="1041">
        <v>-10.234496278541503</v>
      </c>
      <c r="H17" s="1034">
        <v>3371.7485591077348</v>
      </c>
      <c r="I17" s="1205">
        <v>8.646996631055671</v>
      </c>
    </row>
    <row r="18" spans="1:9" ht="12.75">
      <c r="A18" s="1201" t="s">
        <v>525</v>
      </c>
      <c r="B18" s="1034">
        <v>27693.958999999995</v>
      </c>
      <c r="C18" s="1035">
        <v>29710.195</v>
      </c>
      <c r="D18" s="1034">
        <v>36186.736999999994</v>
      </c>
      <c r="E18" s="1035">
        <v>54415.09134455926</v>
      </c>
      <c r="F18" s="1034">
        <v>2016.2360000000044</v>
      </c>
      <c r="G18" s="1041">
        <v>7.280418086847044</v>
      </c>
      <c r="H18" s="1034">
        <v>18228.354344559266</v>
      </c>
      <c r="I18" s="1205">
        <v>50.37302574299326</v>
      </c>
    </row>
    <row r="19" spans="1:9" ht="12.75">
      <c r="A19" s="1201" t="s">
        <v>526</v>
      </c>
      <c r="B19" s="1034">
        <v>4555.043000000001</v>
      </c>
      <c r="C19" s="1035">
        <v>3894.4510000000005</v>
      </c>
      <c r="D19" s="1034">
        <v>12856.134</v>
      </c>
      <c r="E19" s="1035">
        <v>7640.743164437794</v>
      </c>
      <c r="F19" s="1034">
        <v>-660.5920000000001</v>
      </c>
      <c r="G19" s="1041">
        <v>-14.502431700425223</v>
      </c>
      <c r="H19" s="1034">
        <v>-5215.390835562206</v>
      </c>
      <c r="I19" s="1205">
        <v>-40.56733412674608</v>
      </c>
    </row>
    <row r="20" spans="1:9" ht="12.75">
      <c r="A20" s="1201" t="s">
        <v>527</v>
      </c>
      <c r="B20" s="1034">
        <v>13923.245</v>
      </c>
      <c r="C20" s="1035">
        <v>15361.786</v>
      </c>
      <c r="D20" s="1034">
        <v>18845.015000000007</v>
      </c>
      <c r="E20" s="1035">
        <v>21968.794902114634</v>
      </c>
      <c r="F20" s="1034">
        <v>1438.5409999999993</v>
      </c>
      <c r="G20" s="1041">
        <v>10.331937705613878</v>
      </c>
      <c r="H20" s="1034">
        <v>3123.7799021146275</v>
      </c>
      <c r="I20" s="1205">
        <v>16.576160337970684</v>
      </c>
    </row>
    <row r="21" spans="1:9" ht="12.75">
      <c r="A21" s="1201" t="s">
        <v>528</v>
      </c>
      <c r="B21" s="1034">
        <v>227481.78699999998</v>
      </c>
      <c r="C21" s="1035">
        <v>283637.24500000005</v>
      </c>
      <c r="D21" s="1034">
        <v>303560.2919999999</v>
      </c>
      <c r="E21" s="1035">
        <v>313965.03969949845</v>
      </c>
      <c r="F21" s="1034">
        <v>56155.45800000007</v>
      </c>
      <c r="G21" s="1041">
        <v>24.685694068334392</v>
      </c>
      <c r="H21" s="1034">
        <v>10404.747699498548</v>
      </c>
      <c r="I21" s="1205">
        <v>3.4275720420965174</v>
      </c>
    </row>
    <row r="22" spans="1:9" ht="12.75">
      <c r="A22" s="1201" t="s">
        <v>529</v>
      </c>
      <c r="B22" s="1034">
        <v>8624.2331</v>
      </c>
      <c r="C22" s="1035">
        <v>9943.043099999999</v>
      </c>
      <c r="D22" s="1034">
        <v>9673.6941</v>
      </c>
      <c r="E22" s="1035">
        <v>14940.949963815016</v>
      </c>
      <c r="F22" s="1034">
        <v>1318.81</v>
      </c>
      <c r="G22" s="1041">
        <v>15.291910419258029</v>
      </c>
      <c r="H22" s="1034">
        <v>5267.255863815015</v>
      </c>
      <c r="I22" s="1205">
        <v>54.44927045827317</v>
      </c>
    </row>
    <row r="23" spans="1:9" s="1048" customFormat="1" ht="13.5" thickBot="1">
      <c r="A23" s="1207" t="s">
        <v>530</v>
      </c>
      <c r="B23" s="1209">
        <v>421730.81552727</v>
      </c>
      <c r="C23" s="1208">
        <v>503051.0861197001</v>
      </c>
      <c r="D23" s="1209">
        <v>557752.3201196999</v>
      </c>
      <c r="E23" s="1208">
        <v>588905.1268766697</v>
      </c>
      <c r="F23" s="1209">
        <v>81320.27059243008</v>
      </c>
      <c r="G23" s="1210">
        <v>19.282506186027504</v>
      </c>
      <c r="H23" s="1209">
        <v>31152.806756969774</v>
      </c>
      <c r="I23" s="1211">
        <v>5.585419483380012</v>
      </c>
    </row>
    <row r="24" spans="1:9" ht="13.5" thickTop="1">
      <c r="A24" s="1043"/>
      <c r="B24" s="1195"/>
      <c r="C24" s="1195"/>
      <c r="D24" s="1195"/>
      <c r="E24" s="1195"/>
      <c r="F24" s="1195"/>
      <c r="G24" s="1196"/>
      <c r="H24" s="1195"/>
      <c r="I24" s="1197"/>
    </row>
    <row r="25" spans="1:9" ht="12.75" hidden="1">
      <c r="A25" s="1044" t="s">
        <v>531</v>
      </c>
      <c r="B25" s="1195"/>
      <c r="C25" s="1195"/>
      <c r="D25" s="1195"/>
      <c r="E25" s="1195"/>
      <c r="F25" s="1195"/>
      <c r="G25" s="1196"/>
      <c r="H25" s="1195"/>
      <c r="I25" s="1197"/>
    </row>
    <row r="26" spans="1:9" ht="12.75" hidden="1">
      <c r="A26" s="1043" t="s">
        <v>532</v>
      </c>
      <c r="B26" s="1195"/>
      <c r="C26" s="1195"/>
      <c r="D26" s="1195"/>
      <c r="E26" s="1195"/>
      <c r="F26" s="1195"/>
      <c r="G26" s="1196"/>
      <c r="H26" s="1195"/>
      <c r="I26" s="1197"/>
    </row>
    <row r="27" spans="1:9" ht="12.75" hidden="1">
      <c r="A27" s="1048" t="s">
        <v>533</v>
      </c>
      <c r="I27" s="1197"/>
    </row>
    <row r="28" spans="1:9" ht="12.75" hidden="1">
      <c r="A28" s="49" t="s">
        <v>534</v>
      </c>
      <c r="I28" s="1197"/>
    </row>
    <row r="29" spans="1:9" ht="12.75" hidden="1">
      <c r="A29" s="1048" t="s">
        <v>535</v>
      </c>
      <c r="I29" s="1197"/>
    </row>
    <row r="30" spans="1:9" ht="12.75" hidden="1">
      <c r="A30" s="49" t="s">
        <v>536</v>
      </c>
      <c r="I30" s="1197"/>
    </row>
    <row r="31" ht="12.75" hidden="1">
      <c r="I31" s="1197"/>
    </row>
    <row r="32" spans="1:9" s="1198" customFormat="1" ht="12.75">
      <c r="A32" s="1198" t="s">
        <v>153</v>
      </c>
      <c r="G32" s="1199"/>
      <c r="I32" s="1200"/>
    </row>
    <row r="33" ht="12.75">
      <c r="I33" s="1197"/>
    </row>
    <row r="34" ht="12.75">
      <c r="I34" s="1197"/>
    </row>
    <row r="35" ht="12.75">
      <c r="I35" s="1197"/>
    </row>
    <row r="36" ht="12.75">
      <c r="I36" s="1197"/>
    </row>
    <row r="37" ht="12.75">
      <c r="I37" s="1197"/>
    </row>
    <row r="38" ht="12.75">
      <c r="I38" s="1197"/>
    </row>
    <row r="39" ht="12.75">
      <c r="I39" s="1197"/>
    </row>
    <row r="40" ht="12.75">
      <c r="I40" s="1197"/>
    </row>
    <row r="41" ht="12.75">
      <c r="I41" s="1197"/>
    </row>
    <row r="42" ht="12.75">
      <c r="I42" s="1197"/>
    </row>
    <row r="43" ht="12.75">
      <c r="I43" s="1197"/>
    </row>
    <row r="44" ht="12.75">
      <c r="I44" s="1197"/>
    </row>
    <row r="45" ht="12.75">
      <c r="I45" s="1197"/>
    </row>
    <row r="46" ht="12.75">
      <c r="I46" s="1197"/>
    </row>
    <row r="47" ht="12.75">
      <c r="I47" s="1197"/>
    </row>
    <row r="48" ht="12.75">
      <c r="I48" s="1197"/>
    </row>
    <row r="49" ht="12.75">
      <c r="I49" s="1197"/>
    </row>
    <row r="50" ht="12.75">
      <c r="I50" s="1197"/>
    </row>
    <row r="51" ht="12.75">
      <c r="I51" s="1197"/>
    </row>
    <row r="52" ht="12.75">
      <c r="I52" s="1197"/>
    </row>
    <row r="53" ht="12.75">
      <c r="I53" s="1197"/>
    </row>
    <row r="54" ht="12.75">
      <c r="I54" s="1197"/>
    </row>
    <row r="55" ht="12.75">
      <c r="I55" s="1197"/>
    </row>
    <row r="56" ht="12.75">
      <c r="I56" s="1197"/>
    </row>
    <row r="57" ht="12.75">
      <c r="I57" s="1197"/>
    </row>
    <row r="58" ht="12.75">
      <c r="I58" s="1197"/>
    </row>
    <row r="59" ht="12.75">
      <c r="I59" s="1197"/>
    </row>
    <row r="60" ht="12.75">
      <c r="I60" s="1197"/>
    </row>
    <row r="61" ht="12.75">
      <c r="I61" s="1197"/>
    </row>
    <row r="62" ht="12.75">
      <c r="I62" s="1197"/>
    </row>
    <row r="63" ht="12.75">
      <c r="I63" s="1197"/>
    </row>
    <row r="64" ht="12.75">
      <c r="I64" s="1197"/>
    </row>
    <row r="65" ht="12.75">
      <c r="I65" s="1197"/>
    </row>
    <row r="66" ht="12.75">
      <c r="I66" s="1197"/>
    </row>
    <row r="67" ht="12.75">
      <c r="I67" s="1197"/>
    </row>
    <row r="68" ht="12.75">
      <c r="I68" s="1197"/>
    </row>
    <row r="69" ht="12.75">
      <c r="I69" s="1197"/>
    </row>
    <row r="70" ht="12.75">
      <c r="I70" s="1197"/>
    </row>
    <row r="71" ht="12.75">
      <c r="I71" s="1197"/>
    </row>
    <row r="72" ht="12.75">
      <c r="I72" s="1197"/>
    </row>
    <row r="73" ht="12.75">
      <c r="I73" s="1197"/>
    </row>
    <row r="74" ht="12.75">
      <c r="I74" s="1197"/>
    </row>
    <row r="75" ht="12.75">
      <c r="I75" s="1197"/>
    </row>
    <row r="76" ht="12.75">
      <c r="I76" s="1197"/>
    </row>
    <row r="77" ht="12.75">
      <c r="I77" s="1197"/>
    </row>
    <row r="78" ht="12.75">
      <c r="I78" s="1197"/>
    </row>
    <row r="79" ht="12.75">
      <c r="I79" s="1197"/>
    </row>
    <row r="80" ht="12.75">
      <c r="I80" s="1197"/>
    </row>
    <row r="81" ht="12.75">
      <c r="I81" s="1197"/>
    </row>
    <row r="82" ht="12.75">
      <c r="I82" s="1197"/>
    </row>
    <row r="83" ht="12.75">
      <c r="I83" s="1197"/>
    </row>
    <row r="84" ht="12.75">
      <c r="I84" s="1197"/>
    </row>
    <row r="85" ht="12.75">
      <c r="I85" s="1197"/>
    </row>
    <row r="86" ht="12.75">
      <c r="I86" s="1197"/>
    </row>
    <row r="87" ht="12.75">
      <c r="I87" s="1197"/>
    </row>
    <row r="88" ht="12.75">
      <c r="I88" s="1197"/>
    </row>
    <row r="89" ht="12.75">
      <c r="I89" s="1197"/>
    </row>
    <row r="90" ht="12.75">
      <c r="I90" s="1197"/>
    </row>
    <row r="91" ht="12.75">
      <c r="I91" s="1197"/>
    </row>
    <row r="92" ht="12.75">
      <c r="I92" s="1197"/>
    </row>
    <row r="93" ht="12.75">
      <c r="I93" s="1197"/>
    </row>
    <row r="94" ht="12.75">
      <c r="I94" s="1197"/>
    </row>
    <row r="95" ht="12.75">
      <c r="I95" s="1197"/>
    </row>
    <row r="96" ht="12.75">
      <c r="I96" s="1197"/>
    </row>
    <row r="97" ht="12.75">
      <c r="I97" s="1197"/>
    </row>
    <row r="98" ht="12.75">
      <c r="I98" s="1197"/>
    </row>
    <row r="99" ht="12.75">
      <c r="I99" s="1197"/>
    </row>
    <row r="100" ht="12.75">
      <c r="I100" s="1197"/>
    </row>
    <row r="101" ht="12.75">
      <c r="I101" s="1197"/>
    </row>
    <row r="102" ht="12.75">
      <c r="I102" s="1197"/>
    </row>
    <row r="103" ht="12.75">
      <c r="I103" s="1197"/>
    </row>
    <row r="104" ht="12.75">
      <c r="I104" s="1197"/>
    </row>
    <row r="105" ht="12.75">
      <c r="I105" s="1197"/>
    </row>
    <row r="106" ht="12.75">
      <c r="I106" s="1197"/>
    </row>
    <row r="107" ht="12.75">
      <c r="I107" s="1197"/>
    </row>
    <row r="108" ht="12.75">
      <c r="I108" s="1197"/>
    </row>
    <row r="109" ht="12.75">
      <c r="I109" s="1197"/>
    </row>
    <row r="110" ht="12.75">
      <c r="I110" s="1197"/>
    </row>
    <row r="111" ht="12.75">
      <c r="I111" s="1197"/>
    </row>
    <row r="112" ht="12.75">
      <c r="I112" s="1197"/>
    </row>
    <row r="113" ht="12.75">
      <c r="I113" s="1197"/>
    </row>
    <row r="114" ht="12.75">
      <c r="I114" s="1197"/>
    </row>
    <row r="115" ht="12.75">
      <c r="I115" s="1197"/>
    </row>
    <row r="116" ht="12.75">
      <c r="I116" s="1197"/>
    </row>
    <row r="117" ht="12.75">
      <c r="I117" s="1197"/>
    </row>
    <row r="118" ht="12.75">
      <c r="I118" s="1197"/>
    </row>
    <row r="119" ht="12.75">
      <c r="I119" s="1197"/>
    </row>
    <row r="120" ht="12.75">
      <c r="I120" s="1197"/>
    </row>
    <row r="121" ht="12.75">
      <c r="I121" s="1197"/>
    </row>
    <row r="122" ht="12.75">
      <c r="I122" s="1197"/>
    </row>
    <row r="123" ht="12.75">
      <c r="I123" s="1197"/>
    </row>
    <row r="124" ht="12.75">
      <c r="I124" s="1197"/>
    </row>
    <row r="125" ht="12.75">
      <c r="I125" s="1197"/>
    </row>
    <row r="126" ht="12.75">
      <c r="I126" s="1197"/>
    </row>
    <row r="127" ht="12.75">
      <c r="I127" s="1197"/>
    </row>
    <row r="128" ht="12.75">
      <c r="I128" s="1197"/>
    </row>
    <row r="129" ht="12.75">
      <c r="I129" s="1197"/>
    </row>
    <row r="130" ht="12.75">
      <c r="I130" s="1197"/>
    </row>
    <row r="131" ht="12.75">
      <c r="I131" s="1197"/>
    </row>
    <row r="132" ht="12.75">
      <c r="I132" s="1197"/>
    </row>
    <row r="133" ht="12.75">
      <c r="I133" s="1197"/>
    </row>
    <row r="134" ht="12.75">
      <c r="I134" s="1197"/>
    </row>
    <row r="135" ht="12.75">
      <c r="I135" s="1197"/>
    </row>
    <row r="136" ht="12.75">
      <c r="I136" s="1197"/>
    </row>
    <row r="137" ht="12.75">
      <c r="I137" s="1197"/>
    </row>
    <row r="138" ht="12.75">
      <c r="I138" s="1197"/>
    </row>
    <row r="139" ht="12.75">
      <c r="I139" s="1197"/>
    </row>
    <row r="140" ht="12.75">
      <c r="I140" s="1197"/>
    </row>
    <row r="141" ht="12.75">
      <c r="I141" s="1197"/>
    </row>
    <row r="142" ht="12.75">
      <c r="I142" s="1197"/>
    </row>
    <row r="143" ht="12.75">
      <c r="I143" s="1197"/>
    </row>
    <row r="144" ht="12.75">
      <c r="I144" s="1197"/>
    </row>
    <row r="145" ht="12.75">
      <c r="I145" s="1197"/>
    </row>
    <row r="146" ht="12.75">
      <c r="I146" s="1197"/>
    </row>
    <row r="147" ht="12.75">
      <c r="I147" s="1197"/>
    </row>
    <row r="148" ht="12.75">
      <c r="I148" s="1197"/>
    </row>
    <row r="149" ht="12.75">
      <c r="I149" s="1197"/>
    </row>
    <row r="150" ht="12.75">
      <c r="I150" s="1197"/>
    </row>
    <row r="151" ht="12.75">
      <c r="I151" s="1197"/>
    </row>
    <row r="152" ht="12.75">
      <c r="I152" s="1197"/>
    </row>
    <row r="153" ht="12.75">
      <c r="I153" s="1197"/>
    </row>
    <row r="154" ht="12.75">
      <c r="I154" s="1197"/>
    </row>
    <row r="155" ht="12.75">
      <c r="I155" s="1197"/>
    </row>
    <row r="156" ht="12.75">
      <c r="I156" s="1197"/>
    </row>
    <row r="157" ht="12.75">
      <c r="I157" s="1197"/>
    </row>
    <row r="158" ht="12.75">
      <c r="I158" s="1197"/>
    </row>
    <row r="159" ht="12.75">
      <c r="I159" s="1197"/>
    </row>
    <row r="160" ht="12.75">
      <c r="I160" s="1197"/>
    </row>
    <row r="161" ht="12.75">
      <c r="I161" s="1197"/>
    </row>
    <row r="162" ht="12.75">
      <c r="I162" s="1197"/>
    </row>
    <row r="163" ht="12.75">
      <c r="I163" s="1197"/>
    </row>
    <row r="164" ht="12.75">
      <c r="I164" s="1197"/>
    </row>
    <row r="165" ht="12.75">
      <c r="I165" s="1197"/>
    </row>
    <row r="166" ht="12.75">
      <c r="I166" s="1197"/>
    </row>
    <row r="167" ht="12.75">
      <c r="I167" s="1197"/>
    </row>
    <row r="168" ht="12.75">
      <c r="I168" s="1197"/>
    </row>
    <row r="169" ht="12.75">
      <c r="I169" s="1197"/>
    </row>
    <row r="170" ht="12.75">
      <c r="I170" s="1197"/>
    </row>
    <row r="171" ht="12.75">
      <c r="I171" s="1197"/>
    </row>
    <row r="172" ht="12.75">
      <c r="I172" s="1197"/>
    </row>
    <row r="173" ht="12.75">
      <c r="I173" s="1197"/>
    </row>
    <row r="174" ht="12.75">
      <c r="I174" s="1197"/>
    </row>
    <row r="175" ht="12.75">
      <c r="I175" s="1197"/>
    </row>
    <row r="176" ht="12.75">
      <c r="I176" s="1197"/>
    </row>
    <row r="177" ht="12.75">
      <c r="I177" s="1197"/>
    </row>
    <row r="178" ht="12.75">
      <c r="I178" s="1197"/>
    </row>
    <row r="179" ht="12.75">
      <c r="I179" s="1197"/>
    </row>
    <row r="180" ht="12.75">
      <c r="I180" s="1197"/>
    </row>
    <row r="181" ht="12.75">
      <c r="I181" s="1197"/>
    </row>
    <row r="182" ht="12.75">
      <c r="I182" s="1197"/>
    </row>
    <row r="183" ht="12.75">
      <c r="I183" s="1197"/>
    </row>
    <row r="184" ht="12.75">
      <c r="I184" s="1197"/>
    </row>
    <row r="185" ht="12.75">
      <c r="I185" s="1197"/>
    </row>
    <row r="186" ht="12.75">
      <c r="I186" s="1197"/>
    </row>
    <row r="187" ht="12.75">
      <c r="I187" s="1197"/>
    </row>
    <row r="188" ht="12.75">
      <c r="I188" s="1197"/>
    </row>
    <row r="189" ht="12.75">
      <c r="I189" s="1197"/>
    </row>
    <row r="190" ht="12.75">
      <c r="I190" s="1197"/>
    </row>
    <row r="191" ht="12.75">
      <c r="I191" s="1197"/>
    </row>
    <row r="192" ht="12.75">
      <c r="I192" s="1197"/>
    </row>
    <row r="193" ht="12.75">
      <c r="I193" s="1197"/>
    </row>
    <row r="194" ht="12.75">
      <c r="I194" s="1197"/>
    </row>
    <row r="195" ht="12.75">
      <c r="I195" s="1197"/>
    </row>
    <row r="196" ht="12.75">
      <c r="I196" s="1197"/>
    </row>
    <row r="197" ht="12.75">
      <c r="I197" s="1197"/>
    </row>
    <row r="198" ht="12.75">
      <c r="I198" s="1197"/>
    </row>
    <row r="199" ht="12.75">
      <c r="I199" s="1197"/>
    </row>
    <row r="200" ht="12.75">
      <c r="I200" s="1197"/>
    </row>
    <row r="201" ht="12.75">
      <c r="I201" s="1197"/>
    </row>
    <row r="202" ht="12.75">
      <c r="I202" s="1197"/>
    </row>
    <row r="203" ht="12.75">
      <c r="I203" s="1197"/>
    </row>
    <row r="204" ht="12.75">
      <c r="I204" s="1197"/>
    </row>
    <row r="205" ht="12.75">
      <c r="I205" s="1197"/>
    </row>
    <row r="206" ht="12.75">
      <c r="I206" s="1197"/>
    </row>
    <row r="207" ht="12.75">
      <c r="I207" s="1197"/>
    </row>
    <row r="208" ht="12.75">
      <c r="I208" s="1197"/>
    </row>
    <row r="209" ht="12.75">
      <c r="I209" s="1197"/>
    </row>
    <row r="210" ht="12.75">
      <c r="I210" s="1197"/>
    </row>
    <row r="211" ht="12.75">
      <c r="I211" s="1197"/>
    </row>
    <row r="212" ht="12.75">
      <c r="I212" s="1197"/>
    </row>
    <row r="213" ht="12.75">
      <c r="I213" s="1197"/>
    </row>
    <row r="214" ht="12.75">
      <c r="I214" s="1197"/>
    </row>
    <row r="215" ht="12.75">
      <c r="I215" s="1197"/>
    </row>
    <row r="216" ht="12.75">
      <c r="I216" s="1197"/>
    </row>
    <row r="217" ht="12.75">
      <c r="I217" s="1197"/>
    </row>
    <row r="218" ht="12.75">
      <c r="I218" s="1197"/>
    </row>
    <row r="219" ht="12.75">
      <c r="I219" s="1197"/>
    </row>
    <row r="220" ht="12.75">
      <c r="I220" s="1197"/>
    </row>
    <row r="221" ht="12.75">
      <c r="I221" s="1197"/>
    </row>
    <row r="222" ht="12.75">
      <c r="I222" s="1197"/>
    </row>
    <row r="223" ht="12.75">
      <c r="I223" s="1197"/>
    </row>
    <row r="224" ht="12.75">
      <c r="I224" s="1197"/>
    </row>
    <row r="225" ht="12.75">
      <c r="I225" s="1197"/>
    </row>
    <row r="226" ht="12.75">
      <c r="I226" s="1197"/>
    </row>
    <row r="227" ht="12.75">
      <c r="I227" s="1197"/>
    </row>
    <row r="228" ht="12.75">
      <c r="I228" s="1197"/>
    </row>
    <row r="229" ht="12.75">
      <c r="I229" s="1197"/>
    </row>
    <row r="230" ht="12.75">
      <c r="I230" s="1197"/>
    </row>
    <row r="231" ht="12.75">
      <c r="I231" s="1197"/>
    </row>
    <row r="232" ht="12.75">
      <c r="I232" s="1197"/>
    </row>
    <row r="233" ht="12.75">
      <c r="I233" s="1197"/>
    </row>
    <row r="234" ht="12.75">
      <c r="I234" s="1197"/>
    </row>
    <row r="235" ht="12.75">
      <c r="I235" s="1197"/>
    </row>
    <row r="236" ht="12.75">
      <c r="I236" s="1197"/>
    </row>
    <row r="237" ht="12.75">
      <c r="I237" s="1197"/>
    </row>
    <row r="238" ht="12.75">
      <c r="I238" s="1197"/>
    </row>
    <row r="239" ht="12.75">
      <c r="I239" s="1197"/>
    </row>
    <row r="240" ht="12.75">
      <c r="I240" s="1197"/>
    </row>
    <row r="241" ht="12.75">
      <c r="I241" s="1197"/>
    </row>
    <row r="242" ht="12.75">
      <c r="I242" s="1197"/>
    </row>
    <row r="243" ht="12.75">
      <c r="I243" s="1197"/>
    </row>
    <row r="244" ht="12.75">
      <c r="I244" s="1197"/>
    </row>
    <row r="245" ht="12.75">
      <c r="I245" s="1197"/>
    </row>
    <row r="246" ht="12.75">
      <c r="I246" s="1197"/>
    </row>
    <row r="247" ht="12.75">
      <c r="I247" s="1197"/>
    </row>
    <row r="248" ht="12.75">
      <c r="I248" s="1197"/>
    </row>
    <row r="249" ht="12.75">
      <c r="I249" s="1197"/>
    </row>
    <row r="250" ht="12.75">
      <c r="I250" s="1197"/>
    </row>
    <row r="251" ht="12.75">
      <c r="I251" s="1197"/>
    </row>
    <row r="252" ht="12.75">
      <c r="I252" s="1197"/>
    </row>
    <row r="253" ht="12.75">
      <c r="I253" s="1197"/>
    </row>
    <row r="254" ht="12.75">
      <c r="I254" s="1197"/>
    </row>
    <row r="255" ht="12.75">
      <c r="I255" s="1197"/>
    </row>
    <row r="256" ht="12.75">
      <c r="I256" s="1197"/>
    </row>
    <row r="257" ht="12.75">
      <c r="I257" s="1197"/>
    </row>
    <row r="258" ht="12.75">
      <c r="I258" s="1197"/>
    </row>
    <row r="259" ht="12.75">
      <c r="I259" s="1197"/>
    </row>
    <row r="260" ht="12.75">
      <c r="I260" s="1197"/>
    </row>
    <row r="261" ht="12.75">
      <c r="I261" s="1197"/>
    </row>
    <row r="262" ht="12.75">
      <c r="I262" s="1197"/>
    </row>
    <row r="263" ht="12.75">
      <c r="I263" s="1197"/>
    </row>
    <row r="264" ht="12.75">
      <c r="I264" s="1197"/>
    </row>
    <row r="265" ht="12.75">
      <c r="I265" s="1197"/>
    </row>
    <row r="266" ht="12.75">
      <c r="I266" s="1197"/>
    </row>
    <row r="267" ht="12.75">
      <c r="I267" s="1197"/>
    </row>
    <row r="268" ht="12.75">
      <c r="I268" s="1197"/>
    </row>
    <row r="269" ht="12.75">
      <c r="I269" s="1197"/>
    </row>
    <row r="270" ht="12.75">
      <c r="I270" s="1197"/>
    </row>
    <row r="271" ht="12.75">
      <c r="I271" s="1197"/>
    </row>
    <row r="272" ht="12.75">
      <c r="I272" s="1197"/>
    </row>
    <row r="273" ht="12.75">
      <c r="I273" s="1197"/>
    </row>
    <row r="274" ht="12.75">
      <c r="I274" s="1197"/>
    </row>
    <row r="275" ht="12.75">
      <c r="I275" s="1197"/>
    </row>
    <row r="276" ht="12.75">
      <c r="I276" s="1197"/>
    </row>
    <row r="277" ht="12.75">
      <c r="I277" s="1197"/>
    </row>
    <row r="278" ht="12.75">
      <c r="I278" s="1197"/>
    </row>
    <row r="279" ht="12.75">
      <c r="I279" s="1197"/>
    </row>
    <row r="280" ht="12.75">
      <c r="I280" s="1197"/>
    </row>
    <row r="281" ht="12.75">
      <c r="I281" s="1197"/>
    </row>
    <row r="282" ht="12.75">
      <c r="I282" s="1197"/>
    </row>
    <row r="283" ht="12.75">
      <c r="I283" s="1197"/>
    </row>
    <row r="284" ht="12.75">
      <c r="I284" s="1197"/>
    </row>
    <row r="285" ht="12.75">
      <c r="I285" s="1197"/>
    </row>
    <row r="286" ht="12.75">
      <c r="I286" s="1197"/>
    </row>
    <row r="287" ht="12.75">
      <c r="I287" s="1197"/>
    </row>
    <row r="288" ht="12.75">
      <c r="I288" s="1197"/>
    </row>
    <row r="289" ht="12.75">
      <c r="I289" s="1197"/>
    </row>
    <row r="290" ht="12.75">
      <c r="I290" s="1197"/>
    </row>
    <row r="291" ht="12.75">
      <c r="I291" s="1197"/>
    </row>
    <row r="292" ht="12.75">
      <c r="I292" s="1197"/>
    </row>
    <row r="293" ht="12.75">
      <c r="I293" s="1197"/>
    </row>
    <row r="294" ht="12.75">
      <c r="I294" s="1197"/>
    </row>
    <row r="295" ht="12.75">
      <c r="I295" s="1197"/>
    </row>
    <row r="296" ht="12.75">
      <c r="I296" s="1197"/>
    </row>
    <row r="297" ht="12.75">
      <c r="I297" s="1197"/>
    </row>
    <row r="298" ht="12.75">
      <c r="I298" s="1197"/>
    </row>
    <row r="299" ht="12.75">
      <c r="I299" s="1197"/>
    </row>
    <row r="300" ht="12.75">
      <c r="I300" s="1197"/>
    </row>
    <row r="301" ht="12.75">
      <c r="I301" s="1197"/>
    </row>
    <row r="302" ht="12.75">
      <c r="I302" s="1197"/>
    </row>
    <row r="303" ht="12.75">
      <c r="I303" s="1197"/>
    </row>
    <row r="304" ht="12.75">
      <c r="I304" s="1197"/>
    </row>
    <row r="305" ht="12.75">
      <c r="I305" s="1197"/>
    </row>
    <row r="306" ht="12.75">
      <c r="I306" s="1197"/>
    </row>
    <row r="307" ht="12.75">
      <c r="I307" s="1197"/>
    </row>
    <row r="308" ht="12.75">
      <c r="I308" s="1197"/>
    </row>
    <row r="309" ht="12.75">
      <c r="I309" s="1197"/>
    </row>
    <row r="310" ht="12.75">
      <c r="I310" s="1197"/>
    </row>
    <row r="311" ht="12.75">
      <c r="I311" s="1197"/>
    </row>
    <row r="312" ht="12.75">
      <c r="I312" s="1197"/>
    </row>
    <row r="313" ht="12.75">
      <c r="I313" s="1197"/>
    </row>
    <row r="314" ht="12.75">
      <c r="I314" s="1197"/>
    </row>
    <row r="315" ht="12.75">
      <c r="I315" s="1197"/>
    </row>
    <row r="316" ht="12.75">
      <c r="I316" s="1197"/>
    </row>
    <row r="317" ht="12.75">
      <c r="I317" s="1197"/>
    </row>
    <row r="318" ht="12.75">
      <c r="I318" s="1197"/>
    </row>
    <row r="319" ht="12.75">
      <c r="I319" s="1197"/>
    </row>
    <row r="320" ht="12.75">
      <c r="I320" s="1197"/>
    </row>
    <row r="321" ht="12.75">
      <c r="I321" s="1197"/>
    </row>
    <row r="322" ht="12.75">
      <c r="I322" s="1197"/>
    </row>
    <row r="323" ht="12.75">
      <c r="I323" s="1197"/>
    </row>
    <row r="324" ht="12.75">
      <c r="I324" s="1197"/>
    </row>
    <row r="325" ht="12.75">
      <c r="I325" s="1197"/>
    </row>
    <row r="326" ht="12.75">
      <c r="I326" s="1197"/>
    </row>
    <row r="327" ht="12.75">
      <c r="I327" s="1197"/>
    </row>
    <row r="328" ht="12.75">
      <c r="I328" s="1197"/>
    </row>
    <row r="329" ht="12.75">
      <c r="I329" s="1197"/>
    </row>
    <row r="330" ht="12.75">
      <c r="I330" s="1197"/>
    </row>
    <row r="331" ht="12.75">
      <c r="I331" s="1197"/>
    </row>
    <row r="332" ht="12.75">
      <c r="I332" s="1197"/>
    </row>
    <row r="333" ht="12.75">
      <c r="I333" s="1197"/>
    </row>
    <row r="334" ht="12.75">
      <c r="I334" s="1197"/>
    </row>
    <row r="335" ht="12.75">
      <c r="I335" s="1197"/>
    </row>
    <row r="336" ht="12.75">
      <c r="I336" s="1197"/>
    </row>
    <row r="337" ht="12.75">
      <c r="I337" s="1197"/>
    </row>
    <row r="338" ht="12.75">
      <c r="I338" s="1197"/>
    </row>
    <row r="339" ht="12.75">
      <c r="I339" s="847"/>
    </row>
    <row r="340" ht="12.75">
      <c r="I340" s="847"/>
    </row>
    <row r="341" ht="12.75">
      <c r="I341" s="847"/>
    </row>
    <row r="342" ht="12.75">
      <c r="I342" s="847"/>
    </row>
    <row r="343" ht="12.75">
      <c r="I343" s="847"/>
    </row>
    <row r="344" ht="12.75">
      <c r="I344" s="847"/>
    </row>
    <row r="345" ht="12.75">
      <c r="I345" s="847"/>
    </row>
    <row r="346" ht="12.75">
      <c r="I346" s="847"/>
    </row>
    <row r="347" ht="12.75">
      <c r="I347" s="847"/>
    </row>
    <row r="348" ht="12.75">
      <c r="I348" s="847"/>
    </row>
    <row r="349" ht="12.75">
      <c r="I349" s="847"/>
    </row>
    <row r="350" ht="12.75">
      <c r="I350" s="847"/>
    </row>
    <row r="351" ht="12.75">
      <c r="I351" s="847"/>
    </row>
    <row r="352" ht="12.75">
      <c r="I352" s="847"/>
    </row>
    <row r="353" ht="12.75">
      <c r="I353" s="847"/>
    </row>
    <row r="354" ht="12.75">
      <c r="I354" s="847"/>
    </row>
    <row r="355" ht="12.75">
      <c r="I355" s="847"/>
    </row>
    <row r="356" ht="12.75">
      <c r="I356" s="847"/>
    </row>
    <row r="357" ht="12.75">
      <c r="I357" s="847"/>
    </row>
    <row r="358" ht="12.75">
      <c r="I358" s="847"/>
    </row>
    <row r="359" ht="12.75">
      <c r="I359" s="847"/>
    </row>
    <row r="360" ht="12.75">
      <c r="I360" s="847"/>
    </row>
    <row r="361" ht="12.75">
      <c r="I361" s="847"/>
    </row>
    <row r="362" ht="12.75">
      <c r="I362" s="847"/>
    </row>
    <row r="363" ht="12.75">
      <c r="I363" s="847"/>
    </row>
    <row r="364" ht="12.75">
      <c r="I364" s="847"/>
    </row>
    <row r="365" ht="12.75">
      <c r="I365" s="847"/>
    </row>
    <row r="366" ht="12.75">
      <c r="I366" s="847"/>
    </row>
    <row r="367" ht="12.75">
      <c r="I367" s="847"/>
    </row>
    <row r="368" ht="12.75">
      <c r="I368" s="847"/>
    </row>
    <row r="369" ht="12.75">
      <c r="I369" s="847"/>
    </row>
    <row r="370" ht="12.75">
      <c r="I370" s="847"/>
    </row>
    <row r="371" ht="12.75">
      <c r="I371" s="847"/>
    </row>
    <row r="372" ht="12.75">
      <c r="I372" s="847"/>
    </row>
    <row r="373" ht="12.75">
      <c r="I373" s="847"/>
    </row>
    <row r="374" ht="12.75">
      <c r="I374" s="847"/>
    </row>
    <row r="375" ht="12.75">
      <c r="I375" s="847"/>
    </row>
    <row r="376" ht="12.75">
      <c r="I376" s="847"/>
    </row>
    <row r="377" ht="12.75">
      <c r="I377" s="847"/>
    </row>
    <row r="378" ht="12.75">
      <c r="I378" s="847"/>
    </row>
    <row r="379" ht="12.75">
      <c r="I379" s="847"/>
    </row>
    <row r="380" ht="12.75">
      <c r="I380" s="847"/>
    </row>
    <row r="381" ht="12.75">
      <c r="I381" s="847"/>
    </row>
    <row r="382" ht="12.75">
      <c r="I382" s="847"/>
    </row>
    <row r="383" ht="12.75">
      <c r="I383" s="847"/>
    </row>
    <row r="384" ht="12.75">
      <c r="I384" s="847"/>
    </row>
    <row r="385" ht="12.75">
      <c r="I385" s="847"/>
    </row>
    <row r="386" ht="12.75">
      <c r="I386" s="847"/>
    </row>
    <row r="387" ht="12.75">
      <c r="I387" s="847"/>
    </row>
    <row r="388" ht="12.75">
      <c r="I388" s="847"/>
    </row>
    <row r="389" ht="12.75">
      <c r="I389" s="847"/>
    </row>
    <row r="390" ht="12.75">
      <c r="I390" s="847"/>
    </row>
    <row r="391" ht="12.75">
      <c r="I391" s="847"/>
    </row>
    <row r="392" ht="12.75">
      <c r="I392" s="847"/>
    </row>
    <row r="393" ht="12.75">
      <c r="I393" s="847"/>
    </row>
    <row r="394" ht="12.75">
      <c r="I394" s="847"/>
    </row>
    <row r="395" ht="12.75">
      <c r="I395" s="847"/>
    </row>
    <row r="396" ht="12.75">
      <c r="I396" s="847"/>
    </row>
    <row r="397" ht="12.75">
      <c r="I397" s="847"/>
    </row>
    <row r="398" ht="12.75">
      <c r="I398" s="847"/>
    </row>
    <row r="399" ht="12.75">
      <c r="I399" s="847"/>
    </row>
    <row r="400" ht="12.75">
      <c r="I400" s="847"/>
    </row>
    <row r="401" ht="12.75">
      <c r="I401" s="847"/>
    </row>
    <row r="402" ht="12.75">
      <c r="I402" s="847"/>
    </row>
    <row r="403" ht="12.75">
      <c r="I403" s="847"/>
    </row>
    <row r="404" ht="12.75">
      <c r="I404" s="847"/>
    </row>
    <row r="405" ht="12.75">
      <c r="I405" s="847"/>
    </row>
    <row r="406" ht="12.75">
      <c r="I406" s="847"/>
    </row>
    <row r="407" ht="12.75">
      <c r="I407" s="847"/>
    </row>
    <row r="408" ht="12.75">
      <c r="I408" s="847"/>
    </row>
    <row r="409" ht="12.75">
      <c r="I409" s="847"/>
    </row>
    <row r="410" ht="12.75">
      <c r="I410" s="847"/>
    </row>
    <row r="411" ht="12.75">
      <c r="I411" s="847"/>
    </row>
    <row r="412" ht="12.75">
      <c r="I412" s="847"/>
    </row>
    <row r="413" ht="12.75">
      <c r="I413" s="847"/>
    </row>
    <row r="414" ht="12.75">
      <c r="I414" s="847"/>
    </row>
    <row r="415" ht="12.75">
      <c r="I415" s="847"/>
    </row>
    <row r="416" ht="12.75">
      <c r="I416" s="847"/>
    </row>
    <row r="417" ht="12.75">
      <c r="I417" s="847"/>
    </row>
    <row r="418" ht="12.75">
      <c r="I418" s="847"/>
    </row>
    <row r="419" ht="12.75">
      <c r="I419" s="847"/>
    </row>
    <row r="420" ht="12.75">
      <c r="I420" s="847"/>
    </row>
    <row r="421" ht="12.75">
      <c r="I421" s="847"/>
    </row>
    <row r="422" ht="12.75">
      <c r="I422" s="847"/>
    </row>
    <row r="423" ht="12.75">
      <c r="I423" s="847"/>
    </row>
    <row r="424" ht="12.75">
      <c r="I424" s="847"/>
    </row>
    <row r="425" ht="12.75">
      <c r="I425" s="847"/>
    </row>
    <row r="426" ht="12.75">
      <c r="I426" s="847"/>
    </row>
    <row r="427" ht="12.75">
      <c r="I427" s="847"/>
    </row>
    <row r="428" ht="12.75">
      <c r="I428" s="847"/>
    </row>
    <row r="429" ht="12.75">
      <c r="I429" s="847"/>
    </row>
    <row r="430" ht="12.75">
      <c r="I430" s="847"/>
    </row>
    <row r="431" ht="12.75">
      <c r="I431" s="847"/>
    </row>
    <row r="432" ht="12.75">
      <c r="I432" s="847"/>
    </row>
    <row r="433" ht="12.75">
      <c r="I433" s="847"/>
    </row>
    <row r="434" ht="12.75">
      <c r="I434" s="847"/>
    </row>
    <row r="435" ht="12.75">
      <c r="I435" s="847"/>
    </row>
    <row r="436" ht="12.75">
      <c r="I436" s="847"/>
    </row>
    <row r="437" ht="12.75">
      <c r="I437" s="847"/>
    </row>
    <row r="438" ht="12.75">
      <c r="I438" s="847"/>
    </row>
    <row r="439" ht="12.75">
      <c r="I439" s="847"/>
    </row>
    <row r="440" ht="12.75">
      <c r="I440" s="847"/>
    </row>
    <row r="441" ht="12.75">
      <c r="I441" s="847"/>
    </row>
    <row r="442" ht="12.75">
      <c r="I442" s="847"/>
    </row>
    <row r="443" ht="12.75">
      <c r="I443" s="847"/>
    </row>
    <row r="444" ht="12.75">
      <c r="I444" s="847"/>
    </row>
    <row r="445" ht="12.75">
      <c r="I445" s="847"/>
    </row>
    <row r="446" ht="12.75">
      <c r="I446" s="847"/>
    </row>
    <row r="447" ht="12.75">
      <c r="I447" s="847"/>
    </row>
    <row r="448" ht="12.75">
      <c r="I448" s="847"/>
    </row>
    <row r="449" ht="12.75">
      <c r="I449" s="847"/>
    </row>
    <row r="450" ht="12.75">
      <c r="I450" s="847"/>
    </row>
    <row r="451" ht="12.75">
      <c r="I451" s="847"/>
    </row>
    <row r="452" ht="12.75">
      <c r="I452" s="847"/>
    </row>
    <row r="453" ht="12.75">
      <c r="I453" s="847"/>
    </row>
    <row r="454" ht="12.75">
      <c r="I454" s="847"/>
    </row>
    <row r="455" ht="12.75">
      <c r="I455" s="847"/>
    </row>
    <row r="456" ht="12.75">
      <c r="I456" s="847"/>
    </row>
    <row r="457" ht="12.75">
      <c r="I457" s="847"/>
    </row>
    <row r="458" ht="12.75">
      <c r="I458" s="847"/>
    </row>
    <row r="459" ht="12.75">
      <c r="I459" s="847"/>
    </row>
    <row r="460" ht="12.75">
      <c r="I460" s="847"/>
    </row>
    <row r="461" ht="12.75">
      <c r="I461" s="847"/>
    </row>
    <row r="462" ht="12.75">
      <c r="I462" s="847"/>
    </row>
    <row r="463" ht="12.75">
      <c r="I463" s="847"/>
    </row>
    <row r="464" ht="12.75">
      <c r="I464" s="847"/>
    </row>
    <row r="465" ht="12.75">
      <c r="I465" s="847"/>
    </row>
    <row r="466" ht="12.75">
      <c r="I466" s="847"/>
    </row>
    <row r="467" ht="12.75">
      <c r="I467" s="847"/>
    </row>
    <row r="468" ht="12.75">
      <c r="I468" s="847"/>
    </row>
    <row r="469" ht="12.75">
      <c r="I469" s="847"/>
    </row>
    <row r="470" ht="12.75">
      <c r="I470" s="847"/>
    </row>
    <row r="471" ht="12.75">
      <c r="I471" s="847"/>
    </row>
    <row r="472" ht="12.75">
      <c r="I472" s="847"/>
    </row>
    <row r="473" ht="12.75">
      <c r="I473" s="847"/>
    </row>
    <row r="474" ht="12.75">
      <c r="I474" s="847"/>
    </row>
    <row r="475" ht="12.75">
      <c r="I475" s="847"/>
    </row>
    <row r="476" ht="12.75">
      <c r="I476" s="847"/>
    </row>
    <row r="477" ht="12.75">
      <c r="I477" s="847"/>
    </row>
    <row r="478" ht="12.75">
      <c r="I478" s="847"/>
    </row>
    <row r="479" ht="12.75">
      <c r="I479" s="847"/>
    </row>
    <row r="480" ht="12.75">
      <c r="I480" s="847"/>
    </row>
    <row r="481" ht="12.75">
      <c r="I481" s="847"/>
    </row>
    <row r="482" ht="12.75">
      <c r="I482" s="847"/>
    </row>
    <row r="483" ht="12.75">
      <c r="I483" s="847"/>
    </row>
    <row r="484" ht="12.75">
      <c r="I484" s="847"/>
    </row>
    <row r="485" ht="12.75">
      <c r="I485" s="847"/>
    </row>
    <row r="486" ht="12.75">
      <c r="I486" s="847"/>
    </row>
    <row r="487" ht="12.75">
      <c r="I487" s="847"/>
    </row>
    <row r="488" ht="12.75">
      <c r="I488" s="847"/>
    </row>
    <row r="489" ht="12.75">
      <c r="I489" s="847"/>
    </row>
    <row r="490" ht="12.75">
      <c r="I490" s="847"/>
    </row>
    <row r="491" ht="12.75">
      <c r="I491" s="847"/>
    </row>
    <row r="492" ht="12.75">
      <c r="I492" s="847"/>
    </row>
    <row r="493" ht="12.75">
      <c r="I493" s="847"/>
    </row>
    <row r="494" ht="12.75">
      <c r="I494" s="847"/>
    </row>
    <row r="495" ht="12.75">
      <c r="I495" s="847"/>
    </row>
    <row r="496" ht="12.75">
      <c r="I496" s="847"/>
    </row>
    <row r="497" ht="12.75">
      <c r="I497" s="847"/>
    </row>
    <row r="498" ht="12.75">
      <c r="I498" s="847"/>
    </row>
    <row r="499" ht="12.75">
      <c r="I499" s="847"/>
    </row>
    <row r="500" ht="12.75">
      <c r="I500" s="847"/>
    </row>
    <row r="501" ht="12.75">
      <c r="I501" s="847"/>
    </row>
    <row r="502" ht="12.75">
      <c r="I502" s="847"/>
    </row>
    <row r="503" ht="12.75">
      <c r="I503" s="847"/>
    </row>
    <row r="504" ht="12.75">
      <c r="I504" s="847"/>
    </row>
    <row r="505" ht="12.75">
      <c r="I505" s="847"/>
    </row>
    <row r="506" ht="12.75">
      <c r="I506" s="847"/>
    </row>
    <row r="507" ht="12.75">
      <c r="I507" s="847"/>
    </row>
    <row r="508" ht="12.75">
      <c r="I508" s="847"/>
    </row>
    <row r="509" ht="12.75">
      <c r="I509" s="847"/>
    </row>
    <row r="510" ht="12.75">
      <c r="I510" s="847"/>
    </row>
    <row r="511" ht="12.75">
      <c r="I511" s="847"/>
    </row>
    <row r="512" ht="12.75">
      <c r="I512" s="847"/>
    </row>
    <row r="513" ht="12.75">
      <c r="I513" s="847"/>
    </row>
    <row r="514" ht="12.75">
      <c r="I514" s="847"/>
    </row>
    <row r="515" ht="12.75">
      <c r="I515" s="847"/>
    </row>
    <row r="516" ht="12.75">
      <c r="I516" s="847"/>
    </row>
    <row r="517" ht="12.75">
      <c r="I517" s="847"/>
    </row>
    <row r="518" ht="12.75">
      <c r="I518" s="847"/>
    </row>
    <row r="519" ht="12.75">
      <c r="I519" s="847"/>
    </row>
    <row r="520" ht="12.75">
      <c r="I520" s="847"/>
    </row>
    <row r="521" ht="12.75">
      <c r="I521" s="847"/>
    </row>
    <row r="522" ht="12.75">
      <c r="I522" s="847"/>
    </row>
    <row r="523" ht="12.75">
      <c r="I523" s="847"/>
    </row>
    <row r="524" ht="12.75">
      <c r="I524" s="847"/>
    </row>
    <row r="525" ht="12.75">
      <c r="I525" s="847"/>
    </row>
    <row r="526" ht="12.75">
      <c r="I526" s="847"/>
    </row>
    <row r="527" ht="12.75">
      <c r="I527" s="847"/>
    </row>
    <row r="528" ht="12.75">
      <c r="I528" s="847"/>
    </row>
    <row r="529" ht="12.75">
      <c r="I529" s="847"/>
    </row>
    <row r="530" ht="12.75">
      <c r="I530" s="847"/>
    </row>
    <row r="531" ht="12.75">
      <c r="I531" s="847"/>
    </row>
    <row r="532" ht="12.75">
      <c r="I532" s="847"/>
    </row>
    <row r="533" ht="12.75">
      <c r="I533" s="847"/>
    </row>
    <row r="534" ht="12.75">
      <c r="I534" s="847"/>
    </row>
    <row r="535" ht="12.75">
      <c r="I535" s="847"/>
    </row>
    <row r="536" ht="12.75">
      <c r="I536" s="847"/>
    </row>
    <row r="537" ht="12.75">
      <c r="I537" s="847"/>
    </row>
    <row r="538" ht="12.75">
      <c r="I538" s="847"/>
    </row>
    <row r="539" ht="12.75">
      <c r="I539" s="847"/>
    </row>
    <row r="540" ht="12.75">
      <c r="I540" s="847"/>
    </row>
    <row r="541" ht="12.75">
      <c r="I541" s="847"/>
    </row>
    <row r="542" ht="12.75">
      <c r="I542" s="847"/>
    </row>
    <row r="543" ht="12.75">
      <c r="I543" s="847"/>
    </row>
    <row r="544" ht="12.75">
      <c r="I544" s="847"/>
    </row>
    <row r="545" ht="12.75">
      <c r="I545" s="847"/>
    </row>
    <row r="546" ht="12.75">
      <c r="I546" s="847"/>
    </row>
    <row r="547" ht="12.75">
      <c r="I547" s="847"/>
    </row>
    <row r="548" ht="12.75">
      <c r="I548" s="847"/>
    </row>
    <row r="549" ht="12.75">
      <c r="I549" s="847"/>
    </row>
    <row r="550" ht="12.75">
      <c r="I550" s="847"/>
    </row>
    <row r="551" ht="12.75">
      <c r="I551" s="847"/>
    </row>
    <row r="552" ht="12.75">
      <c r="I552" s="847"/>
    </row>
    <row r="553" ht="12.75">
      <c r="I553" s="847"/>
    </row>
    <row r="554" ht="12.75">
      <c r="I554" s="847"/>
    </row>
    <row r="555" ht="12.75">
      <c r="I555" s="847"/>
    </row>
    <row r="556" ht="12.75">
      <c r="I556" s="847"/>
    </row>
    <row r="557" ht="12.75">
      <c r="I557" s="847"/>
    </row>
    <row r="558" ht="12.75">
      <c r="I558" s="847"/>
    </row>
    <row r="559" ht="12.75">
      <c r="I559" s="847"/>
    </row>
    <row r="560" ht="12.75">
      <c r="I560" s="847"/>
    </row>
    <row r="561" ht="12.75">
      <c r="I561" s="847"/>
    </row>
    <row r="562" ht="12.75">
      <c r="I562" s="847"/>
    </row>
    <row r="563" ht="12.75">
      <c r="I563" s="847"/>
    </row>
    <row r="564" ht="12.75">
      <c r="I564" s="847"/>
    </row>
    <row r="565" ht="12.75">
      <c r="I565" s="847"/>
    </row>
    <row r="566" ht="12.75">
      <c r="I566" s="847"/>
    </row>
    <row r="567" ht="12.75">
      <c r="I567" s="847"/>
    </row>
    <row r="568" ht="12.75">
      <c r="I568" s="847"/>
    </row>
    <row r="569" ht="12.75">
      <c r="I569" s="847"/>
    </row>
    <row r="570" ht="12.75">
      <c r="I570" s="847"/>
    </row>
    <row r="571" ht="12.75">
      <c r="I571" s="847"/>
    </row>
    <row r="572" ht="12.75">
      <c r="I572" s="847"/>
    </row>
    <row r="573" ht="12.75">
      <c r="I573" s="847"/>
    </row>
    <row r="574" ht="12.75">
      <c r="I574" s="847"/>
    </row>
    <row r="575" ht="12.75">
      <c r="I575" s="847"/>
    </row>
    <row r="576" ht="12.75">
      <c r="I576" s="847"/>
    </row>
    <row r="577" ht="12.75">
      <c r="I577" s="847"/>
    </row>
    <row r="578" ht="12.75">
      <c r="I578" s="847"/>
    </row>
    <row r="579" ht="12.75">
      <c r="I579" s="847"/>
    </row>
    <row r="580" ht="12.75">
      <c r="I580" s="847"/>
    </row>
    <row r="581" ht="12.75">
      <c r="I581" s="847"/>
    </row>
    <row r="582" ht="12.75">
      <c r="I582" s="847"/>
    </row>
    <row r="583" ht="12.75">
      <c r="I583" s="847"/>
    </row>
    <row r="584" ht="12.75">
      <c r="I584" s="847"/>
    </row>
    <row r="585" ht="12.75">
      <c r="I585" s="847"/>
    </row>
    <row r="586" ht="12.75">
      <c r="I586" s="847"/>
    </row>
    <row r="587" ht="12.75">
      <c r="I587" s="847"/>
    </row>
    <row r="588" ht="12.75">
      <c r="I588" s="847"/>
    </row>
    <row r="589" ht="12.75">
      <c r="I589" s="847"/>
    </row>
    <row r="590" ht="12.75">
      <c r="I590" s="847"/>
    </row>
    <row r="591" ht="12.75">
      <c r="I591" s="847"/>
    </row>
    <row r="592" ht="12.75">
      <c r="I592" s="847"/>
    </row>
    <row r="593" ht="12.75">
      <c r="I593" s="847"/>
    </row>
    <row r="594" ht="12.75">
      <c r="I594" s="847"/>
    </row>
    <row r="595" ht="12.75">
      <c r="I595" s="847"/>
    </row>
    <row r="596" ht="12.75">
      <c r="I596" s="847"/>
    </row>
    <row r="597" ht="12.75">
      <c r="I597" s="847"/>
    </row>
    <row r="598" ht="12.75">
      <c r="I598" s="847"/>
    </row>
    <row r="599" ht="12.75">
      <c r="I599" s="847"/>
    </row>
    <row r="600" ht="12.75">
      <c r="I600" s="847"/>
    </row>
    <row r="601" ht="12.75">
      <c r="I601" s="847"/>
    </row>
    <row r="602" ht="12.75">
      <c r="I602" s="847"/>
    </row>
    <row r="603" ht="12.75">
      <c r="I603" s="847"/>
    </row>
    <row r="604" ht="12.75">
      <c r="I604" s="847"/>
    </row>
    <row r="605" ht="12.75">
      <c r="I605" s="847"/>
    </row>
    <row r="606" ht="12.75">
      <c r="I606" s="847"/>
    </row>
    <row r="607" ht="12.75">
      <c r="I607" s="847"/>
    </row>
    <row r="608" ht="12.75">
      <c r="I608" s="847"/>
    </row>
    <row r="609" ht="12.75">
      <c r="I609" s="847"/>
    </row>
    <row r="610" ht="12.75">
      <c r="I610" s="847"/>
    </row>
    <row r="611" ht="12.75">
      <c r="I611" s="847"/>
    </row>
    <row r="612" ht="12.75">
      <c r="I612" s="847"/>
    </row>
    <row r="613" ht="12.75">
      <c r="I613" s="847"/>
    </row>
    <row r="614" ht="12.75">
      <c r="I614" s="847"/>
    </row>
    <row r="615" ht="12.75">
      <c r="I615" s="847"/>
    </row>
    <row r="616" ht="12.75">
      <c r="I616" s="847"/>
    </row>
    <row r="617" ht="12.75">
      <c r="I617" s="847"/>
    </row>
    <row r="618" ht="12.75">
      <c r="I618" s="847"/>
    </row>
    <row r="619" ht="12.75">
      <c r="I619" s="847"/>
    </row>
    <row r="620" ht="12.75">
      <c r="I620" s="847"/>
    </row>
    <row r="621" ht="12.75">
      <c r="I621" s="847"/>
    </row>
    <row r="622" ht="12.75">
      <c r="I622" s="847"/>
    </row>
    <row r="623" ht="12.75">
      <c r="I623" s="847"/>
    </row>
    <row r="624" ht="12.75">
      <c r="I624" s="847"/>
    </row>
    <row r="625" ht="12.75">
      <c r="I625" s="847"/>
    </row>
    <row r="626" ht="12.75">
      <c r="I626" s="847"/>
    </row>
    <row r="627" ht="12.75">
      <c r="I627" s="847"/>
    </row>
    <row r="628" ht="12.75">
      <c r="I628" s="847"/>
    </row>
    <row r="629" ht="12.75">
      <c r="I629" s="847"/>
    </row>
    <row r="630" ht="12.75">
      <c r="I630" s="847"/>
    </row>
    <row r="631" ht="12.75">
      <c r="I631" s="847"/>
    </row>
    <row r="632" ht="12.75">
      <c r="I632" s="847"/>
    </row>
    <row r="633" ht="12.75">
      <c r="I633" s="847"/>
    </row>
    <row r="634" ht="12.75">
      <c r="I634" s="847"/>
    </row>
    <row r="635" ht="12.75">
      <c r="I635" s="847"/>
    </row>
    <row r="636" ht="12.75">
      <c r="I636" s="847"/>
    </row>
    <row r="637" ht="12.75">
      <c r="I637" s="847"/>
    </row>
    <row r="638" ht="12.75">
      <c r="I638" s="847"/>
    </row>
    <row r="639" ht="12.75">
      <c r="I639" s="847"/>
    </row>
    <row r="640" ht="12.75">
      <c r="I640" s="847"/>
    </row>
    <row r="641" ht="12.75">
      <c r="I641" s="847"/>
    </row>
    <row r="642" ht="12.75">
      <c r="I642" s="847"/>
    </row>
    <row r="643" ht="12.75">
      <c r="I643" s="847"/>
    </row>
    <row r="644" ht="12.75">
      <c r="I644" s="847"/>
    </row>
    <row r="645" ht="12.75">
      <c r="I645" s="847"/>
    </row>
    <row r="646" ht="12.75">
      <c r="I646" s="847"/>
    </row>
    <row r="647" ht="12.75">
      <c r="I647" s="847"/>
    </row>
    <row r="648" ht="12.75">
      <c r="I648" s="847"/>
    </row>
    <row r="649" ht="12.75">
      <c r="I649" s="847"/>
    </row>
    <row r="650" ht="12.75">
      <c r="I650" s="847"/>
    </row>
    <row r="651" ht="12.75">
      <c r="I651" s="847"/>
    </row>
    <row r="652" ht="12.75">
      <c r="I652" s="847"/>
    </row>
    <row r="653" ht="12.75">
      <c r="I653" s="847"/>
    </row>
    <row r="654" ht="12.75">
      <c r="I654" s="847"/>
    </row>
    <row r="655" ht="12.75">
      <c r="I655" s="847"/>
    </row>
    <row r="656" ht="12.75">
      <c r="I656" s="847"/>
    </row>
    <row r="657" ht="12.75">
      <c r="I657" s="847"/>
    </row>
    <row r="658" ht="12.75">
      <c r="I658" s="847"/>
    </row>
    <row r="659" ht="12.75">
      <c r="I659" s="847"/>
    </row>
    <row r="660" ht="12.75">
      <c r="I660" s="847"/>
    </row>
    <row r="661" ht="12.75">
      <c r="I661" s="847"/>
    </row>
    <row r="662" ht="12.75">
      <c r="I662" s="847"/>
    </row>
    <row r="663" ht="12.75">
      <c r="I663" s="847"/>
    </row>
    <row r="664" ht="12.75">
      <c r="I664" s="847"/>
    </row>
    <row r="665" ht="12.75">
      <c r="I665" s="847"/>
    </row>
    <row r="666" ht="12.75">
      <c r="I666" s="847"/>
    </row>
    <row r="667" ht="12.75">
      <c r="I667" s="847"/>
    </row>
    <row r="668" ht="12.75">
      <c r="I668" s="847"/>
    </row>
    <row r="669" ht="12.75">
      <c r="I669" s="847"/>
    </row>
    <row r="670" ht="12.75">
      <c r="I670" s="847"/>
    </row>
    <row r="671" ht="12.75">
      <c r="I671" s="847"/>
    </row>
    <row r="672" ht="12.75">
      <c r="I672" s="847"/>
    </row>
    <row r="673" ht="12.75">
      <c r="I673" s="847"/>
    </row>
    <row r="674" ht="12.75">
      <c r="I674" s="847"/>
    </row>
    <row r="675" ht="12.75">
      <c r="I675" s="847"/>
    </row>
    <row r="676" ht="12.75">
      <c r="I676" s="847"/>
    </row>
    <row r="677" ht="12.75">
      <c r="I677" s="847"/>
    </row>
    <row r="678" ht="12.75">
      <c r="I678" s="847"/>
    </row>
    <row r="679" ht="12.75">
      <c r="I679" s="847"/>
    </row>
    <row r="680" ht="12.75">
      <c r="I680" s="847"/>
    </row>
    <row r="681" ht="12.75">
      <c r="I681" s="847"/>
    </row>
    <row r="682" ht="12.75">
      <c r="I682" s="847"/>
    </row>
    <row r="683" ht="12.75">
      <c r="I683" s="847"/>
    </row>
    <row r="684" ht="12.75">
      <c r="I684" s="847"/>
    </row>
    <row r="685" ht="12.75">
      <c r="I685" s="847"/>
    </row>
    <row r="686" ht="12.75">
      <c r="I686" s="847"/>
    </row>
    <row r="687" ht="12.75">
      <c r="I687" s="847"/>
    </row>
    <row r="688" ht="12.75">
      <c r="I688" s="847"/>
    </row>
    <row r="689" ht="12.75">
      <c r="I689" s="847"/>
    </row>
    <row r="690" ht="12.75">
      <c r="I690" s="847"/>
    </row>
    <row r="691" ht="12.75">
      <c r="I691" s="847"/>
    </row>
    <row r="692" ht="12.75">
      <c r="I692" s="847"/>
    </row>
    <row r="693" ht="12.75">
      <c r="I693" s="847"/>
    </row>
    <row r="694" ht="12.75">
      <c r="I694" s="847"/>
    </row>
    <row r="695" ht="12.75">
      <c r="I695" s="847"/>
    </row>
    <row r="696" ht="12.75">
      <c r="I696" s="847"/>
    </row>
    <row r="697" ht="12.75">
      <c r="I697" s="847"/>
    </row>
    <row r="698" ht="12.75">
      <c r="I698" s="847"/>
    </row>
    <row r="699" ht="12.75">
      <c r="I699" s="847"/>
    </row>
    <row r="700" ht="12.75">
      <c r="I700" s="847"/>
    </row>
    <row r="701" ht="12.75">
      <c r="I701" s="847"/>
    </row>
    <row r="702" ht="12.75">
      <c r="I702" s="847"/>
    </row>
    <row r="703" ht="12.75">
      <c r="I703" s="847"/>
    </row>
    <row r="704" ht="12.75">
      <c r="I704" s="847"/>
    </row>
    <row r="705" ht="12.75">
      <c r="I705" s="847"/>
    </row>
    <row r="706" ht="12.75">
      <c r="I706" s="847"/>
    </row>
    <row r="707" ht="12.75">
      <c r="I707" s="847"/>
    </row>
    <row r="708" ht="12.75">
      <c r="I708" s="847"/>
    </row>
    <row r="709" ht="12.75">
      <c r="I709" s="847"/>
    </row>
    <row r="710" ht="12.75">
      <c r="I710" s="847"/>
    </row>
    <row r="711" ht="12.75">
      <c r="I711" s="847"/>
    </row>
    <row r="712" ht="12.75">
      <c r="I712" s="847"/>
    </row>
    <row r="713" ht="12.75">
      <c r="I713" s="847"/>
    </row>
    <row r="714" ht="12.75">
      <c r="I714" s="847"/>
    </row>
    <row r="715" ht="12.75">
      <c r="I715" s="847"/>
    </row>
    <row r="716" ht="12.75">
      <c r="I716" s="847"/>
    </row>
    <row r="717" ht="12.75">
      <c r="I717" s="847"/>
    </row>
    <row r="718" ht="12.75">
      <c r="I718" s="847"/>
    </row>
    <row r="719" ht="12.75">
      <c r="I719" s="847"/>
    </row>
    <row r="720" ht="12.75">
      <c r="I720" s="847"/>
    </row>
    <row r="721" ht="12.75">
      <c r="I721" s="847"/>
    </row>
    <row r="722" ht="12.75">
      <c r="I722" s="847"/>
    </row>
    <row r="723" ht="12.75">
      <c r="I723" s="847"/>
    </row>
    <row r="724" ht="12.75">
      <c r="I724" s="847"/>
    </row>
    <row r="725" ht="12.75">
      <c r="I725" s="847"/>
    </row>
    <row r="726" ht="12.75">
      <c r="I726" s="847"/>
    </row>
    <row r="727" ht="12.75">
      <c r="I727" s="847"/>
    </row>
    <row r="728" ht="12.75">
      <c r="I728" s="847"/>
    </row>
    <row r="729" ht="12.75">
      <c r="I729" s="847"/>
    </row>
    <row r="730" ht="12.75">
      <c r="I730" s="847"/>
    </row>
    <row r="731" ht="12.75">
      <c r="I731" s="847"/>
    </row>
    <row r="732" ht="12.75">
      <c r="I732" s="847"/>
    </row>
    <row r="733" ht="12.75">
      <c r="I733" s="847"/>
    </row>
    <row r="734" ht="12.75">
      <c r="I734" s="847"/>
    </row>
    <row r="735" ht="12.75">
      <c r="I735" s="847"/>
    </row>
    <row r="736" ht="12.75">
      <c r="I736" s="847"/>
    </row>
    <row r="737" ht="12.75">
      <c r="I737" s="847"/>
    </row>
    <row r="738" ht="12.75">
      <c r="I738" s="847"/>
    </row>
    <row r="739" ht="12.75">
      <c r="I739" s="847"/>
    </row>
    <row r="740" ht="12.75">
      <c r="I740" s="847"/>
    </row>
    <row r="741" ht="12.75">
      <c r="I741" s="847"/>
    </row>
    <row r="742" ht="12.75">
      <c r="I742" s="847"/>
    </row>
    <row r="743" ht="12.75">
      <c r="I743" s="847"/>
    </row>
    <row r="744" ht="12.75">
      <c r="I744" s="847"/>
    </row>
    <row r="745" ht="12.75">
      <c r="I745" s="847"/>
    </row>
    <row r="746" ht="12.75">
      <c r="I746" s="847"/>
    </row>
    <row r="747" ht="12.75">
      <c r="I747" s="847"/>
    </row>
    <row r="748" ht="12.75">
      <c r="I748" s="847"/>
    </row>
    <row r="749" ht="12.75">
      <c r="I749" s="847"/>
    </row>
    <row r="750" ht="12.75">
      <c r="I750" s="847"/>
    </row>
    <row r="751" ht="12.75">
      <c r="I751" s="847"/>
    </row>
    <row r="752" ht="12.75">
      <c r="I752" s="847"/>
    </row>
    <row r="753" ht="12.75">
      <c r="I753" s="847"/>
    </row>
    <row r="754" ht="12.75">
      <c r="I754" s="847"/>
    </row>
    <row r="755" ht="12.75">
      <c r="I755" s="847"/>
    </row>
    <row r="756" ht="12.75">
      <c r="I756" s="847"/>
    </row>
    <row r="757" ht="12.75">
      <c r="I757" s="847"/>
    </row>
    <row r="758" ht="12.75">
      <c r="I758" s="847"/>
    </row>
    <row r="759" ht="12.75">
      <c r="I759" s="847"/>
    </row>
    <row r="760" ht="12.75">
      <c r="I760" s="847"/>
    </row>
    <row r="761" ht="12.75">
      <c r="I761" s="847"/>
    </row>
    <row r="762" ht="12.75">
      <c r="I762" s="847"/>
    </row>
    <row r="763" ht="12.75">
      <c r="I763" s="847"/>
    </row>
    <row r="764" ht="12.75">
      <c r="I764" s="847"/>
    </row>
    <row r="765" ht="12.75">
      <c r="I765" s="847"/>
    </row>
    <row r="766" ht="12.75">
      <c r="I766" s="847"/>
    </row>
    <row r="767" ht="12.75">
      <c r="I767" s="847"/>
    </row>
    <row r="768" ht="12.75">
      <c r="I768" s="847"/>
    </row>
    <row r="769" ht="12.75">
      <c r="I769" s="847"/>
    </row>
    <row r="770" ht="12.75">
      <c r="I770" s="847"/>
    </row>
    <row r="771" ht="12.75">
      <c r="I771" s="847"/>
    </row>
    <row r="772" ht="12.75">
      <c r="I772" s="847"/>
    </row>
    <row r="773" ht="12.75">
      <c r="I773" s="847"/>
    </row>
    <row r="774" ht="12.75">
      <c r="I774" s="847"/>
    </row>
    <row r="775" ht="12.75">
      <c r="I775" s="847"/>
    </row>
    <row r="776" ht="12.75">
      <c r="I776" s="847"/>
    </row>
    <row r="777" ht="12.75">
      <c r="I777" s="847"/>
    </row>
    <row r="778" ht="12.75">
      <c r="I778" s="847"/>
    </row>
    <row r="779" ht="12.75">
      <c r="I779" s="847"/>
    </row>
    <row r="780" ht="12.75">
      <c r="I780" s="847"/>
    </row>
    <row r="781" ht="12.75">
      <c r="I781" s="847"/>
    </row>
  </sheetData>
  <mergeCells count="10">
    <mergeCell ref="A1:I1"/>
    <mergeCell ref="A2:I2"/>
    <mergeCell ref="H3:I3"/>
    <mergeCell ref="B4:B5"/>
    <mergeCell ref="C4:C5"/>
    <mergeCell ref="D4:D5"/>
    <mergeCell ref="E4:E5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workbookViewId="0" topLeftCell="A82">
      <selection activeCell="A1" sqref="A1:I1"/>
    </sheetView>
  </sheetViews>
  <sheetFormatPr defaultColWidth="9.140625" defaultRowHeight="12.75"/>
  <cols>
    <col min="1" max="1" width="49.28125" style="35" customWidth="1"/>
    <col min="2" max="5" width="8.421875" style="35" bestFit="1" customWidth="1"/>
    <col min="6" max="6" width="9.8515625" style="35" customWidth="1"/>
    <col min="7" max="9" width="11.140625" style="35" customWidth="1"/>
    <col min="10" max="16384" width="9.140625" style="35" customWidth="1"/>
  </cols>
  <sheetData>
    <row r="1" spans="1:9" ht="12.75">
      <c r="A1" s="1598" t="s">
        <v>537</v>
      </c>
      <c r="B1" s="1598"/>
      <c r="C1" s="1598"/>
      <c r="D1" s="1598"/>
      <c r="E1" s="1598"/>
      <c r="F1" s="1598"/>
      <c r="G1" s="1598"/>
      <c r="H1" s="1598"/>
      <c r="I1" s="1598"/>
    </row>
    <row r="2" spans="1:9" s="1045" customFormat="1" ht="15.75">
      <c r="A2" s="1585" t="s">
        <v>462</v>
      </c>
      <c r="B2" s="1585"/>
      <c r="C2" s="1585"/>
      <c r="D2" s="1585"/>
      <c r="E2" s="1585"/>
      <c r="F2" s="1585"/>
      <c r="G2" s="1585"/>
      <c r="H2" s="1585"/>
      <c r="I2" s="1585"/>
    </row>
    <row r="3" spans="1:9" ht="13.5" thickBot="1">
      <c r="A3" s="1046"/>
      <c r="B3" s="1046"/>
      <c r="C3" s="1046"/>
      <c r="D3" s="1046"/>
      <c r="E3" s="1046"/>
      <c r="F3" s="1046"/>
      <c r="G3" s="1046"/>
      <c r="I3" s="1047" t="s">
        <v>200</v>
      </c>
    </row>
    <row r="4" spans="1:9" ht="13.5" thickTop="1">
      <c r="A4" s="538"/>
      <c r="B4" s="1231">
        <f>'[3]MS'!B5</f>
        <v>2008</v>
      </c>
      <c r="C4" s="1231">
        <f>'[3]MS'!C5</f>
        <v>2009</v>
      </c>
      <c r="D4" s="1231">
        <f>'[3]MS'!D5</f>
        <v>2009</v>
      </c>
      <c r="E4" s="1231">
        <f>'[3]MS'!E5</f>
        <v>2010</v>
      </c>
      <c r="F4" s="1608" t="s">
        <v>145</v>
      </c>
      <c r="G4" s="1593"/>
      <c r="H4" s="1593"/>
      <c r="I4" s="1594"/>
    </row>
    <row r="5" spans="1:9" ht="12.75">
      <c r="A5" s="671" t="s">
        <v>538</v>
      </c>
      <c r="B5" s="937" t="s">
        <v>1420</v>
      </c>
      <c r="C5" s="1489" t="str">
        <f>'[3]MS'!C6</f>
        <v>May</v>
      </c>
      <c r="D5" s="937" t="s">
        <v>1420</v>
      </c>
      <c r="E5" s="937" t="str">
        <f>C5</f>
        <v>May</v>
      </c>
      <c r="F5" s="1586" t="str">
        <f>'[3]MS'!F5</f>
        <v>2008/09</v>
      </c>
      <c r="G5" s="1587"/>
      <c r="H5" s="1586" t="str">
        <f>'[3]MS'!I5</f>
        <v>2009/10</v>
      </c>
      <c r="I5" s="1588"/>
    </row>
    <row r="6" spans="1:9" ht="12.75">
      <c r="A6" s="1232"/>
      <c r="B6" s="133"/>
      <c r="C6" s="133"/>
      <c r="D6" s="133"/>
      <c r="E6" s="937"/>
      <c r="F6" s="115" t="s">
        <v>539</v>
      </c>
      <c r="G6" s="115" t="s">
        <v>1211</v>
      </c>
      <c r="H6" s="115" t="s">
        <v>539</v>
      </c>
      <c r="I6" s="570" t="s">
        <v>1211</v>
      </c>
    </row>
    <row r="7" spans="1:10" s="1046" customFormat="1" ht="12.75">
      <c r="A7" s="1212" t="s">
        <v>540</v>
      </c>
      <c r="B7" s="73">
        <v>13880.233353044063</v>
      </c>
      <c r="C7" s="73">
        <v>13626.2795829</v>
      </c>
      <c r="D7" s="73">
        <f>SUM(D8:D12)</f>
        <v>13376.255219329998</v>
      </c>
      <c r="E7" s="884">
        <v>14861.124694428978</v>
      </c>
      <c r="F7" s="73">
        <f>C7-B7</f>
        <v>-253.95377014406222</v>
      </c>
      <c r="G7" s="73">
        <f>F7/B7*100</f>
        <v>-1.8296073537435724</v>
      </c>
      <c r="H7" s="73">
        <f>E7-D7</f>
        <v>1484.8694750989798</v>
      </c>
      <c r="I7" s="1213">
        <f aca="true" t="shared" si="0" ref="I7:I70">H7/D7*100</f>
        <v>11.100786062703095</v>
      </c>
      <c r="J7" s="1048"/>
    </row>
    <row r="8" spans="1:9" s="29" customFormat="1" ht="12.75">
      <c r="A8" s="1214" t="s">
        <v>541</v>
      </c>
      <c r="B8" s="955">
        <v>825.7310169071221</v>
      </c>
      <c r="C8" s="955">
        <v>860.3377290999999</v>
      </c>
      <c r="D8" s="955">
        <v>746.10944347</v>
      </c>
      <c r="E8" s="1358">
        <v>654.8929562365873</v>
      </c>
      <c r="F8" s="120">
        <f aca="true" t="shared" si="1" ref="F8:F71">C8-B8</f>
        <v>34.60671219287781</v>
      </c>
      <c r="G8" s="955">
        <f aca="true" t="shared" si="2" ref="G8:G71">F8/B8*100</f>
        <v>4.19103939228316</v>
      </c>
      <c r="H8" s="955">
        <f aca="true" t="shared" si="3" ref="H8:H71">E8-D8</f>
        <v>-91.21648723341264</v>
      </c>
      <c r="I8" s="987">
        <f t="shared" si="0"/>
        <v>-12.225617572830028</v>
      </c>
    </row>
    <row r="9" spans="1:9" s="29" customFormat="1" ht="12.75">
      <c r="A9" s="1215" t="s">
        <v>542</v>
      </c>
      <c r="B9" s="1049">
        <v>714.6877405269396</v>
      </c>
      <c r="C9" s="1049">
        <v>671.2404174799998</v>
      </c>
      <c r="D9" s="1049">
        <v>721.41223423</v>
      </c>
      <c r="E9" s="1359">
        <v>850.9541839645547</v>
      </c>
      <c r="F9" s="1238">
        <f t="shared" si="1"/>
        <v>-43.4473230469398</v>
      </c>
      <c r="G9" s="1049">
        <f t="shared" si="2"/>
        <v>-6.079203627434</v>
      </c>
      <c r="H9" s="1049">
        <f t="shared" si="3"/>
        <v>129.5419497345547</v>
      </c>
      <c r="I9" s="1216">
        <f t="shared" si="0"/>
        <v>17.956716505206128</v>
      </c>
    </row>
    <row r="10" spans="1:9" s="29" customFormat="1" ht="12.75">
      <c r="A10" s="1215" t="s">
        <v>543</v>
      </c>
      <c r="B10" s="1049">
        <v>896.69607079</v>
      </c>
      <c r="C10" s="1049">
        <v>896.6653427500001</v>
      </c>
      <c r="D10" s="1049">
        <v>769.22578507</v>
      </c>
      <c r="E10" s="1359">
        <v>1449.6361680531816</v>
      </c>
      <c r="F10" s="1238">
        <f t="shared" si="1"/>
        <v>-0.030728039999871726</v>
      </c>
      <c r="G10" s="1049">
        <f t="shared" si="2"/>
        <v>-0.0034268065848442886</v>
      </c>
      <c r="H10" s="1049">
        <f t="shared" si="3"/>
        <v>680.4103829831815</v>
      </c>
      <c r="I10" s="1216">
        <f t="shared" si="0"/>
        <v>88.45392291695782</v>
      </c>
    </row>
    <row r="11" spans="1:9" s="29" customFormat="1" ht="12.75">
      <c r="A11" s="1215" t="s">
        <v>544</v>
      </c>
      <c r="B11" s="1049">
        <v>32.480778889999996</v>
      </c>
      <c r="C11" s="1049">
        <v>71.43427114</v>
      </c>
      <c r="D11" s="1049">
        <v>56.1373872</v>
      </c>
      <c r="E11" s="1359">
        <v>62.17988599829778</v>
      </c>
      <c r="F11" s="1238">
        <f t="shared" si="1"/>
        <v>38.95349225000001</v>
      </c>
      <c r="G11" s="1049">
        <f t="shared" si="2"/>
        <v>119.92782679849097</v>
      </c>
      <c r="H11" s="1049">
        <f t="shared" si="3"/>
        <v>6.042498798297778</v>
      </c>
      <c r="I11" s="1216">
        <f t="shared" si="0"/>
        <v>10.763769209226357</v>
      </c>
    </row>
    <row r="12" spans="1:9" s="29" customFormat="1" ht="12.75">
      <c r="A12" s="1217" t="s">
        <v>545</v>
      </c>
      <c r="B12" s="950">
        <v>11410.63774593</v>
      </c>
      <c r="C12" s="950">
        <v>11126.601822430002</v>
      </c>
      <c r="D12" s="950">
        <v>11083.370369359998</v>
      </c>
      <c r="E12" s="1359">
        <v>11843.461500176356</v>
      </c>
      <c r="F12" s="951">
        <f t="shared" si="1"/>
        <v>-284.0359234999978</v>
      </c>
      <c r="G12" s="950">
        <f t="shared" si="2"/>
        <v>-2.489220408397498</v>
      </c>
      <c r="H12" s="950">
        <f t="shared" si="3"/>
        <v>760.0911308163577</v>
      </c>
      <c r="I12" s="985">
        <f t="shared" si="0"/>
        <v>6.857942173597585</v>
      </c>
    </row>
    <row r="13" spans="1:9" s="1046" customFormat="1" ht="12.75">
      <c r="A13" s="1212" t="s">
        <v>546</v>
      </c>
      <c r="B13" s="73">
        <v>1954.9855188013</v>
      </c>
      <c r="C13" s="73">
        <v>1641.7580101300002</v>
      </c>
      <c r="D13" s="73">
        <f>SUM(D14:D20)</f>
        <v>1709.3661756</v>
      </c>
      <c r="E13" s="882">
        <v>2337.721348055183</v>
      </c>
      <c r="F13" s="74">
        <f t="shared" si="1"/>
        <v>-313.2275086712998</v>
      </c>
      <c r="G13" s="73">
        <f t="shared" si="2"/>
        <v>-16.02198613027862</v>
      </c>
      <c r="H13" s="73">
        <f t="shared" si="3"/>
        <v>628.3551724551833</v>
      </c>
      <c r="I13" s="1213">
        <f t="shared" si="0"/>
        <v>36.759541719294056</v>
      </c>
    </row>
    <row r="14" spans="1:9" s="29" customFormat="1" ht="12.75">
      <c r="A14" s="1214" t="s">
        <v>547</v>
      </c>
      <c r="B14" s="955">
        <v>1183.214</v>
      </c>
      <c r="C14" s="955">
        <v>989.5843030000002</v>
      </c>
      <c r="D14" s="955">
        <v>1062.3656139199998</v>
      </c>
      <c r="E14" s="1359">
        <v>1397.5149939062007</v>
      </c>
      <c r="F14" s="120">
        <f t="shared" si="1"/>
        <v>-193.62969699999974</v>
      </c>
      <c r="G14" s="955">
        <f t="shared" si="2"/>
        <v>-16.364723287587854</v>
      </c>
      <c r="H14" s="955">
        <f t="shared" si="3"/>
        <v>335.149379986201</v>
      </c>
      <c r="I14" s="987">
        <f t="shared" si="0"/>
        <v>31.547461212486027</v>
      </c>
    </row>
    <row r="15" spans="1:9" s="29" customFormat="1" ht="12.75">
      <c r="A15" s="1215" t="s">
        <v>548</v>
      </c>
      <c r="B15" s="1049">
        <v>27.391</v>
      </c>
      <c r="C15" s="1049">
        <v>53.524905360000005</v>
      </c>
      <c r="D15" s="1049">
        <v>54.034304320000004</v>
      </c>
      <c r="E15" s="1359">
        <v>51.40684374</v>
      </c>
      <c r="F15" s="1238">
        <f t="shared" si="1"/>
        <v>26.133905360000007</v>
      </c>
      <c r="G15" s="1049">
        <f t="shared" si="2"/>
        <v>95.4105558760177</v>
      </c>
      <c r="H15" s="1049">
        <f t="shared" si="3"/>
        <v>-2.6274605800000046</v>
      </c>
      <c r="I15" s="1216">
        <f t="shared" si="0"/>
        <v>-4.862578713773666</v>
      </c>
    </row>
    <row r="16" spans="1:9" s="29" customFormat="1" ht="12.75">
      <c r="A16" s="1215" t="s">
        <v>549</v>
      </c>
      <c r="B16" s="1049">
        <v>101.71045168</v>
      </c>
      <c r="C16" s="1049">
        <v>146.08928124000002</v>
      </c>
      <c r="D16" s="1049">
        <v>116.40138019000001</v>
      </c>
      <c r="E16" s="1359">
        <v>72.19502581</v>
      </c>
      <c r="F16" s="1238">
        <f t="shared" si="1"/>
        <v>44.378829560000014</v>
      </c>
      <c r="G16" s="1049">
        <f t="shared" si="2"/>
        <v>43.63251644936556</v>
      </c>
      <c r="H16" s="1049">
        <f t="shared" si="3"/>
        <v>-44.20635438000001</v>
      </c>
      <c r="I16" s="1216">
        <f t="shared" si="0"/>
        <v>-37.97751736950431</v>
      </c>
    </row>
    <row r="17" spans="1:9" s="29" customFormat="1" ht="12.75">
      <c r="A17" s="1215" t="s">
        <v>550</v>
      </c>
      <c r="B17" s="1049">
        <v>13.795</v>
      </c>
      <c r="C17" s="1049">
        <v>20.47081757</v>
      </c>
      <c r="D17" s="1049">
        <v>18.417001</v>
      </c>
      <c r="E17" s="1359">
        <v>14.115763959866644</v>
      </c>
      <c r="F17" s="1238">
        <f t="shared" si="1"/>
        <v>6.675817570000001</v>
      </c>
      <c r="G17" s="1049">
        <f t="shared" si="2"/>
        <v>48.39302334179052</v>
      </c>
      <c r="H17" s="1049">
        <f t="shared" si="3"/>
        <v>-4.301237040133355</v>
      </c>
      <c r="I17" s="1216">
        <f t="shared" si="0"/>
        <v>-23.35470927179379</v>
      </c>
    </row>
    <row r="18" spans="1:9" s="29" customFormat="1" ht="12.75">
      <c r="A18" s="1215" t="s">
        <v>551</v>
      </c>
      <c r="B18" s="1049">
        <v>3.3560000000000003</v>
      </c>
      <c r="C18" s="1049">
        <v>3.8</v>
      </c>
      <c r="D18" s="1049">
        <v>3.65</v>
      </c>
      <c r="E18" s="1359">
        <v>4.209189317916653</v>
      </c>
      <c r="F18" s="1238">
        <f t="shared" si="1"/>
        <v>0.4439999999999995</v>
      </c>
      <c r="G18" s="1049">
        <f t="shared" si="2"/>
        <v>13.23003575685338</v>
      </c>
      <c r="H18" s="1049">
        <f t="shared" si="3"/>
        <v>0.5591893179166534</v>
      </c>
      <c r="I18" s="1216">
        <f t="shared" si="0"/>
        <v>15.320255285387766</v>
      </c>
    </row>
    <row r="19" spans="1:9" s="29" customFormat="1" ht="12.75">
      <c r="A19" s="1215" t="s">
        <v>552</v>
      </c>
      <c r="B19" s="1049">
        <v>506.4930671213</v>
      </c>
      <c r="C19" s="1049">
        <v>148.08352219</v>
      </c>
      <c r="D19" s="1049">
        <v>173.79593448000003</v>
      </c>
      <c r="E19" s="1359">
        <v>313.2923862726854</v>
      </c>
      <c r="F19" s="1238">
        <f t="shared" si="1"/>
        <v>-358.4095449313</v>
      </c>
      <c r="G19" s="1049">
        <f t="shared" si="2"/>
        <v>-70.76297153845633</v>
      </c>
      <c r="H19" s="1049">
        <f t="shared" si="3"/>
        <v>139.49645179268538</v>
      </c>
      <c r="I19" s="1216">
        <f t="shared" si="0"/>
        <v>80.26450803355142</v>
      </c>
    </row>
    <row r="20" spans="1:9" s="29" customFormat="1" ht="12.75">
      <c r="A20" s="1217" t="s">
        <v>553</v>
      </c>
      <c r="B20" s="950">
        <v>119.02600000000002</v>
      </c>
      <c r="C20" s="950">
        <v>280.20518077</v>
      </c>
      <c r="D20" s="950">
        <v>280.70194168999996</v>
      </c>
      <c r="E20" s="1359">
        <v>484.98714504851404</v>
      </c>
      <c r="F20" s="951">
        <f t="shared" si="1"/>
        <v>161.17918077000002</v>
      </c>
      <c r="G20" s="950">
        <f t="shared" si="2"/>
        <v>135.41510322954647</v>
      </c>
      <c r="H20" s="950">
        <f t="shared" si="3"/>
        <v>204.28520335851408</v>
      </c>
      <c r="I20" s="985">
        <f t="shared" si="0"/>
        <v>72.77655513481322</v>
      </c>
    </row>
    <row r="21" spans="1:9" s="1046" customFormat="1" ht="12.75">
      <c r="A21" s="1212" t="s">
        <v>554</v>
      </c>
      <c r="B21" s="73">
        <v>74889.7548389199</v>
      </c>
      <c r="C21" s="73">
        <v>86048.70430902</v>
      </c>
      <c r="D21" s="73">
        <f>SUM(D22:D45)-D24</f>
        <v>87878.03042685952</v>
      </c>
      <c r="E21" s="882">
        <v>96703.95589570038</v>
      </c>
      <c r="F21" s="74">
        <f t="shared" si="1"/>
        <v>11158.94947010011</v>
      </c>
      <c r="G21" s="73">
        <f t="shared" si="2"/>
        <v>14.90050207014545</v>
      </c>
      <c r="H21" s="73">
        <f t="shared" si="3"/>
        <v>8825.925468840855</v>
      </c>
      <c r="I21" s="1213">
        <f t="shared" si="0"/>
        <v>10.043381065745018</v>
      </c>
    </row>
    <row r="22" spans="1:9" s="29" customFormat="1" ht="12.75">
      <c r="A22" s="1214" t="s">
        <v>555</v>
      </c>
      <c r="B22" s="955">
        <v>15366.53409425903</v>
      </c>
      <c r="C22" s="955">
        <v>16534.114668740007</v>
      </c>
      <c r="D22" s="955">
        <v>17877.220434752508</v>
      </c>
      <c r="E22" s="1359">
        <v>18189.404494710023</v>
      </c>
      <c r="F22" s="120">
        <f t="shared" si="1"/>
        <v>1167.5805744809768</v>
      </c>
      <c r="G22" s="955">
        <f t="shared" si="2"/>
        <v>7.598203780494571</v>
      </c>
      <c r="H22" s="955">
        <f t="shared" si="3"/>
        <v>312.1840599575153</v>
      </c>
      <c r="I22" s="987">
        <f t="shared" si="0"/>
        <v>1.7462673299627922</v>
      </c>
    </row>
    <row r="23" spans="1:9" s="29" customFormat="1" ht="12.75">
      <c r="A23" s="1215" t="s">
        <v>556</v>
      </c>
      <c r="B23" s="1049">
        <v>1268.17308322</v>
      </c>
      <c r="C23" s="1049">
        <v>1564.9446940500002</v>
      </c>
      <c r="D23" s="1049">
        <v>1787.68282697</v>
      </c>
      <c r="E23" s="1359">
        <v>5336.302690311304</v>
      </c>
      <c r="F23" s="1238">
        <f t="shared" si="1"/>
        <v>296.7716108300001</v>
      </c>
      <c r="G23" s="1049">
        <f t="shared" si="2"/>
        <v>23.401506841358874</v>
      </c>
      <c r="H23" s="1049">
        <f t="shared" si="3"/>
        <v>3548.619863341304</v>
      </c>
      <c r="I23" s="1216">
        <f t="shared" si="0"/>
        <v>198.50388501834925</v>
      </c>
    </row>
    <row r="24" spans="1:9" s="29" customFormat="1" ht="12.75">
      <c r="A24" s="1215" t="s">
        <v>557</v>
      </c>
      <c r="B24" s="1049">
        <v>2367.0334193393414</v>
      </c>
      <c r="C24" s="1049">
        <v>2417.28706686</v>
      </c>
      <c r="D24" s="1051">
        <v>2357.0178607099997</v>
      </c>
      <c r="E24" s="1487">
        <v>2928.9429004004896</v>
      </c>
      <c r="F24" s="1238">
        <f t="shared" si="1"/>
        <v>50.25364752065843</v>
      </c>
      <c r="G24" s="1049">
        <f t="shared" si="2"/>
        <v>2.1230645545631814</v>
      </c>
      <c r="H24" s="1049">
        <f t="shared" si="3"/>
        <v>571.9250396904899</v>
      </c>
      <c r="I24" s="1216">
        <f t="shared" si="0"/>
        <v>24.264773263882276</v>
      </c>
    </row>
    <row r="25" spans="1:9" s="29" customFormat="1" ht="12.75">
      <c r="A25" s="1215" t="s">
        <v>558</v>
      </c>
      <c r="B25" s="1049">
        <v>1242.41473496</v>
      </c>
      <c r="C25" s="1049">
        <v>1435.3717960600002</v>
      </c>
      <c r="D25" s="1049">
        <v>1531.3638139299999</v>
      </c>
      <c r="E25" s="1359">
        <v>1838.4506167946643</v>
      </c>
      <c r="F25" s="1238">
        <f t="shared" si="1"/>
        <v>192.95706110000015</v>
      </c>
      <c r="G25" s="1049">
        <f t="shared" si="2"/>
        <v>15.530809130834436</v>
      </c>
      <c r="H25" s="1049">
        <f t="shared" si="3"/>
        <v>307.0868028646644</v>
      </c>
      <c r="I25" s="1216">
        <f t="shared" si="0"/>
        <v>20.05315784996743</v>
      </c>
    </row>
    <row r="26" spans="1:9" s="29" customFormat="1" ht="12.75">
      <c r="A26" s="1215" t="s">
        <v>559</v>
      </c>
      <c r="B26" s="1049">
        <v>1124.6186843793414</v>
      </c>
      <c r="C26" s="1049">
        <v>981.9152707999999</v>
      </c>
      <c r="D26" s="1049">
        <v>825.6540467799999</v>
      </c>
      <c r="E26" s="1359">
        <v>1090.4922836058254</v>
      </c>
      <c r="F26" s="1238">
        <f t="shared" si="1"/>
        <v>-142.7034135793415</v>
      </c>
      <c r="G26" s="1049">
        <f t="shared" si="2"/>
        <v>-12.689048791510801</v>
      </c>
      <c r="H26" s="1049">
        <f t="shared" si="3"/>
        <v>264.83823682582545</v>
      </c>
      <c r="I26" s="1216">
        <f t="shared" si="0"/>
        <v>32.07617498620377</v>
      </c>
    </row>
    <row r="27" spans="1:9" s="29" customFormat="1" ht="12.75">
      <c r="A27" s="1215" t="s">
        <v>560</v>
      </c>
      <c r="B27" s="1049">
        <v>98.133</v>
      </c>
      <c r="C27" s="1049">
        <v>249.36959489</v>
      </c>
      <c r="D27" s="1049">
        <v>259.36962176000003</v>
      </c>
      <c r="E27" s="1359">
        <v>63.008419147329185</v>
      </c>
      <c r="F27" s="1238">
        <f t="shared" si="1"/>
        <v>151.23659489</v>
      </c>
      <c r="G27" s="1049">
        <f t="shared" si="2"/>
        <v>154.11390142969233</v>
      </c>
      <c r="H27" s="1049">
        <f t="shared" si="3"/>
        <v>-196.36120261267084</v>
      </c>
      <c r="I27" s="1216">
        <f t="shared" si="0"/>
        <v>-75.70709371445506</v>
      </c>
    </row>
    <row r="28" spans="1:9" s="29" customFormat="1" ht="12.75">
      <c r="A28" s="1215" t="s">
        <v>561</v>
      </c>
      <c r="B28" s="1049">
        <v>1079.4154555421314</v>
      </c>
      <c r="C28" s="1049">
        <v>1852.0903132800001</v>
      </c>
      <c r="D28" s="1049">
        <v>2017.1857115299997</v>
      </c>
      <c r="E28" s="1359">
        <v>2560.415593592231</v>
      </c>
      <c r="F28" s="1238">
        <f t="shared" si="1"/>
        <v>772.6748577378687</v>
      </c>
      <c r="G28" s="1049">
        <f t="shared" si="2"/>
        <v>71.58271208464366</v>
      </c>
      <c r="H28" s="1049">
        <f t="shared" si="3"/>
        <v>543.2298820622311</v>
      </c>
      <c r="I28" s="1216">
        <f t="shared" si="0"/>
        <v>26.930087743393784</v>
      </c>
    </row>
    <row r="29" spans="1:9" s="29" customFormat="1" ht="12.75">
      <c r="A29" s="1215" t="s">
        <v>562</v>
      </c>
      <c r="B29" s="1049">
        <v>541.9159999999999</v>
      </c>
      <c r="C29" s="1049">
        <v>539.03857081</v>
      </c>
      <c r="D29" s="1049">
        <v>505.04867823000006</v>
      </c>
      <c r="E29" s="1359">
        <v>266.7837526617091</v>
      </c>
      <c r="F29" s="1238">
        <f t="shared" si="1"/>
        <v>-2.87742918999993</v>
      </c>
      <c r="G29" s="1049">
        <f t="shared" si="2"/>
        <v>-0.5309732855276335</v>
      </c>
      <c r="H29" s="1049">
        <f t="shared" si="3"/>
        <v>-238.26492556829095</v>
      </c>
      <c r="I29" s="1216">
        <f t="shared" si="0"/>
        <v>-47.17662590531218</v>
      </c>
    </row>
    <row r="30" spans="1:9" s="29" customFormat="1" ht="12.75">
      <c r="A30" s="1215" t="s">
        <v>563</v>
      </c>
      <c r="B30" s="1049">
        <v>8771.498050776334</v>
      </c>
      <c r="C30" s="1049">
        <v>8208.747373737999</v>
      </c>
      <c r="D30" s="1049">
        <v>8282.195720503998</v>
      </c>
      <c r="E30" s="1359">
        <v>8096.397099207019</v>
      </c>
      <c r="F30" s="1238">
        <f t="shared" si="1"/>
        <v>-562.7506770383352</v>
      </c>
      <c r="G30" s="1049">
        <f t="shared" si="2"/>
        <v>-6.415673511875525</v>
      </c>
      <c r="H30" s="1049">
        <f t="shared" si="3"/>
        <v>-185.79862129697904</v>
      </c>
      <c r="I30" s="1216">
        <f t="shared" si="0"/>
        <v>-2.243349801997587</v>
      </c>
    </row>
    <row r="31" spans="1:9" s="29" customFormat="1" ht="12.75">
      <c r="A31" s="1215" t="s">
        <v>564</v>
      </c>
      <c r="B31" s="1049">
        <v>1570.9189805267793</v>
      </c>
      <c r="C31" s="1049">
        <v>1687.0521896799996</v>
      </c>
      <c r="D31" s="1049">
        <v>1827.0541819300001</v>
      </c>
      <c r="E31" s="1359">
        <v>582.8262889056293</v>
      </c>
      <c r="F31" s="1238">
        <f t="shared" si="1"/>
        <v>116.13320915322038</v>
      </c>
      <c r="G31" s="1049">
        <f t="shared" si="2"/>
        <v>7.392692468091335</v>
      </c>
      <c r="H31" s="1049">
        <f t="shared" si="3"/>
        <v>-1244.2278930243708</v>
      </c>
      <c r="I31" s="1216">
        <f t="shared" si="0"/>
        <v>-68.10021866511022</v>
      </c>
    </row>
    <row r="32" spans="1:9" s="29" customFormat="1" ht="12.75">
      <c r="A32" s="1215" t="s">
        <v>565</v>
      </c>
      <c r="B32" s="1049">
        <v>2002.1529823666322</v>
      </c>
      <c r="C32" s="1049">
        <v>1952.1277328600004</v>
      </c>
      <c r="D32" s="1049">
        <v>1976.6225991</v>
      </c>
      <c r="E32" s="1359">
        <v>1921.6114897529521</v>
      </c>
      <c r="F32" s="1238">
        <f t="shared" si="1"/>
        <v>-50.02524950663178</v>
      </c>
      <c r="G32" s="1049">
        <f t="shared" si="2"/>
        <v>-2.498572783758999</v>
      </c>
      <c r="H32" s="1049">
        <f t="shared" si="3"/>
        <v>-55.01110934704775</v>
      </c>
      <c r="I32" s="1216">
        <f t="shared" si="0"/>
        <v>-2.7830861274223784</v>
      </c>
    </row>
    <row r="33" spans="1:9" s="29" customFormat="1" ht="12.75">
      <c r="A33" s="1215" t="s">
        <v>566</v>
      </c>
      <c r="B33" s="1049">
        <v>1251.1935542101369</v>
      </c>
      <c r="C33" s="1049">
        <v>2346.9512112599996</v>
      </c>
      <c r="D33" s="1049">
        <v>2258.92904337</v>
      </c>
      <c r="E33" s="1359">
        <v>2920.0061846837834</v>
      </c>
      <c r="F33" s="1238">
        <f t="shared" si="1"/>
        <v>1095.7576570498627</v>
      </c>
      <c r="G33" s="1049">
        <f t="shared" si="2"/>
        <v>87.57699025564443</v>
      </c>
      <c r="H33" s="1049">
        <f t="shared" si="3"/>
        <v>661.0771413137836</v>
      </c>
      <c r="I33" s="1216">
        <f t="shared" si="0"/>
        <v>29.265068916354753</v>
      </c>
    </row>
    <row r="34" spans="1:9" s="29" customFormat="1" ht="12.75">
      <c r="A34" s="1215" t="s">
        <v>567</v>
      </c>
      <c r="B34" s="1049">
        <v>2706.42973294</v>
      </c>
      <c r="C34" s="1049">
        <v>3443.4398266800004</v>
      </c>
      <c r="D34" s="1049">
        <v>3501.2012874600005</v>
      </c>
      <c r="E34" s="1359">
        <v>288.0633130188365</v>
      </c>
      <c r="F34" s="1238">
        <f t="shared" si="1"/>
        <v>737.0100937400002</v>
      </c>
      <c r="G34" s="1049">
        <f t="shared" si="2"/>
        <v>27.23182075521261</v>
      </c>
      <c r="H34" s="1049">
        <f t="shared" si="3"/>
        <v>-3213.137974441164</v>
      </c>
      <c r="I34" s="1216">
        <f t="shared" si="0"/>
        <v>-91.77244353100829</v>
      </c>
    </row>
    <row r="35" spans="1:9" s="29" customFormat="1" ht="12.75">
      <c r="A35" s="1215" t="s">
        <v>568</v>
      </c>
      <c r="B35" s="1049">
        <v>3036.5274569827534</v>
      </c>
      <c r="C35" s="1049">
        <v>3531.3305233500005</v>
      </c>
      <c r="D35" s="1049">
        <v>3630.0483770600013</v>
      </c>
      <c r="E35" s="1359">
        <v>4047.3452178626694</v>
      </c>
      <c r="F35" s="1238">
        <f t="shared" si="1"/>
        <v>494.8030663672471</v>
      </c>
      <c r="G35" s="1049">
        <f t="shared" si="2"/>
        <v>16.295030207265384</v>
      </c>
      <c r="H35" s="1049">
        <f t="shared" si="3"/>
        <v>417.29684080266816</v>
      </c>
      <c r="I35" s="1216">
        <f t="shared" si="0"/>
        <v>11.495627535978995</v>
      </c>
    </row>
    <row r="36" spans="1:9" s="29" customFormat="1" ht="12.75">
      <c r="A36" s="1215" t="s">
        <v>569</v>
      </c>
      <c r="B36" s="1049">
        <v>2000.31896652</v>
      </c>
      <c r="C36" s="1049">
        <v>2384.93966653</v>
      </c>
      <c r="D36" s="1049">
        <v>2218.45882742</v>
      </c>
      <c r="E36" s="1359">
        <v>2222.9598413649314</v>
      </c>
      <c r="F36" s="1238">
        <f t="shared" si="1"/>
        <v>384.62070001000006</v>
      </c>
      <c r="G36" s="1049">
        <f t="shared" si="2"/>
        <v>19.2279684614066</v>
      </c>
      <c r="H36" s="1049">
        <f t="shared" si="3"/>
        <v>4.501013944931401</v>
      </c>
      <c r="I36" s="1216">
        <f t="shared" si="0"/>
        <v>0.20288922603832782</v>
      </c>
    </row>
    <row r="37" spans="1:9" s="29" customFormat="1" ht="12.75">
      <c r="A37" s="1215" t="s">
        <v>570</v>
      </c>
      <c r="B37" s="1049">
        <v>124.51688103696831</v>
      </c>
      <c r="C37" s="1049">
        <v>173.35751876</v>
      </c>
      <c r="D37" s="1049">
        <v>112.70854968999997</v>
      </c>
      <c r="E37" s="1359">
        <v>278.64404461649974</v>
      </c>
      <c r="F37" s="1238">
        <f t="shared" si="1"/>
        <v>48.84063772303169</v>
      </c>
      <c r="G37" s="1049">
        <f t="shared" si="2"/>
        <v>39.22410946715827</v>
      </c>
      <c r="H37" s="1049">
        <f t="shared" si="3"/>
        <v>165.93549492649976</v>
      </c>
      <c r="I37" s="1216">
        <f t="shared" si="0"/>
        <v>147.22529513767876</v>
      </c>
    </row>
    <row r="38" spans="1:9" s="29" customFormat="1" ht="12.75">
      <c r="A38" s="1215" t="s">
        <v>571</v>
      </c>
      <c r="B38" s="1049">
        <v>214.42506577999998</v>
      </c>
      <c r="C38" s="1049">
        <v>227.67203901999997</v>
      </c>
      <c r="D38" s="1049">
        <v>235.91422570999998</v>
      </c>
      <c r="E38" s="1359">
        <v>272.4268708048496</v>
      </c>
      <c r="F38" s="1238">
        <f t="shared" si="1"/>
        <v>13.246973239999988</v>
      </c>
      <c r="G38" s="1049">
        <f t="shared" si="2"/>
        <v>6.177903311729132</v>
      </c>
      <c r="H38" s="1049">
        <f t="shared" si="3"/>
        <v>36.51264509484963</v>
      </c>
      <c r="I38" s="1216">
        <f t="shared" si="0"/>
        <v>15.477084938376365</v>
      </c>
    </row>
    <row r="39" spans="1:9" s="29" customFormat="1" ht="12.75">
      <c r="A39" s="1215" t="s">
        <v>572</v>
      </c>
      <c r="B39" s="1049">
        <v>928.7791322647988</v>
      </c>
      <c r="C39" s="1049">
        <v>967.703537272</v>
      </c>
      <c r="D39" s="1049">
        <v>1016.6356673030001</v>
      </c>
      <c r="E39" s="1359">
        <v>845.4400646022874</v>
      </c>
      <c r="F39" s="1238">
        <f t="shared" si="1"/>
        <v>38.92440500720113</v>
      </c>
      <c r="G39" s="1049">
        <f t="shared" si="2"/>
        <v>4.190921571664211</v>
      </c>
      <c r="H39" s="1049">
        <f t="shared" si="3"/>
        <v>-171.1956027007127</v>
      </c>
      <c r="I39" s="1216">
        <f t="shared" si="0"/>
        <v>-16.839425194954252</v>
      </c>
    </row>
    <row r="40" spans="1:9" s="29" customFormat="1" ht="12.75">
      <c r="A40" s="1215" t="s">
        <v>573</v>
      </c>
      <c r="B40" s="1049">
        <v>3979.969987561807</v>
      </c>
      <c r="C40" s="1049">
        <v>4451.77406983</v>
      </c>
      <c r="D40" s="1049">
        <v>4709.74194534</v>
      </c>
      <c r="E40" s="1359">
        <v>5309.085501511004</v>
      </c>
      <c r="F40" s="1238">
        <f t="shared" si="1"/>
        <v>471.80408226819327</v>
      </c>
      <c r="G40" s="1049">
        <f t="shared" si="2"/>
        <v>11.85446331863492</v>
      </c>
      <c r="H40" s="1049">
        <f t="shared" si="3"/>
        <v>599.3435561710039</v>
      </c>
      <c r="I40" s="1216">
        <f t="shared" si="0"/>
        <v>12.725613486403805</v>
      </c>
    </row>
    <row r="41" spans="1:9" s="29" customFormat="1" ht="12.75">
      <c r="A41" s="1215" t="s">
        <v>574</v>
      </c>
      <c r="B41" s="1049">
        <v>3073.61240973133</v>
      </c>
      <c r="C41" s="1049">
        <v>4013.4878552899995</v>
      </c>
      <c r="D41" s="1049">
        <v>4163.5023644</v>
      </c>
      <c r="E41" s="1359">
        <v>6264.42388418925</v>
      </c>
      <c r="F41" s="1238">
        <f t="shared" si="1"/>
        <v>939.8754455586695</v>
      </c>
      <c r="G41" s="1049">
        <f t="shared" si="2"/>
        <v>30.57885381328304</v>
      </c>
      <c r="H41" s="1049">
        <f t="shared" si="3"/>
        <v>2100.92151978925</v>
      </c>
      <c r="I41" s="1216">
        <f t="shared" si="0"/>
        <v>50.46043777357173</v>
      </c>
    </row>
    <row r="42" spans="1:9" s="29" customFormat="1" ht="12.75">
      <c r="A42" s="1215" t="s">
        <v>575</v>
      </c>
      <c r="B42" s="1049">
        <v>1749.1390926299998</v>
      </c>
      <c r="C42" s="1049">
        <v>2332.3305196300003</v>
      </c>
      <c r="D42" s="1049">
        <v>1892.57232176</v>
      </c>
      <c r="E42" s="1359">
        <v>2339.9333610424846</v>
      </c>
      <c r="F42" s="1238">
        <f t="shared" si="1"/>
        <v>583.1914270000004</v>
      </c>
      <c r="G42" s="1049">
        <f t="shared" si="2"/>
        <v>33.34162671552413</v>
      </c>
      <c r="H42" s="1049">
        <f t="shared" si="3"/>
        <v>447.3610392824846</v>
      </c>
      <c r="I42" s="1216">
        <f t="shared" si="0"/>
        <v>23.637724917505963</v>
      </c>
    </row>
    <row r="43" spans="1:9" s="29" customFormat="1" ht="12.75">
      <c r="A43" s="1215" t="s">
        <v>576</v>
      </c>
      <c r="B43" s="1049">
        <v>11543.526753882647</v>
      </c>
      <c r="C43" s="1049">
        <v>14198.28022455</v>
      </c>
      <c r="D43" s="1049">
        <v>13388.331586659999</v>
      </c>
      <c r="E43" s="1359">
        <v>17354.528471044396</v>
      </c>
      <c r="F43" s="1238">
        <f t="shared" si="1"/>
        <v>2654.753470667354</v>
      </c>
      <c r="G43" s="1049">
        <f t="shared" si="2"/>
        <v>22.99776772964495</v>
      </c>
      <c r="H43" s="1049">
        <f t="shared" si="3"/>
        <v>3966.196884384397</v>
      </c>
      <c r="I43" s="1216">
        <f t="shared" si="0"/>
        <v>29.624280357205045</v>
      </c>
    </row>
    <row r="44" spans="1:9" s="29" customFormat="1" ht="12.75">
      <c r="A44" s="1215" t="s">
        <v>577</v>
      </c>
      <c r="B44" s="1049">
        <v>2025.36724817</v>
      </c>
      <c r="C44" s="1049">
        <v>2500.95395414</v>
      </c>
      <c r="D44" s="1049">
        <v>2724.75703844</v>
      </c>
      <c r="E44" s="1359">
        <v>3010.400803763231</v>
      </c>
      <c r="F44" s="1238">
        <f t="shared" si="1"/>
        <v>475.5867059699999</v>
      </c>
      <c r="G44" s="1049">
        <f t="shared" si="2"/>
        <v>23.481504719685354</v>
      </c>
      <c r="H44" s="1049">
        <f t="shared" si="3"/>
        <v>285.64376532323104</v>
      </c>
      <c r="I44" s="1216">
        <f t="shared" si="0"/>
        <v>10.48327470278855</v>
      </c>
    </row>
    <row r="45" spans="1:9" s="29" customFormat="1" ht="12.75">
      <c r="A45" s="1217" t="s">
        <v>578</v>
      </c>
      <c r="B45" s="950">
        <v>9190.173491179186</v>
      </c>
      <c r="C45" s="950">
        <v>10471.711157800002</v>
      </c>
      <c r="D45" s="950">
        <v>11135.831556759998</v>
      </c>
      <c r="E45" s="1359">
        <v>11605.005608507472</v>
      </c>
      <c r="F45" s="951">
        <f t="shared" si="1"/>
        <v>1281.5376666208158</v>
      </c>
      <c r="G45" s="950">
        <f t="shared" si="2"/>
        <v>13.94465151121301</v>
      </c>
      <c r="H45" s="950">
        <f t="shared" si="3"/>
        <v>469.17405174747364</v>
      </c>
      <c r="I45" s="985">
        <f t="shared" si="0"/>
        <v>4.213192785433809</v>
      </c>
    </row>
    <row r="46" spans="1:9" s="1046" customFormat="1" ht="12.75">
      <c r="A46" s="1212" t="s">
        <v>579</v>
      </c>
      <c r="B46" s="73">
        <v>32368.793902086887</v>
      </c>
      <c r="C46" s="73">
        <v>43674.46173028999</v>
      </c>
      <c r="D46" s="73">
        <f>SUM(D47:D49)</f>
        <v>44867.00765243001</v>
      </c>
      <c r="E46" s="1050">
        <v>50218.889318361755</v>
      </c>
      <c r="F46" s="74">
        <f t="shared" si="1"/>
        <v>11305.667828203106</v>
      </c>
      <c r="G46" s="73">
        <f t="shared" si="2"/>
        <v>34.92767713990791</v>
      </c>
      <c r="H46" s="73">
        <f t="shared" si="3"/>
        <v>5351.881665931745</v>
      </c>
      <c r="I46" s="1213">
        <f t="shared" si="0"/>
        <v>11.928323162068255</v>
      </c>
    </row>
    <row r="47" spans="1:9" s="29" customFormat="1" ht="12.75">
      <c r="A47" s="1214" t="s">
        <v>580</v>
      </c>
      <c r="B47" s="955">
        <v>26411.145290736888</v>
      </c>
      <c r="C47" s="955">
        <v>34287.45603056999</v>
      </c>
      <c r="D47" s="955">
        <v>34958.00638651001</v>
      </c>
      <c r="E47" s="1359">
        <v>38012.82778724855</v>
      </c>
      <c r="F47" s="120">
        <f t="shared" si="1"/>
        <v>7876.310739833105</v>
      </c>
      <c r="G47" s="955">
        <f t="shared" si="2"/>
        <v>29.821920454905616</v>
      </c>
      <c r="H47" s="955">
        <f t="shared" si="3"/>
        <v>3054.8214007385395</v>
      </c>
      <c r="I47" s="987">
        <f t="shared" si="0"/>
        <v>8.738545805396296</v>
      </c>
    </row>
    <row r="48" spans="1:9" s="29" customFormat="1" ht="12.75">
      <c r="A48" s="1215" t="s">
        <v>581</v>
      </c>
      <c r="B48" s="1049">
        <v>4010.9837967500002</v>
      </c>
      <c r="C48" s="1049">
        <v>6635.34030892</v>
      </c>
      <c r="D48" s="1049">
        <v>6908.745741940002</v>
      </c>
      <c r="E48" s="1359">
        <v>6117.55007119165</v>
      </c>
      <c r="F48" s="1238">
        <f t="shared" si="1"/>
        <v>2624.35651217</v>
      </c>
      <c r="G48" s="1049">
        <f t="shared" si="2"/>
        <v>65.42924741547075</v>
      </c>
      <c r="H48" s="1049">
        <f t="shared" si="3"/>
        <v>-791.1956707483514</v>
      </c>
      <c r="I48" s="1216">
        <f t="shared" si="0"/>
        <v>-11.45208841520025</v>
      </c>
    </row>
    <row r="49" spans="1:9" s="29" customFormat="1" ht="12.75">
      <c r="A49" s="1217" t="s">
        <v>582</v>
      </c>
      <c r="B49" s="950">
        <v>1946.6648146</v>
      </c>
      <c r="C49" s="950">
        <v>2751.6653908</v>
      </c>
      <c r="D49" s="950">
        <v>3000.25552398</v>
      </c>
      <c r="E49" s="1359">
        <v>6088.511459921565</v>
      </c>
      <c r="F49" s="951">
        <f t="shared" si="1"/>
        <v>805.0005761999998</v>
      </c>
      <c r="G49" s="950">
        <f t="shared" si="2"/>
        <v>41.35280866857457</v>
      </c>
      <c r="H49" s="950">
        <f t="shared" si="3"/>
        <v>3088.255935941565</v>
      </c>
      <c r="I49" s="985">
        <f t="shared" si="0"/>
        <v>102.93309723982536</v>
      </c>
    </row>
    <row r="50" spans="1:9" s="1046" customFormat="1" ht="12.75">
      <c r="A50" s="1212" t="s">
        <v>583</v>
      </c>
      <c r="B50" s="73">
        <v>5069.395343439016</v>
      </c>
      <c r="C50" s="73">
        <v>6101.86848711</v>
      </c>
      <c r="D50" s="73">
        <f>SUM(D51:D63)</f>
        <v>6534.6430712</v>
      </c>
      <c r="E50" s="882">
        <v>6660.066186100444</v>
      </c>
      <c r="F50" s="74">
        <f t="shared" si="1"/>
        <v>1032.4731436709844</v>
      </c>
      <c r="G50" s="73">
        <f t="shared" si="2"/>
        <v>20.3667907851623</v>
      </c>
      <c r="H50" s="73">
        <f t="shared" si="3"/>
        <v>125.42311490044358</v>
      </c>
      <c r="I50" s="1213">
        <f t="shared" si="0"/>
        <v>1.9193567809880594</v>
      </c>
    </row>
    <row r="51" spans="1:9" s="29" customFormat="1" ht="12.75">
      <c r="A51" s="1214" t="s">
        <v>584</v>
      </c>
      <c r="B51" s="955">
        <v>1673.3292856100002</v>
      </c>
      <c r="C51" s="955">
        <v>955.4039549599999</v>
      </c>
      <c r="D51" s="955">
        <v>1117.31516109</v>
      </c>
      <c r="E51" s="1359">
        <v>966.2624695073994</v>
      </c>
      <c r="F51" s="120">
        <f t="shared" si="1"/>
        <v>-717.9253306500003</v>
      </c>
      <c r="G51" s="955">
        <f t="shared" si="2"/>
        <v>-42.904008005112146</v>
      </c>
      <c r="H51" s="955">
        <f t="shared" si="3"/>
        <v>-151.05269158260057</v>
      </c>
      <c r="I51" s="987">
        <f t="shared" si="0"/>
        <v>-13.519255519207373</v>
      </c>
    </row>
    <row r="52" spans="1:9" s="29" customFormat="1" ht="12.75">
      <c r="A52" s="1215" t="s">
        <v>585</v>
      </c>
      <c r="B52" s="1049">
        <v>194.64100000000002</v>
      </c>
      <c r="C52" s="1049">
        <v>264.46830661</v>
      </c>
      <c r="D52" s="1049">
        <v>270.64702853999995</v>
      </c>
      <c r="E52" s="1359">
        <v>183.4472093451274</v>
      </c>
      <c r="F52" s="1238">
        <f t="shared" si="1"/>
        <v>69.82730661</v>
      </c>
      <c r="G52" s="1049">
        <f t="shared" si="2"/>
        <v>35.87492183558448</v>
      </c>
      <c r="H52" s="1049">
        <f t="shared" si="3"/>
        <v>-87.19981919487256</v>
      </c>
      <c r="I52" s="1216">
        <f t="shared" si="0"/>
        <v>-32.21901960840666</v>
      </c>
    </row>
    <row r="53" spans="1:9" s="29" customFormat="1" ht="12.75">
      <c r="A53" s="1215" t="s">
        <v>586</v>
      </c>
      <c r="B53" s="1049">
        <v>65.626</v>
      </c>
      <c r="C53" s="1049">
        <v>282.71622322</v>
      </c>
      <c r="D53" s="1049">
        <v>311.22598600999993</v>
      </c>
      <c r="E53" s="1359">
        <v>42.902656431320075</v>
      </c>
      <c r="F53" s="1238">
        <f t="shared" si="1"/>
        <v>217.09022322</v>
      </c>
      <c r="G53" s="1049">
        <f t="shared" si="2"/>
        <v>330.79910892024503</v>
      </c>
      <c r="H53" s="1049">
        <f t="shared" si="3"/>
        <v>-268.3233295786799</v>
      </c>
      <c r="I53" s="1216">
        <f t="shared" si="0"/>
        <v>-86.214950434781</v>
      </c>
    </row>
    <row r="54" spans="1:9" s="29" customFormat="1" ht="12.75">
      <c r="A54" s="1215" t="s">
        <v>587</v>
      </c>
      <c r="B54" s="1049">
        <v>26.433</v>
      </c>
      <c r="C54" s="1049">
        <v>284.41113276</v>
      </c>
      <c r="D54" s="1049">
        <v>408.5692285</v>
      </c>
      <c r="E54" s="1359">
        <v>1031.656928505483</v>
      </c>
      <c r="F54" s="1238">
        <f t="shared" si="1"/>
        <v>257.97813276</v>
      </c>
      <c r="G54" s="1049">
        <f t="shared" si="2"/>
        <v>975.9699344001815</v>
      </c>
      <c r="H54" s="1049">
        <f t="shared" si="3"/>
        <v>623.0877000054829</v>
      </c>
      <c r="I54" s="1216">
        <f t="shared" si="0"/>
        <v>152.50480372519854</v>
      </c>
    </row>
    <row r="55" spans="1:9" s="29" customFormat="1" ht="12.75">
      <c r="A55" s="1215" t="s">
        <v>588</v>
      </c>
      <c r="B55" s="1049">
        <v>143.94849483</v>
      </c>
      <c r="C55" s="1049">
        <v>172.5255906</v>
      </c>
      <c r="D55" s="1049">
        <v>149.06417343999996</v>
      </c>
      <c r="E55" s="1359">
        <v>430.12519579</v>
      </c>
      <c r="F55" s="1238">
        <f t="shared" si="1"/>
        <v>28.57709577</v>
      </c>
      <c r="G55" s="1049">
        <f t="shared" si="2"/>
        <v>19.85230606526933</v>
      </c>
      <c r="H55" s="1049">
        <f t="shared" si="3"/>
        <v>281.06102235000003</v>
      </c>
      <c r="I55" s="1216">
        <f t="shared" si="0"/>
        <v>188.5503510762298</v>
      </c>
    </row>
    <row r="56" spans="1:9" s="29" customFormat="1" ht="12.75">
      <c r="A56" s="1215" t="s">
        <v>589</v>
      </c>
      <c r="B56" s="1049">
        <v>106.249</v>
      </c>
      <c r="C56" s="1049">
        <v>349.39221621</v>
      </c>
      <c r="D56" s="1049">
        <v>398.67196204</v>
      </c>
      <c r="E56" s="1359">
        <v>401.6459044748734</v>
      </c>
      <c r="F56" s="1238">
        <f t="shared" si="1"/>
        <v>243.14321621000002</v>
      </c>
      <c r="G56" s="1049">
        <f t="shared" si="2"/>
        <v>228.84282789485079</v>
      </c>
      <c r="H56" s="1049">
        <f t="shared" si="3"/>
        <v>2.973942434873436</v>
      </c>
      <c r="I56" s="1216">
        <f t="shared" si="0"/>
        <v>0.7459622742607245</v>
      </c>
    </row>
    <row r="57" spans="1:9" s="29" customFormat="1" ht="12.75">
      <c r="A57" s="1215" t="s">
        <v>590</v>
      </c>
      <c r="B57" s="1049">
        <v>1062.0868706798599</v>
      </c>
      <c r="C57" s="1049">
        <v>1385.5505717199999</v>
      </c>
      <c r="D57" s="1049">
        <v>1409.4163430199999</v>
      </c>
      <c r="E57" s="1359">
        <v>1259.62525136404</v>
      </c>
      <c r="F57" s="1238">
        <f t="shared" si="1"/>
        <v>323.46370104014</v>
      </c>
      <c r="G57" s="1049">
        <f t="shared" si="2"/>
        <v>30.455484383597113</v>
      </c>
      <c r="H57" s="1049">
        <f t="shared" si="3"/>
        <v>-149.79109165595992</v>
      </c>
      <c r="I57" s="1216">
        <f t="shared" si="0"/>
        <v>-10.627880994695856</v>
      </c>
    </row>
    <row r="58" spans="1:9" s="29" customFormat="1" ht="12.75">
      <c r="A58" s="1215" t="s">
        <v>591</v>
      </c>
      <c r="B58" s="1049">
        <v>755.4979343654288</v>
      </c>
      <c r="C58" s="1049">
        <v>870.1460140400001</v>
      </c>
      <c r="D58" s="1049">
        <v>851.7472434600002</v>
      </c>
      <c r="E58" s="1359">
        <v>732.268310621555</v>
      </c>
      <c r="F58" s="1238">
        <f t="shared" si="1"/>
        <v>114.64807967457125</v>
      </c>
      <c r="G58" s="1049">
        <f t="shared" si="2"/>
        <v>15.175167854147542</v>
      </c>
      <c r="H58" s="1049">
        <f t="shared" si="3"/>
        <v>-119.47893283844519</v>
      </c>
      <c r="I58" s="1216">
        <f t="shared" si="0"/>
        <v>-14.027510362474823</v>
      </c>
    </row>
    <row r="59" spans="1:9" s="29" customFormat="1" ht="12.75">
      <c r="A59" s="1215" t="s">
        <v>592</v>
      </c>
      <c r="B59" s="1049">
        <v>50.58902820776959</v>
      </c>
      <c r="C59" s="1049">
        <v>111.04580779</v>
      </c>
      <c r="D59" s="1049">
        <v>153.45610692000002</v>
      </c>
      <c r="E59" s="1359">
        <v>193.47755049999998</v>
      </c>
      <c r="F59" s="1238">
        <f t="shared" si="1"/>
        <v>60.45677958223041</v>
      </c>
      <c r="G59" s="1049">
        <f t="shared" si="2"/>
        <v>119.50571442869762</v>
      </c>
      <c r="H59" s="1049">
        <f t="shared" si="3"/>
        <v>40.02144357999995</v>
      </c>
      <c r="I59" s="1216">
        <f t="shared" si="0"/>
        <v>26.08005923209299</v>
      </c>
    </row>
    <row r="60" spans="1:9" s="29" customFormat="1" ht="12.75">
      <c r="A60" s="1215" t="s">
        <v>593</v>
      </c>
      <c r="B60" s="1049">
        <v>246.79818546595766</v>
      </c>
      <c r="C60" s="1049">
        <v>336.51696306</v>
      </c>
      <c r="D60" s="1049">
        <v>389.05624842</v>
      </c>
      <c r="E60" s="1359">
        <v>276.8687845685199</v>
      </c>
      <c r="F60" s="1238">
        <f t="shared" si="1"/>
        <v>89.71877759404236</v>
      </c>
      <c r="G60" s="1049">
        <f t="shared" si="2"/>
        <v>36.35309450296498</v>
      </c>
      <c r="H60" s="1049">
        <f t="shared" si="3"/>
        <v>-112.18746385148006</v>
      </c>
      <c r="I60" s="1216">
        <f t="shared" si="0"/>
        <v>-28.83579541700863</v>
      </c>
    </row>
    <row r="61" spans="1:9" s="29" customFormat="1" ht="12.75">
      <c r="A61" s="1215" t="s">
        <v>594</v>
      </c>
      <c r="B61" s="1049">
        <v>178.93354428</v>
      </c>
      <c r="C61" s="1049">
        <v>284.86650906000006</v>
      </c>
      <c r="D61" s="1049">
        <v>264.07265253</v>
      </c>
      <c r="E61" s="1359">
        <v>328.7144846115975</v>
      </c>
      <c r="F61" s="1238">
        <f t="shared" si="1"/>
        <v>105.93296478000005</v>
      </c>
      <c r="G61" s="1049">
        <f t="shared" si="2"/>
        <v>59.20240679647708</v>
      </c>
      <c r="H61" s="1049">
        <f t="shared" si="3"/>
        <v>64.6418320815975</v>
      </c>
      <c r="I61" s="1216">
        <f t="shared" si="0"/>
        <v>24.478805912798506</v>
      </c>
    </row>
    <row r="62" spans="1:9" s="29" customFormat="1" ht="12.75" hidden="1">
      <c r="A62" s="1215" t="s">
        <v>595</v>
      </c>
      <c r="B62" s="1049">
        <v>0</v>
      </c>
      <c r="C62" s="1049">
        <v>0</v>
      </c>
      <c r="D62" s="1049">
        <v>10.895</v>
      </c>
      <c r="E62" s="1359">
        <v>30.121463</v>
      </c>
      <c r="F62" s="1238">
        <f t="shared" si="1"/>
        <v>0</v>
      </c>
      <c r="G62" s="1049" t="e">
        <f t="shared" si="2"/>
        <v>#DIV/0!</v>
      </c>
      <c r="H62" s="1049">
        <f t="shared" si="3"/>
        <v>19.226463</v>
      </c>
      <c r="I62" s="1216">
        <f t="shared" si="0"/>
        <v>176.47051858650758</v>
      </c>
    </row>
    <row r="63" spans="1:9" s="29" customFormat="1" ht="12.75">
      <c r="A63" s="1217" t="s">
        <v>596</v>
      </c>
      <c r="B63" s="950">
        <v>565.2629999999999</v>
      </c>
      <c r="C63" s="950">
        <v>804.82519708</v>
      </c>
      <c r="D63" s="950">
        <v>800.50593723</v>
      </c>
      <c r="E63" s="1359">
        <v>782.9499773805283</v>
      </c>
      <c r="F63" s="951">
        <f t="shared" si="1"/>
        <v>239.56219708000003</v>
      </c>
      <c r="G63" s="950">
        <f t="shared" si="2"/>
        <v>42.38066122849011</v>
      </c>
      <c r="H63" s="950">
        <f t="shared" si="3"/>
        <v>-17.55595984947172</v>
      </c>
      <c r="I63" s="985">
        <f t="shared" si="0"/>
        <v>-2.1931080124428326</v>
      </c>
    </row>
    <row r="64" spans="1:9" s="1046" customFormat="1" ht="12.75">
      <c r="A64" s="1212" t="s">
        <v>597</v>
      </c>
      <c r="B64" s="73">
        <v>4340.192464191185</v>
      </c>
      <c r="C64" s="73">
        <v>6527.512419850001</v>
      </c>
      <c r="D64" s="73">
        <f>SUM(D65:D68)</f>
        <v>6977.660469810001</v>
      </c>
      <c r="E64" s="1052">
        <v>9417.54496424215</v>
      </c>
      <c r="F64" s="74">
        <f t="shared" si="1"/>
        <v>2187.319955658816</v>
      </c>
      <c r="G64" s="73">
        <f t="shared" si="2"/>
        <v>50.39684239133007</v>
      </c>
      <c r="H64" s="73">
        <f t="shared" si="3"/>
        <v>2439.884494432149</v>
      </c>
      <c r="I64" s="1213">
        <f t="shared" si="0"/>
        <v>34.967085386122065</v>
      </c>
    </row>
    <row r="65" spans="1:9" s="29" customFormat="1" ht="12.75">
      <c r="A65" s="1214" t="s">
        <v>598</v>
      </c>
      <c r="B65" s="955">
        <v>3809.7062118811846</v>
      </c>
      <c r="C65" s="955">
        <v>5822.496905030001</v>
      </c>
      <c r="D65" s="955">
        <v>6234.48889921</v>
      </c>
      <c r="E65" s="1359">
        <v>6895.602869216573</v>
      </c>
      <c r="F65" s="120">
        <f t="shared" si="1"/>
        <v>2012.790693148816</v>
      </c>
      <c r="G65" s="955">
        <f t="shared" si="2"/>
        <v>52.8332260076014</v>
      </c>
      <c r="H65" s="955">
        <f t="shared" si="3"/>
        <v>661.1139700065723</v>
      </c>
      <c r="I65" s="987">
        <f t="shared" si="0"/>
        <v>10.604140623144666</v>
      </c>
    </row>
    <row r="66" spans="1:9" s="29" customFormat="1" ht="12.75">
      <c r="A66" s="1215" t="s">
        <v>599</v>
      </c>
      <c r="B66" s="1049">
        <v>4.1</v>
      </c>
      <c r="C66" s="1049">
        <v>0</v>
      </c>
      <c r="D66" s="1049">
        <v>0</v>
      </c>
      <c r="E66" s="1359">
        <v>0.80225341</v>
      </c>
      <c r="F66" s="1238">
        <f t="shared" si="1"/>
        <v>-4.1</v>
      </c>
      <c r="G66" s="1049">
        <f t="shared" si="2"/>
        <v>-100</v>
      </c>
      <c r="H66" s="1049">
        <f t="shared" si="3"/>
        <v>0.80225341</v>
      </c>
      <c r="I66" s="1218" t="s">
        <v>1498</v>
      </c>
    </row>
    <row r="67" spans="1:9" s="29" customFormat="1" ht="12.75">
      <c r="A67" s="1215" t="s">
        <v>600</v>
      </c>
      <c r="B67" s="1049">
        <v>361.65</v>
      </c>
      <c r="C67" s="1049">
        <v>427.7</v>
      </c>
      <c r="D67" s="1049">
        <v>451.44644139</v>
      </c>
      <c r="E67" s="1359">
        <v>1202.6480611480324</v>
      </c>
      <c r="F67" s="1238">
        <f t="shared" si="1"/>
        <v>66.05000000000001</v>
      </c>
      <c r="G67" s="1049">
        <f t="shared" si="2"/>
        <v>18.263514447670403</v>
      </c>
      <c r="H67" s="1049">
        <f t="shared" si="3"/>
        <v>751.2016197580324</v>
      </c>
      <c r="I67" s="1216">
        <f t="shared" si="0"/>
        <v>166.39883514090587</v>
      </c>
    </row>
    <row r="68" spans="1:9" s="29" customFormat="1" ht="12.75">
      <c r="A68" s="1215" t="s">
        <v>601</v>
      </c>
      <c r="B68" s="1049">
        <v>164.73625231</v>
      </c>
      <c r="C68" s="1049">
        <v>277.31551482000003</v>
      </c>
      <c r="D68" s="1049">
        <v>291.72512921</v>
      </c>
      <c r="E68" s="1359">
        <v>1318.4917804675454</v>
      </c>
      <c r="F68" s="951">
        <f t="shared" si="1"/>
        <v>112.57926251000004</v>
      </c>
      <c r="G68" s="950">
        <f t="shared" si="2"/>
        <v>68.33909411642367</v>
      </c>
      <c r="H68" s="950">
        <f t="shared" si="3"/>
        <v>1026.7666512575454</v>
      </c>
      <c r="I68" s="985">
        <f t="shared" si="0"/>
        <v>351.96373176286147</v>
      </c>
    </row>
    <row r="69" spans="1:9" s="1053" customFormat="1" ht="12.75">
      <c r="A69" s="1212" t="s">
        <v>602</v>
      </c>
      <c r="B69" s="73">
        <v>16129.34871267768</v>
      </c>
      <c r="C69" s="73">
        <v>17716.37274985</v>
      </c>
      <c r="D69" s="73">
        <f>SUM(D70:D77)</f>
        <v>18432.814599690002</v>
      </c>
      <c r="E69" s="1052">
        <v>21212.63232212508</v>
      </c>
      <c r="F69" s="74">
        <f t="shared" si="1"/>
        <v>1587.0240371723212</v>
      </c>
      <c r="G69" s="73">
        <f t="shared" si="2"/>
        <v>9.839355980473776</v>
      </c>
      <c r="H69" s="73">
        <f t="shared" si="3"/>
        <v>2779.8177224350766</v>
      </c>
      <c r="I69" s="1213">
        <f t="shared" si="0"/>
        <v>15.080809864391664</v>
      </c>
    </row>
    <row r="70" spans="1:9" s="29" customFormat="1" ht="12.75">
      <c r="A70" s="1215" t="s">
        <v>603</v>
      </c>
      <c r="B70" s="1049">
        <v>2893.53669541</v>
      </c>
      <c r="C70" s="1049">
        <v>3470.6119138199997</v>
      </c>
      <c r="D70" s="1049">
        <v>3818.9523247999996</v>
      </c>
      <c r="E70" s="1359">
        <v>4528.934954659846</v>
      </c>
      <c r="F70" s="120">
        <f t="shared" si="1"/>
        <v>577.0752184099997</v>
      </c>
      <c r="G70" s="955">
        <f t="shared" si="2"/>
        <v>19.943594263912765</v>
      </c>
      <c r="H70" s="955">
        <f t="shared" si="3"/>
        <v>709.9826298598464</v>
      </c>
      <c r="I70" s="987">
        <f t="shared" si="0"/>
        <v>18.5910315048782</v>
      </c>
    </row>
    <row r="71" spans="1:9" s="29" customFormat="1" ht="12.75">
      <c r="A71" s="1215" t="s">
        <v>604</v>
      </c>
      <c r="B71" s="1049">
        <v>1722.9098166200001</v>
      </c>
      <c r="C71" s="1049">
        <v>2109.26452582</v>
      </c>
      <c r="D71" s="1049">
        <v>2504.6424484299996</v>
      </c>
      <c r="E71" s="1359">
        <v>4290.625302621612</v>
      </c>
      <c r="F71" s="1238">
        <f t="shared" si="1"/>
        <v>386.3547091999999</v>
      </c>
      <c r="G71" s="1049">
        <f t="shared" si="2"/>
        <v>22.424546280544707</v>
      </c>
      <c r="H71" s="1049">
        <f t="shared" si="3"/>
        <v>1785.9828541916122</v>
      </c>
      <c r="I71" s="1216">
        <f aca="true" t="shared" si="4" ref="I71:I114">H71/D71*100</f>
        <v>71.30689872764597</v>
      </c>
    </row>
    <row r="72" spans="1:9" s="29" customFormat="1" ht="12.75">
      <c r="A72" s="1215" t="s">
        <v>605</v>
      </c>
      <c r="B72" s="1049">
        <v>16.084</v>
      </c>
      <c r="C72" s="1049">
        <v>79.16733102</v>
      </c>
      <c r="D72" s="1049">
        <v>90.63437810999999</v>
      </c>
      <c r="E72" s="1359">
        <v>2.0837934099999997</v>
      </c>
      <c r="F72" s="1238">
        <f aca="true" t="shared" si="5" ref="F72:F116">C72-B72</f>
        <v>63.08333102</v>
      </c>
      <c r="G72" s="1049">
        <f aca="true" t="shared" si="6" ref="G72:G116">F72/B72*100</f>
        <v>392.21170741109177</v>
      </c>
      <c r="H72" s="1049">
        <f aca="true" t="shared" si="7" ref="H72:H116">E72-D72</f>
        <v>-88.55058469999999</v>
      </c>
      <c r="I72" s="1216">
        <f t="shared" si="4"/>
        <v>-97.70087967341601</v>
      </c>
    </row>
    <row r="73" spans="1:9" s="29" customFormat="1" ht="12.75">
      <c r="A73" s="1215" t="s">
        <v>606</v>
      </c>
      <c r="B73" s="1049">
        <v>29.862000000000002</v>
      </c>
      <c r="C73" s="1049">
        <v>15.449211229999998</v>
      </c>
      <c r="D73" s="1049">
        <v>0</v>
      </c>
      <c r="E73" s="1359">
        <v>0</v>
      </c>
      <c r="F73" s="1238">
        <f t="shared" si="5"/>
        <v>-14.412788770000004</v>
      </c>
      <c r="G73" s="1049">
        <f t="shared" si="6"/>
        <v>-48.26464660772889</v>
      </c>
      <c r="H73" s="1049">
        <f t="shared" si="7"/>
        <v>0</v>
      </c>
      <c r="I73" s="1218" t="s">
        <v>1498</v>
      </c>
    </row>
    <row r="74" spans="1:9" s="29" customFormat="1" ht="12.75">
      <c r="A74" s="1215" t="s">
        <v>607</v>
      </c>
      <c r="B74" s="1049">
        <v>2506.1857490499997</v>
      </c>
      <c r="C74" s="1049">
        <v>1611.42825799</v>
      </c>
      <c r="D74" s="1049">
        <v>1527.2861295600003</v>
      </c>
      <c r="E74" s="1359">
        <v>21.890627816639</v>
      </c>
      <c r="F74" s="1238">
        <f t="shared" si="5"/>
        <v>-894.7574910599997</v>
      </c>
      <c r="G74" s="1049">
        <f t="shared" si="6"/>
        <v>-35.70196229067093</v>
      </c>
      <c r="H74" s="1049">
        <f t="shared" si="7"/>
        <v>-1505.3955017433614</v>
      </c>
      <c r="I74" s="1216">
        <f t="shared" si="4"/>
        <v>-98.56669766110261</v>
      </c>
    </row>
    <row r="75" spans="1:9" s="29" customFormat="1" ht="12.75">
      <c r="A75" s="1215" t="s">
        <v>608</v>
      </c>
      <c r="B75" s="1049">
        <v>2670.30788064</v>
      </c>
      <c r="C75" s="1049">
        <v>3333.10400734</v>
      </c>
      <c r="D75" s="1049">
        <v>2765.70155271</v>
      </c>
      <c r="E75" s="1359">
        <v>3636.1609167772317</v>
      </c>
      <c r="F75" s="1238">
        <f t="shared" si="5"/>
        <v>662.7961267000001</v>
      </c>
      <c r="G75" s="1049">
        <f t="shared" si="6"/>
        <v>24.82096283748172</v>
      </c>
      <c r="H75" s="1049">
        <f t="shared" si="7"/>
        <v>870.4593640672315</v>
      </c>
      <c r="I75" s="1216">
        <f t="shared" si="4"/>
        <v>31.473365707673818</v>
      </c>
    </row>
    <row r="76" spans="1:9" s="29" customFormat="1" ht="12.75">
      <c r="A76" s="1215" t="s">
        <v>609</v>
      </c>
      <c r="B76" s="1049">
        <v>406.00771534768216</v>
      </c>
      <c r="C76" s="1049">
        <v>752.85300409</v>
      </c>
      <c r="D76" s="1049">
        <v>762.0771883</v>
      </c>
      <c r="E76" s="1359">
        <v>1013.261436083051</v>
      </c>
      <c r="F76" s="1238">
        <f t="shared" si="5"/>
        <v>346.84528874231785</v>
      </c>
      <c r="G76" s="1049">
        <f t="shared" si="6"/>
        <v>85.42825065412835</v>
      </c>
      <c r="H76" s="1049">
        <f t="shared" si="7"/>
        <v>251.18424778305098</v>
      </c>
      <c r="I76" s="1216">
        <f t="shared" si="4"/>
        <v>32.96047324856673</v>
      </c>
    </row>
    <row r="77" spans="1:9" s="29" customFormat="1" ht="12.75">
      <c r="A77" s="1217" t="s">
        <v>610</v>
      </c>
      <c r="B77" s="950">
        <v>5884.45485561</v>
      </c>
      <c r="C77" s="950">
        <v>6344.49449854</v>
      </c>
      <c r="D77" s="950">
        <v>6963.520577780002</v>
      </c>
      <c r="E77" s="1359">
        <v>7719.675290756701</v>
      </c>
      <c r="F77" s="951">
        <f t="shared" si="5"/>
        <v>460.0396429299999</v>
      </c>
      <c r="G77" s="950">
        <f t="shared" si="6"/>
        <v>7.817880402148328</v>
      </c>
      <c r="H77" s="950">
        <f t="shared" si="7"/>
        <v>756.1547129766986</v>
      </c>
      <c r="I77" s="985">
        <f t="shared" si="4"/>
        <v>10.858799145212892</v>
      </c>
    </row>
    <row r="78" spans="1:9" s="1046" customFormat="1" ht="12.75">
      <c r="A78" s="1212" t="s">
        <v>611</v>
      </c>
      <c r="B78" s="73">
        <v>55732.86741249084</v>
      </c>
      <c r="C78" s="73">
        <v>64499.575252840004</v>
      </c>
      <c r="D78" s="73">
        <f>SUM(D79:D84)</f>
        <v>68808.33648494998</v>
      </c>
      <c r="E78" s="1055">
        <v>87000.94230918594</v>
      </c>
      <c r="F78" s="74">
        <f t="shared" si="5"/>
        <v>8766.707840349161</v>
      </c>
      <c r="G78" s="73">
        <f t="shared" si="6"/>
        <v>15.72987044693912</v>
      </c>
      <c r="H78" s="73">
        <f t="shared" si="7"/>
        <v>18192.605824235958</v>
      </c>
      <c r="I78" s="1213">
        <f t="shared" si="4"/>
        <v>26.439537349104658</v>
      </c>
    </row>
    <row r="79" spans="1:9" s="29" customFormat="1" ht="12.75">
      <c r="A79" s="1214" t="s">
        <v>612</v>
      </c>
      <c r="B79" s="955">
        <v>23730.705280114453</v>
      </c>
      <c r="C79" s="955">
        <v>26698.115604890005</v>
      </c>
      <c r="D79" s="955">
        <v>28104.00931019999</v>
      </c>
      <c r="E79" s="1359">
        <v>32592.202277135257</v>
      </c>
      <c r="F79" s="120">
        <f t="shared" si="5"/>
        <v>2967.410324775552</v>
      </c>
      <c r="G79" s="955">
        <f t="shared" si="6"/>
        <v>12.504518048446473</v>
      </c>
      <c r="H79" s="955">
        <f t="shared" si="7"/>
        <v>4488.1929669352685</v>
      </c>
      <c r="I79" s="987">
        <f t="shared" si="4"/>
        <v>15.969938372125206</v>
      </c>
    </row>
    <row r="80" spans="1:9" s="29" customFormat="1" ht="12.75">
      <c r="A80" s="1215" t="s">
        <v>613</v>
      </c>
      <c r="B80" s="1049">
        <v>8661.743186884862</v>
      </c>
      <c r="C80" s="1049">
        <v>10081.9802946</v>
      </c>
      <c r="D80" s="1049">
        <v>10744.23880417</v>
      </c>
      <c r="E80" s="1359">
        <v>13011.362494389225</v>
      </c>
      <c r="F80" s="1238">
        <f t="shared" si="5"/>
        <v>1420.2371077151383</v>
      </c>
      <c r="G80" s="1049">
        <f t="shared" si="6"/>
        <v>16.396666087555953</v>
      </c>
      <c r="H80" s="1049">
        <f t="shared" si="7"/>
        <v>2267.123690219225</v>
      </c>
      <c r="I80" s="1216">
        <f t="shared" si="4"/>
        <v>21.10083116673952</v>
      </c>
    </row>
    <row r="81" spans="1:9" s="29" customFormat="1" ht="12.75">
      <c r="A81" s="1215" t="s">
        <v>614</v>
      </c>
      <c r="B81" s="1049">
        <v>5063.510119625611</v>
      </c>
      <c r="C81" s="1049">
        <v>6320.922834539999</v>
      </c>
      <c r="D81" s="1049">
        <v>6574.487359270002</v>
      </c>
      <c r="E81" s="1359">
        <v>10143.067564515277</v>
      </c>
      <c r="F81" s="1238">
        <f t="shared" si="5"/>
        <v>1257.4127149143878</v>
      </c>
      <c r="G81" s="1049">
        <f t="shared" si="6"/>
        <v>24.832827133904477</v>
      </c>
      <c r="H81" s="1049">
        <f t="shared" si="7"/>
        <v>3568.5802052452746</v>
      </c>
      <c r="I81" s="1216">
        <f t="shared" si="4"/>
        <v>54.27921616144854</v>
      </c>
    </row>
    <row r="82" spans="1:9" s="29" customFormat="1" ht="12.75">
      <c r="A82" s="1215" t="s">
        <v>615</v>
      </c>
      <c r="B82" s="1049">
        <v>9926.695243915414</v>
      </c>
      <c r="C82" s="1049">
        <v>10989.396886700002</v>
      </c>
      <c r="D82" s="1049">
        <v>12539.17360432</v>
      </c>
      <c r="E82" s="1359">
        <v>18303.541749236872</v>
      </c>
      <c r="F82" s="1238">
        <f t="shared" si="5"/>
        <v>1062.7016427845883</v>
      </c>
      <c r="G82" s="1049">
        <f t="shared" si="6"/>
        <v>10.705492781557622</v>
      </c>
      <c r="H82" s="1049">
        <f t="shared" si="7"/>
        <v>5764.368144916873</v>
      </c>
      <c r="I82" s="1216">
        <f t="shared" si="4"/>
        <v>45.97087756190671</v>
      </c>
    </row>
    <row r="83" spans="1:9" s="29" customFormat="1" ht="12.75">
      <c r="A83" s="1215" t="s">
        <v>616</v>
      </c>
      <c r="B83" s="1049">
        <v>7266.930245140509</v>
      </c>
      <c r="C83" s="1049">
        <v>9553.809619999998</v>
      </c>
      <c r="D83" s="1049">
        <v>9859.666706989998</v>
      </c>
      <c r="E83" s="1359">
        <v>11932.325154878044</v>
      </c>
      <c r="F83" s="1238">
        <f t="shared" si="5"/>
        <v>2286.879374859489</v>
      </c>
      <c r="G83" s="1049">
        <f t="shared" si="6"/>
        <v>31.4696756087449</v>
      </c>
      <c r="H83" s="1049">
        <f t="shared" si="7"/>
        <v>2072.658447888047</v>
      </c>
      <c r="I83" s="1216">
        <f t="shared" si="4"/>
        <v>21.021587336401932</v>
      </c>
    </row>
    <row r="84" spans="1:9" s="29" customFormat="1" ht="12.75">
      <c r="A84" s="1217" t="s">
        <v>617</v>
      </c>
      <c r="B84" s="950">
        <v>1083.28333681</v>
      </c>
      <c r="C84" s="950">
        <v>855.3500121100002</v>
      </c>
      <c r="D84" s="950">
        <v>986.7607</v>
      </c>
      <c r="E84" s="1359">
        <v>1018.4430690312558</v>
      </c>
      <c r="F84" s="951">
        <f t="shared" si="5"/>
        <v>-227.93332469999984</v>
      </c>
      <c r="G84" s="950">
        <f t="shared" si="6"/>
        <v>-21.040970257255758</v>
      </c>
      <c r="H84" s="950">
        <f t="shared" si="7"/>
        <v>31.682369031255803</v>
      </c>
      <c r="I84" s="985">
        <f t="shared" si="4"/>
        <v>3.2107449183227303</v>
      </c>
    </row>
    <row r="85" spans="1:9" s="1046" customFormat="1" ht="12.75">
      <c r="A85" s="1212" t="s">
        <v>618</v>
      </c>
      <c r="B85" s="73">
        <v>24913.45078997188</v>
      </c>
      <c r="C85" s="73">
        <v>35875.28235077001</v>
      </c>
      <c r="D85" s="73">
        <f>SUM(D86:D97)</f>
        <v>38882.66007349</v>
      </c>
      <c r="E85" s="1054">
        <v>54600.68871572511</v>
      </c>
      <c r="F85" s="74">
        <f t="shared" si="5"/>
        <v>10961.831560798128</v>
      </c>
      <c r="G85" s="73">
        <f t="shared" si="6"/>
        <v>43.99965164685442</v>
      </c>
      <c r="H85" s="73">
        <f t="shared" si="7"/>
        <v>15718.028642235113</v>
      </c>
      <c r="I85" s="1213">
        <f t="shared" si="4"/>
        <v>40.42426267268577</v>
      </c>
    </row>
    <row r="86" spans="1:9" s="29" customFormat="1" ht="12.75">
      <c r="A86" s="1214" t="s">
        <v>619</v>
      </c>
      <c r="B86" s="955">
        <v>531.827</v>
      </c>
      <c r="C86" s="955">
        <v>61.57549415</v>
      </c>
      <c r="D86" s="955">
        <v>63.39849415</v>
      </c>
      <c r="E86" s="1359">
        <v>65.42783685759252</v>
      </c>
      <c r="F86" s="120">
        <f t="shared" si="5"/>
        <v>-470.25150585</v>
      </c>
      <c r="G86" s="955">
        <f t="shared" si="6"/>
        <v>-88.42189393355359</v>
      </c>
      <c r="H86" s="955">
        <f t="shared" si="7"/>
        <v>2.0293427075925266</v>
      </c>
      <c r="I86" s="987">
        <f t="shared" si="4"/>
        <v>3.2009320328510142</v>
      </c>
    </row>
    <row r="87" spans="1:9" s="29" customFormat="1" ht="12.75">
      <c r="A87" s="1215" t="s">
        <v>620</v>
      </c>
      <c r="B87" s="1049">
        <v>1555.8763528018796</v>
      </c>
      <c r="C87" s="1049">
        <v>1759.32105821</v>
      </c>
      <c r="D87" s="1049">
        <v>1320.1005597099997</v>
      </c>
      <c r="E87" s="1359">
        <v>716.7255098600001</v>
      </c>
      <c r="F87" s="1238">
        <f t="shared" si="5"/>
        <v>203.4447054081204</v>
      </c>
      <c r="G87" s="1049">
        <f t="shared" si="6"/>
        <v>13.075891605508987</v>
      </c>
      <c r="H87" s="1049">
        <f t="shared" si="7"/>
        <v>-603.3750498499996</v>
      </c>
      <c r="I87" s="1216">
        <f t="shared" si="4"/>
        <v>-45.7067490360393</v>
      </c>
    </row>
    <row r="88" spans="1:9" s="29" customFormat="1" ht="12.75">
      <c r="A88" s="1215" t="s">
        <v>621</v>
      </c>
      <c r="B88" s="1049">
        <v>1925.3011749799996</v>
      </c>
      <c r="C88" s="1049">
        <v>1261.75851377</v>
      </c>
      <c r="D88" s="1049">
        <v>788.69054661</v>
      </c>
      <c r="E88" s="1359">
        <v>1132.6550472680804</v>
      </c>
      <c r="F88" s="1238">
        <f t="shared" si="5"/>
        <v>-663.5426612099996</v>
      </c>
      <c r="G88" s="1049">
        <f t="shared" si="6"/>
        <v>-34.464356529408576</v>
      </c>
      <c r="H88" s="1049">
        <f t="shared" si="7"/>
        <v>343.9645006580804</v>
      </c>
      <c r="I88" s="1216">
        <f t="shared" si="4"/>
        <v>43.61209883097123</v>
      </c>
    </row>
    <row r="89" spans="1:9" s="29" customFormat="1" ht="12.75">
      <c r="A89" s="1215" t="s">
        <v>622</v>
      </c>
      <c r="B89" s="1049">
        <v>2790.6950000000006</v>
      </c>
      <c r="C89" s="1049">
        <v>3406.613134949999</v>
      </c>
      <c r="D89" s="1049">
        <v>3656.8801750899993</v>
      </c>
      <c r="E89" s="1359">
        <v>4457.694138468805</v>
      </c>
      <c r="F89" s="1238">
        <f t="shared" si="5"/>
        <v>615.9181349499986</v>
      </c>
      <c r="G89" s="1049">
        <f t="shared" si="6"/>
        <v>22.07042098652839</v>
      </c>
      <c r="H89" s="1049">
        <f t="shared" si="7"/>
        <v>800.813963378806</v>
      </c>
      <c r="I89" s="1216">
        <f t="shared" si="4"/>
        <v>21.898829741094737</v>
      </c>
    </row>
    <row r="90" spans="1:9" s="29" customFormat="1" ht="12.75">
      <c r="A90" s="1215" t="s">
        <v>623</v>
      </c>
      <c r="B90" s="1049">
        <v>366.05780522</v>
      </c>
      <c r="C90" s="1049">
        <v>570.63224805</v>
      </c>
      <c r="D90" s="1049">
        <v>572.7901449999999</v>
      </c>
      <c r="E90" s="1359">
        <v>386.2028971600001</v>
      </c>
      <c r="F90" s="1238">
        <f t="shared" si="5"/>
        <v>204.57444283000007</v>
      </c>
      <c r="G90" s="1049">
        <f t="shared" si="6"/>
        <v>55.885830028143026</v>
      </c>
      <c r="H90" s="1049">
        <f t="shared" si="7"/>
        <v>-186.58724783999986</v>
      </c>
      <c r="I90" s="1216">
        <f t="shared" si="4"/>
        <v>-32.57514981162951</v>
      </c>
    </row>
    <row r="91" spans="1:9" s="29" customFormat="1" ht="12.75">
      <c r="A91" s="1215" t="s">
        <v>624</v>
      </c>
      <c r="B91" s="1049">
        <v>73.95599999999999</v>
      </c>
      <c r="C91" s="1049">
        <v>107.66033569999999</v>
      </c>
      <c r="D91" s="1049">
        <v>921.7154259499999</v>
      </c>
      <c r="E91" s="1359">
        <v>1062.84792602</v>
      </c>
      <c r="F91" s="1238">
        <f t="shared" si="5"/>
        <v>33.7043357</v>
      </c>
      <c r="G91" s="1049">
        <f t="shared" si="6"/>
        <v>45.57349734977555</v>
      </c>
      <c r="H91" s="1049">
        <f t="shared" si="7"/>
        <v>141.13250007</v>
      </c>
      <c r="I91" s="1216">
        <f t="shared" si="4"/>
        <v>15.31193859802624</v>
      </c>
    </row>
    <row r="92" spans="1:9" s="29" customFormat="1" ht="12.75">
      <c r="A92" s="1215" t="s">
        <v>625</v>
      </c>
      <c r="B92" s="1049">
        <v>2069.8173357799997</v>
      </c>
      <c r="C92" s="1049">
        <v>2278.62706606</v>
      </c>
      <c r="D92" s="1049">
        <v>2208.19037949</v>
      </c>
      <c r="E92" s="1359">
        <v>1614.275329544253</v>
      </c>
      <c r="F92" s="1238">
        <f t="shared" si="5"/>
        <v>208.80973028000017</v>
      </c>
      <c r="G92" s="1049">
        <f t="shared" si="6"/>
        <v>10.088316812812437</v>
      </c>
      <c r="H92" s="1049">
        <f t="shared" si="7"/>
        <v>-593.9150499457469</v>
      </c>
      <c r="I92" s="1216">
        <f t="shared" si="4"/>
        <v>-26.89600749383378</v>
      </c>
    </row>
    <row r="93" spans="1:9" s="29" customFormat="1" ht="12.75">
      <c r="A93" s="1215" t="s">
        <v>626</v>
      </c>
      <c r="B93" s="1049">
        <v>22.372999999999998</v>
      </c>
      <c r="C93" s="1049">
        <v>0</v>
      </c>
      <c r="D93" s="1049">
        <v>0</v>
      </c>
      <c r="E93" s="1359">
        <v>0</v>
      </c>
      <c r="F93" s="1238">
        <f t="shared" si="5"/>
        <v>-22.372999999999998</v>
      </c>
      <c r="G93" s="1049">
        <f t="shared" si="6"/>
        <v>-100</v>
      </c>
      <c r="H93" s="1049">
        <f t="shared" si="7"/>
        <v>0</v>
      </c>
      <c r="I93" s="1218" t="s">
        <v>1498</v>
      </c>
    </row>
    <row r="94" spans="1:9" s="29" customFormat="1" ht="12.75">
      <c r="A94" s="1215" t="s">
        <v>627</v>
      </c>
      <c r="B94" s="1049">
        <v>1674.297</v>
      </c>
      <c r="C94" s="1049">
        <v>1206.0779627699999</v>
      </c>
      <c r="D94" s="1049">
        <v>1355.2884616800002</v>
      </c>
      <c r="E94" s="1359">
        <v>1528.1291172543092</v>
      </c>
      <c r="F94" s="1238">
        <f t="shared" si="5"/>
        <v>-468.21903723000014</v>
      </c>
      <c r="G94" s="1049">
        <f t="shared" si="6"/>
        <v>-27.965112356409893</v>
      </c>
      <c r="H94" s="1049">
        <f t="shared" si="7"/>
        <v>172.84065557430904</v>
      </c>
      <c r="I94" s="1216">
        <f t="shared" si="4"/>
        <v>12.753052981802687</v>
      </c>
    </row>
    <row r="95" spans="1:9" s="29" customFormat="1" ht="12.75">
      <c r="A95" s="1215" t="s">
        <v>628</v>
      </c>
      <c r="B95" s="1049">
        <v>680.4795568500001</v>
      </c>
      <c r="C95" s="1049">
        <v>1290.06357625</v>
      </c>
      <c r="D95" s="1049">
        <v>1277.1295563299998</v>
      </c>
      <c r="E95" s="1359">
        <v>1453.5113317013086</v>
      </c>
      <c r="F95" s="1238">
        <f t="shared" si="5"/>
        <v>609.5840194</v>
      </c>
      <c r="G95" s="1049">
        <f t="shared" si="6"/>
        <v>89.58153309143013</v>
      </c>
      <c r="H95" s="1049">
        <f t="shared" si="7"/>
        <v>176.38177537130878</v>
      </c>
      <c r="I95" s="1216">
        <f t="shared" si="4"/>
        <v>13.810797385205387</v>
      </c>
    </row>
    <row r="96" spans="1:9" s="29" customFormat="1" ht="12.75">
      <c r="A96" s="1215" t="s">
        <v>629</v>
      </c>
      <c r="B96" s="1049">
        <v>10734.14756434</v>
      </c>
      <c r="C96" s="1049">
        <v>21823.457933590005</v>
      </c>
      <c r="D96" s="1049">
        <v>24765.953267979996</v>
      </c>
      <c r="E96" s="1359">
        <v>39407.01729921333</v>
      </c>
      <c r="F96" s="1238">
        <f t="shared" si="5"/>
        <v>11089.310369250004</v>
      </c>
      <c r="G96" s="1049">
        <f t="shared" si="6"/>
        <v>103.308719232535</v>
      </c>
      <c r="H96" s="1049">
        <f t="shared" si="7"/>
        <v>14641.064031233334</v>
      </c>
      <c r="I96" s="1216">
        <f t="shared" si="4"/>
        <v>59.1177083829954</v>
      </c>
    </row>
    <row r="97" spans="1:9" s="29" customFormat="1" ht="12.75">
      <c r="A97" s="1217" t="s">
        <v>630</v>
      </c>
      <c r="B97" s="950">
        <v>2488.623</v>
      </c>
      <c r="C97" s="950">
        <v>2109.49502727</v>
      </c>
      <c r="D97" s="950">
        <v>1952.5230615</v>
      </c>
      <c r="E97" s="1359">
        <v>2776.2022823774378</v>
      </c>
      <c r="F97" s="951">
        <f t="shared" si="5"/>
        <v>-379.12797273000024</v>
      </c>
      <c r="G97" s="950">
        <f t="shared" si="6"/>
        <v>-15.234447834404818</v>
      </c>
      <c r="H97" s="950">
        <f t="shared" si="7"/>
        <v>823.6792208774377</v>
      </c>
      <c r="I97" s="985">
        <f t="shared" si="4"/>
        <v>42.18537732633268</v>
      </c>
    </row>
    <row r="98" spans="1:9" s="1046" customFormat="1" ht="12.75">
      <c r="A98" s="1212" t="s">
        <v>631</v>
      </c>
      <c r="B98" s="73">
        <v>21163.27120273377</v>
      </c>
      <c r="C98" s="73">
        <v>22428.273449043998</v>
      </c>
      <c r="D98" s="73">
        <f>SUM(D99:D107)</f>
        <v>23357.8263304585</v>
      </c>
      <c r="E98" s="1054">
        <v>29046.113551556617</v>
      </c>
      <c r="F98" s="74">
        <f t="shared" si="5"/>
        <v>1265.0022463102287</v>
      </c>
      <c r="G98" s="73">
        <f t="shared" si="6"/>
        <v>5.9773474251316205</v>
      </c>
      <c r="H98" s="73">
        <f t="shared" si="7"/>
        <v>5688.287221098115</v>
      </c>
      <c r="I98" s="1213">
        <f t="shared" si="4"/>
        <v>24.352810662354372</v>
      </c>
    </row>
    <row r="99" spans="1:9" s="29" customFormat="1" ht="12.75">
      <c r="A99" s="1214" t="s">
        <v>632</v>
      </c>
      <c r="B99" s="955">
        <v>3434.2695160300837</v>
      </c>
      <c r="C99" s="955">
        <v>1349.6582445939998</v>
      </c>
      <c r="D99" s="955">
        <v>1473.4603948685</v>
      </c>
      <c r="E99" s="1359">
        <v>1864.4141336153748</v>
      </c>
      <c r="F99" s="120">
        <f t="shared" si="5"/>
        <v>-2084.611271436084</v>
      </c>
      <c r="G99" s="955">
        <f t="shared" si="6"/>
        <v>-60.70028172529203</v>
      </c>
      <c r="H99" s="955">
        <f t="shared" si="7"/>
        <v>390.9537387468747</v>
      </c>
      <c r="I99" s="987">
        <f t="shared" si="4"/>
        <v>26.53303340275838</v>
      </c>
    </row>
    <row r="100" spans="1:9" s="29" customFormat="1" ht="12.75">
      <c r="A100" s="1215" t="s">
        <v>633</v>
      </c>
      <c r="B100" s="1049">
        <v>4339.924406777917</v>
      </c>
      <c r="C100" s="1049">
        <v>4578.087587870001</v>
      </c>
      <c r="D100" s="1049">
        <v>4858.598995699998</v>
      </c>
      <c r="E100" s="1359">
        <v>5946.2415593824935</v>
      </c>
      <c r="F100" s="1238">
        <f t="shared" si="5"/>
        <v>238.1631810920835</v>
      </c>
      <c r="G100" s="1049">
        <f t="shared" si="6"/>
        <v>5.487726484823789</v>
      </c>
      <c r="H100" s="1049">
        <f t="shared" si="7"/>
        <v>1087.6425636824952</v>
      </c>
      <c r="I100" s="1216">
        <f t="shared" si="4"/>
        <v>22.385929866718584</v>
      </c>
    </row>
    <row r="101" spans="1:9" s="29" customFormat="1" ht="12.75">
      <c r="A101" s="1215" t="s">
        <v>634</v>
      </c>
      <c r="B101" s="1049">
        <v>149.36279966</v>
      </c>
      <c r="C101" s="1049">
        <v>183.3692306</v>
      </c>
      <c r="D101" s="1049">
        <v>155.41312671</v>
      </c>
      <c r="E101" s="1359">
        <v>373.91389451490215</v>
      </c>
      <c r="F101" s="1238">
        <f t="shared" si="5"/>
        <v>34.00643094</v>
      </c>
      <c r="G101" s="1049">
        <f t="shared" si="6"/>
        <v>22.76767107834754</v>
      </c>
      <c r="H101" s="1049">
        <f t="shared" si="7"/>
        <v>218.50076780490215</v>
      </c>
      <c r="I101" s="1216">
        <f t="shared" si="4"/>
        <v>140.5935086890204</v>
      </c>
    </row>
    <row r="102" spans="1:9" s="29" customFormat="1" ht="12.75">
      <c r="A102" s="1215" t="s">
        <v>635</v>
      </c>
      <c r="B102" s="1049">
        <v>250.19324400940545</v>
      </c>
      <c r="C102" s="1049">
        <v>271.87148798</v>
      </c>
      <c r="D102" s="1049">
        <v>272.91209993</v>
      </c>
      <c r="E102" s="1359">
        <v>344.8704856185525</v>
      </c>
      <c r="F102" s="1238">
        <f t="shared" si="5"/>
        <v>21.678243970594536</v>
      </c>
      <c r="G102" s="1049">
        <f t="shared" si="6"/>
        <v>8.664600060015847</v>
      </c>
      <c r="H102" s="1049">
        <f t="shared" si="7"/>
        <v>71.95838568855248</v>
      </c>
      <c r="I102" s="1216">
        <f t="shared" si="4"/>
        <v>26.366872596344866</v>
      </c>
    </row>
    <row r="103" spans="1:9" s="29" customFormat="1" ht="12.75">
      <c r="A103" s="1215" t="s">
        <v>636</v>
      </c>
      <c r="B103" s="1049">
        <v>252.78980562417513</v>
      </c>
      <c r="C103" s="1049">
        <v>303.29372643</v>
      </c>
      <c r="D103" s="1049">
        <v>422.86583887000006</v>
      </c>
      <c r="E103" s="1359">
        <v>2895.2301834813015</v>
      </c>
      <c r="F103" s="1238">
        <f t="shared" si="5"/>
        <v>50.50392080582486</v>
      </c>
      <c r="G103" s="1049">
        <f t="shared" si="6"/>
        <v>19.978622429462007</v>
      </c>
      <c r="H103" s="1049">
        <f t="shared" si="7"/>
        <v>2472.3643446113015</v>
      </c>
      <c r="I103" s="1216">
        <f t="shared" si="4"/>
        <v>584.6687335203188</v>
      </c>
    </row>
    <row r="104" spans="1:9" s="29" customFormat="1" ht="12.75">
      <c r="A104" s="1215" t="s">
        <v>637</v>
      </c>
      <c r="B104" s="1049">
        <v>2727.369907411553</v>
      </c>
      <c r="C104" s="1049">
        <v>3464.47517056</v>
      </c>
      <c r="D104" s="1049">
        <v>3338.2653842</v>
      </c>
      <c r="E104" s="1359">
        <v>609.4799202961582</v>
      </c>
      <c r="F104" s="1238">
        <f t="shared" si="5"/>
        <v>737.1052631484472</v>
      </c>
      <c r="G104" s="1049">
        <f t="shared" si="6"/>
        <v>27.026229964090454</v>
      </c>
      <c r="H104" s="1049">
        <f t="shared" si="7"/>
        <v>-2728.785463903842</v>
      </c>
      <c r="I104" s="1216">
        <f t="shared" si="4"/>
        <v>-81.74261629465336</v>
      </c>
    </row>
    <row r="105" spans="1:9" s="29" customFormat="1" ht="12.75">
      <c r="A105" s="1215" t="s">
        <v>638</v>
      </c>
      <c r="B105" s="1049">
        <v>4661.854223847507</v>
      </c>
      <c r="C105" s="1049">
        <v>5206.567472789999</v>
      </c>
      <c r="D105" s="1049">
        <v>5640.151447850001</v>
      </c>
      <c r="E105" s="1359">
        <v>7337.025083722743</v>
      </c>
      <c r="F105" s="1238">
        <f t="shared" si="5"/>
        <v>544.7132489424921</v>
      </c>
      <c r="G105" s="1049">
        <f t="shared" si="6"/>
        <v>11.684476236001458</v>
      </c>
      <c r="H105" s="1049">
        <f t="shared" si="7"/>
        <v>1696.873635872742</v>
      </c>
      <c r="I105" s="1216">
        <f t="shared" si="4"/>
        <v>30.085604111208436</v>
      </c>
    </row>
    <row r="106" spans="1:9" s="29" customFormat="1" ht="12.75">
      <c r="A106" s="1215" t="s">
        <v>639</v>
      </c>
      <c r="B106" s="1049">
        <v>914.234880265971</v>
      </c>
      <c r="C106" s="1049">
        <v>936.77360656</v>
      </c>
      <c r="D106" s="1049">
        <v>920.9407672499999</v>
      </c>
      <c r="E106" s="1359">
        <v>1604.5130170679597</v>
      </c>
      <c r="F106" s="1238">
        <f t="shared" si="5"/>
        <v>22.538726294028947</v>
      </c>
      <c r="G106" s="1049">
        <f t="shared" si="6"/>
        <v>2.4653102589426403</v>
      </c>
      <c r="H106" s="1049">
        <f t="shared" si="7"/>
        <v>683.5722498179598</v>
      </c>
      <c r="I106" s="1216">
        <f t="shared" si="4"/>
        <v>74.22543057347318</v>
      </c>
    </row>
    <row r="107" spans="1:9" s="29" customFormat="1" ht="12.75">
      <c r="A107" s="1217" t="s">
        <v>640</v>
      </c>
      <c r="B107" s="950">
        <v>4433.272419107158</v>
      </c>
      <c r="C107" s="950">
        <v>6134.17692166</v>
      </c>
      <c r="D107" s="950">
        <v>6275.218275080001</v>
      </c>
      <c r="E107" s="1359">
        <v>8070.425273857133</v>
      </c>
      <c r="F107" s="951">
        <f t="shared" si="5"/>
        <v>1700.9045025528412</v>
      </c>
      <c r="G107" s="950">
        <f t="shared" si="6"/>
        <v>38.36679413658491</v>
      </c>
      <c r="H107" s="950">
        <f t="shared" si="7"/>
        <v>1795.206998777132</v>
      </c>
      <c r="I107" s="985">
        <f t="shared" si="4"/>
        <v>28.607881353007524</v>
      </c>
    </row>
    <row r="108" spans="1:9" s="1046" customFormat="1" ht="12.75">
      <c r="A108" s="1212" t="s">
        <v>641</v>
      </c>
      <c r="B108" s="73">
        <v>9437.14624445023</v>
      </c>
      <c r="C108" s="73">
        <v>12919.520975461997</v>
      </c>
      <c r="D108" s="73">
        <f>SUM(D109:D112)</f>
        <v>14716.202701978002</v>
      </c>
      <c r="E108" s="1054">
        <v>22760.292044801343</v>
      </c>
      <c r="F108" s="74">
        <f t="shared" si="5"/>
        <v>3482.374731011767</v>
      </c>
      <c r="G108" s="73">
        <f t="shared" si="6"/>
        <v>36.90071808582676</v>
      </c>
      <c r="H108" s="73">
        <f t="shared" si="7"/>
        <v>8044.089342823341</v>
      </c>
      <c r="I108" s="1213">
        <f t="shared" si="4"/>
        <v>54.661447016777885</v>
      </c>
    </row>
    <row r="109" spans="1:9" s="29" customFormat="1" ht="12.75">
      <c r="A109" s="1214" t="s">
        <v>642</v>
      </c>
      <c r="B109" s="955">
        <v>5326.415646149304</v>
      </c>
      <c r="C109" s="955">
        <v>8299.718341329997</v>
      </c>
      <c r="D109" s="955">
        <v>7973.11099666</v>
      </c>
      <c r="E109" s="1359">
        <v>11167.361271229112</v>
      </c>
      <c r="F109" s="120">
        <f t="shared" si="5"/>
        <v>2973.3026951806933</v>
      </c>
      <c r="G109" s="955">
        <f t="shared" si="6"/>
        <v>55.82183015195636</v>
      </c>
      <c r="H109" s="955">
        <f t="shared" si="7"/>
        <v>3194.2502745691127</v>
      </c>
      <c r="I109" s="987">
        <f t="shared" si="4"/>
        <v>40.0627844753097</v>
      </c>
    </row>
    <row r="110" spans="1:9" s="29" customFormat="1" ht="12.75">
      <c r="A110" s="1215" t="s">
        <v>643</v>
      </c>
      <c r="B110" s="1049">
        <v>1057.134716634392</v>
      </c>
      <c r="C110" s="1049">
        <v>1322.85493956</v>
      </c>
      <c r="D110" s="1049">
        <v>1465.00579744</v>
      </c>
      <c r="E110" s="1359">
        <v>3127.959728738106</v>
      </c>
      <c r="F110" s="1238">
        <f t="shared" si="5"/>
        <v>265.72022292560814</v>
      </c>
      <c r="G110" s="1049">
        <f t="shared" si="6"/>
        <v>25.135890321678556</v>
      </c>
      <c r="H110" s="1049">
        <f t="shared" si="7"/>
        <v>1662.9539312981062</v>
      </c>
      <c r="I110" s="1216">
        <f t="shared" si="4"/>
        <v>113.51176454072794</v>
      </c>
    </row>
    <row r="111" spans="1:9" s="29" customFormat="1" ht="12.75">
      <c r="A111" s="1215" t="s">
        <v>644</v>
      </c>
      <c r="B111" s="1049">
        <v>2809.995881666534</v>
      </c>
      <c r="C111" s="1049">
        <v>2974.7159519700003</v>
      </c>
      <c r="D111" s="1049">
        <v>4977.118807600003</v>
      </c>
      <c r="E111" s="1359">
        <v>8030.000589152622</v>
      </c>
      <c r="F111" s="1238">
        <f t="shared" si="5"/>
        <v>164.7200703034664</v>
      </c>
      <c r="G111" s="1049">
        <f t="shared" si="6"/>
        <v>5.8619328013312</v>
      </c>
      <c r="H111" s="1049">
        <f t="shared" si="7"/>
        <v>3052.881781552619</v>
      </c>
      <c r="I111" s="1216">
        <f t="shared" si="4"/>
        <v>61.3383344775878</v>
      </c>
    </row>
    <row r="112" spans="1:9" s="29" customFormat="1" ht="12" customHeight="1">
      <c r="A112" s="1217" t="s">
        <v>645</v>
      </c>
      <c r="B112" s="950">
        <v>243.6</v>
      </c>
      <c r="C112" s="950">
        <v>322.23174260200005</v>
      </c>
      <c r="D112" s="950">
        <v>300.967100278</v>
      </c>
      <c r="E112" s="1359">
        <v>434.97045568149997</v>
      </c>
      <c r="F112" s="1238">
        <f t="shared" si="5"/>
        <v>78.63174260200006</v>
      </c>
      <c r="G112" s="1049">
        <f t="shared" si="6"/>
        <v>32.27904047701152</v>
      </c>
      <c r="H112" s="1049">
        <f t="shared" si="7"/>
        <v>134.0033554035</v>
      </c>
      <c r="I112" s="1216">
        <f t="shared" si="4"/>
        <v>44.524253740599086</v>
      </c>
    </row>
    <row r="113" spans="1:9" s="1046" customFormat="1" ht="12.75">
      <c r="A113" s="1212" t="s">
        <v>646</v>
      </c>
      <c r="B113" s="73">
        <v>0</v>
      </c>
      <c r="C113" s="73">
        <v>1682.676</v>
      </c>
      <c r="D113" s="73">
        <v>1972.3592722500002</v>
      </c>
      <c r="E113" s="1055">
        <v>3131.49233961</v>
      </c>
      <c r="F113" s="74">
        <f t="shared" si="5"/>
        <v>1682.676</v>
      </c>
      <c r="G113" s="1056" t="s">
        <v>1498</v>
      </c>
      <c r="H113" s="73">
        <f t="shared" si="7"/>
        <v>1159.1330673599996</v>
      </c>
      <c r="I113" s="1213">
        <f t="shared" si="4"/>
        <v>58.76886040329256</v>
      </c>
    </row>
    <row r="114" spans="1:9" s="1046" customFormat="1" ht="12.75">
      <c r="A114" s="1212" t="s">
        <v>647</v>
      </c>
      <c r="B114" s="73">
        <v>46656.28661592417</v>
      </c>
      <c r="C114" s="73">
        <v>66672.986828787</v>
      </c>
      <c r="D114" s="73">
        <v>74264.80526497138</v>
      </c>
      <c r="E114" s="1055">
        <v>73043.39390974314</v>
      </c>
      <c r="F114" s="74">
        <f t="shared" si="5"/>
        <v>20016.700212862837</v>
      </c>
      <c r="G114" s="73">
        <f t="shared" si="6"/>
        <v>42.90247180972816</v>
      </c>
      <c r="H114" s="73">
        <f t="shared" si="7"/>
        <v>-1221.411355228236</v>
      </c>
      <c r="I114" s="1213">
        <f t="shared" si="4"/>
        <v>-1.6446705150176184</v>
      </c>
    </row>
    <row r="115" spans="1:9" s="1046" customFormat="1" ht="12.75" hidden="1">
      <c r="A115" s="1212"/>
      <c r="B115" s="73"/>
      <c r="C115" s="73">
        <v>0</v>
      </c>
      <c r="D115" s="73">
        <v>0</v>
      </c>
      <c r="E115" s="1055">
        <v>0</v>
      </c>
      <c r="F115" s="74"/>
      <c r="G115" s="73"/>
      <c r="H115" s="73"/>
      <c r="I115" s="1213"/>
    </row>
    <row r="116" spans="1:9" ht="13.5" thickBot="1">
      <c r="A116" s="1219" t="s">
        <v>648</v>
      </c>
      <c r="B116" s="1220">
        <f>B7+B13+B21+B46+B50+B64+B69+B78+B85+B98+B108+B113+B114</f>
        <v>306535.72639873094</v>
      </c>
      <c r="C116" s="1220">
        <v>379415.27214605303</v>
      </c>
      <c r="D116" s="1220">
        <f>D7+D13+D21+D46+D50+D64+D69+D78+D85+D98+D108+D113+D114</f>
        <v>401777.96774301736</v>
      </c>
      <c r="E116" s="1220">
        <v>470994.8575996361</v>
      </c>
      <c r="F116" s="1357">
        <f t="shared" si="5"/>
        <v>72879.54574732209</v>
      </c>
      <c r="G116" s="1221">
        <f t="shared" si="6"/>
        <v>23.775220788627728</v>
      </c>
      <c r="H116" s="1221">
        <f t="shared" si="7"/>
        <v>69216.88985661871</v>
      </c>
      <c r="I116" s="1222">
        <f>H116/D116*100</f>
        <v>17.227646962685313</v>
      </c>
    </row>
    <row r="117" spans="3:5" ht="13.5" thickTop="1">
      <c r="C117" s="32"/>
      <c r="D117" s="1057"/>
      <c r="E117" s="29"/>
    </row>
    <row r="118" ht="12.75">
      <c r="E118" s="49"/>
    </row>
    <row r="119" ht="12.75">
      <c r="H119" s="49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">
      <selection activeCell="A1" sqref="A1:I1"/>
    </sheetView>
  </sheetViews>
  <sheetFormatPr defaultColWidth="9.140625" defaultRowHeight="12.75"/>
  <cols>
    <col min="1" max="1" width="28.57421875" style="35" customWidth="1"/>
    <col min="2" max="4" width="8.421875" style="35" bestFit="1" customWidth="1"/>
    <col min="5" max="5" width="10.28125" style="35" customWidth="1"/>
    <col min="6" max="9" width="11.00390625" style="35" customWidth="1"/>
    <col min="10" max="16384" width="9.140625" style="35" customWidth="1"/>
  </cols>
  <sheetData>
    <row r="1" spans="1:9" ht="12.75">
      <c r="A1" s="1598" t="s">
        <v>649</v>
      </c>
      <c r="B1" s="1598"/>
      <c r="C1" s="1598"/>
      <c r="D1" s="1598"/>
      <c r="E1" s="1598"/>
      <c r="F1" s="1598"/>
      <c r="G1" s="1598"/>
      <c r="H1" s="1598"/>
      <c r="I1" s="1598"/>
    </row>
    <row r="2" spans="1:9" s="1045" customFormat="1" ht="15.75">
      <c r="A2" s="1585" t="s">
        <v>650</v>
      </c>
      <c r="B2" s="1585"/>
      <c r="C2" s="1585"/>
      <c r="D2" s="1585"/>
      <c r="E2" s="1585"/>
      <c r="F2" s="1585"/>
      <c r="G2" s="1585"/>
      <c r="H2" s="1585"/>
      <c r="I2" s="1585"/>
    </row>
    <row r="3" spans="1:9" ht="13.5" thickBot="1">
      <c r="A3" s="1046"/>
      <c r="B3" s="1046"/>
      <c r="C3" s="1046"/>
      <c r="D3" s="1046"/>
      <c r="E3" s="1046"/>
      <c r="F3" s="1046"/>
      <c r="G3" s="1046"/>
      <c r="I3" s="1047" t="s">
        <v>200</v>
      </c>
    </row>
    <row r="4" spans="1:9" ht="13.5" thickTop="1">
      <c r="A4" s="538"/>
      <c r="B4" s="1231">
        <v>2008</v>
      </c>
      <c r="C4" s="1231">
        <v>2009</v>
      </c>
      <c r="D4" s="1231">
        <v>2009</v>
      </c>
      <c r="E4" s="1231">
        <v>2010</v>
      </c>
      <c r="F4" s="1608" t="s">
        <v>145</v>
      </c>
      <c r="G4" s="1593"/>
      <c r="H4" s="1593"/>
      <c r="I4" s="1594"/>
    </row>
    <row r="5" spans="1:9" ht="12.75">
      <c r="A5" s="671" t="s">
        <v>538</v>
      </c>
      <c r="B5" s="937" t="s">
        <v>1456</v>
      </c>
      <c r="C5" s="937" t="s">
        <v>24</v>
      </c>
      <c r="D5" s="937" t="s">
        <v>1456</v>
      </c>
      <c r="E5" s="937" t="s">
        <v>24</v>
      </c>
      <c r="F5" s="1586" t="s">
        <v>1056</v>
      </c>
      <c r="G5" s="1587"/>
      <c r="H5" s="1586" t="s">
        <v>1500</v>
      </c>
      <c r="I5" s="1588"/>
    </row>
    <row r="6" spans="1:9" ht="12.75">
      <c r="A6" s="1232"/>
      <c r="B6" s="133"/>
      <c r="C6" s="133"/>
      <c r="D6" s="133"/>
      <c r="E6" s="133"/>
      <c r="F6" s="115" t="s">
        <v>1138</v>
      </c>
      <c r="G6" s="115" t="s">
        <v>1211</v>
      </c>
      <c r="H6" s="115" t="s">
        <v>1138</v>
      </c>
      <c r="I6" s="570" t="s">
        <v>1211</v>
      </c>
    </row>
    <row r="7" spans="1:9" s="1046" customFormat="1" ht="12.75">
      <c r="A7" s="1212" t="s">
        <v>651</v>
      </c>
      <c r="B7" s="73">
        <v>4069.544000000001</v>
      </c>
      <c r="C7" s="73">
        <v>5444.062524139999</v>
      </c>
      <c r="D7" s="73">
        <v>6395.9844963</v>
      </c>
      <c r="E7" s="73">
        <v>10048.3561509243</v>
      </c>
      <c r="F7" s="73">
        <v>1374.5185241399986</v>
      </c>
      <c r="G7" s="73">
        <v>33.77573812053632</v>
      </c>
      <c r="H7" s="73">
        <v>3652.3716546243013</v>
      </c>
      <c r="I7" s="1213">
        <v>57.10413552029644</v>
      </c>
    </row>
    <row r="8" spans="1:9" s="1046" customFormat="1" ht="12.75">
      <c r="A8" s="1212" t="s">
        <v>652</v>
      </c>
      <c r="B8" s="73">
        <v>2857.1297272891434</v>
      </c>
      <c r="C8" s="73">
        <v>2202.52121918</v>
      </c>
      <c r="D8" s="73">
        <v>2949.3090839099996</v>
      </c>
      <c r="E8" s="73">
        <v>3435.3061779567734</v>
      </c>
      <c r="F8" s="73">
        <v>-654.6085081091433</v>
      </c>
      <c r="G8" s="73">
        <v>-22.911403071999764</v>
      </c>
      <c r="H8" s="73">
        <v>485.9970940467738</v>
      </c>
      <c r="I8" s="1213">
        <v>16.47833713659034</v>
      </c>
    </row>
    <row r="9" spans="1:9" s="1046" customFormat="1" ht="12.75">
      <c r="A9" s="1212" t="s">
        <v>653</v>
      </c>
      <c r="B9" s="73">
        <v>5017.719020489999</v>
      </c>
      <c r="C9" s="73">
        <v>5302.488881130001</v>
      </c>
      <c r="D9" s="73">
        <v>5420.54169937</v>
      </c>
      <c r="E9" s="73">
        <v>7002.957249812857</v>
      </c>
      <c r="F9" s="73">
        <v>284.76986064000175</v>
      </c>
      <c r="G9" s="73">
        <v>5.675285114155175</v>
      </c>
      <c r="H9" s="73">
        <v>1582.4155504428572</v>
      </c>
      <c r="I9" s="1213">
        <v>29.19294118937915</v>
      </c>
    </row>
    <row r="10" spans="1:9" s="1046" customFormat="1" ht="12.75">
      <c r="A10" s="1212" t="s">
        <v>654</v>
      </c>
      <c r="B10" s="73">
        <v>5750.786699707944</v>
      </c>
      <c r="C10" s="73">
        <v>5116.74180815</v>
      </c>
      <c r="D10" s="73">
        <v>5295.71267718</v>
      </c>
      <c r="E10" s="1233">
        <v>6928.641372271569</v>
      </c>
      <c r="F10" s="73">
        <v>-634.0448915579436</v>
      </c>
      <c r="G10" s="73">
        <v>-11.02535921894206</v>
      </c>
      <c r="H10" s="73">
        <v>1632.9286950915684</v>
      </c>
      <c r="I10" s="1213">
        <v>30.834918633862006</v>
      </c>
    </row>
    <row r="11" spans="1:9" ht="12.75">
      <c r="A11" s="1234" t="s">
        <v>655</v>
      </c>
      <c r="B11" s="955">
        <v>2459.5750514580286</v>
      </c>
      <c r="C11" s="955">
        <v>2913.0629441</v>
      </c>
      <c r="D11" s="1235">
        <v>3296.03483345</v>
      </c>
      <c r="E11" s="955">
        <v>5449.736178694</v>
      </c>
      <c r="F11" s="120">
        <v>453.4878926419715</v>
      </c>
      <c r="G11" s="955">
        <v>18.437652161626264</v>
      </c>
      <c r="H11" s="955">
        <v>2153.701345244</v>
      </c>
      <c r="I11" s="987">
        <v>65.34219005779421</v>
      </c>
    </row>
    <row r="12" spans="1:9" ht="12.75">
      <c r="A12" s="978" t="s">
        <v>656</v>
      </c>
      <c r="B12" s="950">
        <v>3291.211648249915</v>
      </c>
      <c r="C12" s="950">
        <v>2203.67886405</v>
      </c>
      <c r="D12" s="1236">
        <v>1999.67784373</v>
      </c>
      <c r="E12" s="950">
        <v>1478.9051935775692</v>
      </c>
      <c r="F12" s="951">
        <v>-1087.532784199915</v>
      </c>
      <c r="G12" s="950">
        <v>-33.04353838131939</v>
      </c>
      <c r="H12" s="950">
        <v>-520.7726501524307</v>
      </c>
      <c r="I12" s="985">
        <v>-26.042827437695326</v>
      </c>
    </row>
    <row r="13" spans="1:9" s="1046" customFormat="1" ht="12.75">
      <c r="A13" s="1212" t="s">
        <v>657</v>
      </c>
      <c r="B13" s="73">
        <v>259845.73482188574</v>
      </c>
      <c r="C13" s="73">
        <v>325999.15352807293</v>
      </c>
      <c r="D13" s="73">
        <v>344977.1988048469</v>
      </c>
      <c r="E13" s="1051">
        <v>401513.21686960774</v>
      </c>
      <c r="F13" s="73">
        <v>66153.41870618719</v>
      </c>
      <c r="G13" s="73">
        <v>25.458727945460723</v>
      </c>
      <c r="H13" s="73">
        <v>56536.018064760836</v>
      </c>
      <c r="I13" s="1213">
        <v>16.388334724911246</v>
      </c>
    </row>
    <row r="14" spans="1:9" ht="12.75">
      <c r="A14" s="1234" t="s">
        <v>658</v>
      </c>
      <c r="B14" s="955">
        <v>215808.1122151944</v>
      </c>
      <c r="C14" s="955">
        <v>274405.0793705309</v>
      </c>
      <c r="D14" s="1235">
        <v>291792.3465126249</v>
      </c>
      <c r="E14" s="955">
        <v>336727.6473286153</v>
      </c>
      <c r="F14" s="120">
        <v>58596.96715533652</v>
      </c>
      <c r="G14" s="955">
        <v>27.15234684825295</v>
      </c>
      <c r="H14" s="955">
        <v>44935.30081599043</v>
      </c>
      <c r="I14" s="987">
        <v>15.399753061736398</v>
      </c>
    </row>
    <row r="15" spans="1:9" ht="12.75">
      <c r="A15" s="977" t="s">
        <v>659</v>
      </c>
      <c r="B15" s="1049">
        <v>184555.74449781823</v>
      </c>
      <c r="C15" s="1049">
        <v>231758.72236588792</v>
      </c>
      <c r="D15" s="1237">
        <v>246825.16376175088</v>
      </c>
      <c r="E15" s="1049">
        <v>273048.1251484302</v>
      </c>
      <c r="F15" s="1238">
        <v>47202.97786806969</v>
      </c>
      <c r="G15" s="1049">
        <v>25.57654219678202</v>
      </c>
      <c r="H15" s="1049">
        <v>26222.961386679293</v>
      </c>
      <c r="I15" s="1216">
        <v>10.624103712533591</v>
      </c>
    </row>
    <row r="16" spans="1:9" ht="12.75">
      <c r="A16" s="977" t="s">
        <v>660</v>
      </c>
      <c r="B16" s="1049">
        <v>5169.553853480002</v>
      </c>
      <c r="C16" s="1049">
        <v>7021.843816740002</v>
      </c>
      <c r="D16" s="1237">
        <v>7933.034052960002</v>
      </c>
      <c r="E16" s="1049">
        <v>13206.983395089797</v>
      </c>
      <c r="F16" s="1238">
        <v>1852.2899632600001</v>
      </c>
      <c r="G16" s="1049">
        <v>35.83075088797246</v>
      </c>
      <c r="H16" s="1049">
        <v>5273.949342129796</v>
      </c>
      <c r="I16" s="1216">
        <v>66.4808610037664</v>
      </c>
    </row>
    <row r="17" spans="1:9" ht="12.75">
      <c r="A17" s="977" t="s">
        <v>661</v>
      </c>
      <c r="B17" s="1049">
        <v>353.93045397000003</v>
      </c>
      <c r="C17" s="1049">
        <v>302.72395291000004</v>
      </c>
      <c r="D17" s="1237">
        <v>303.1464003</v>
      </c>
      <c r="E17" s="1049">
        <v>2334.550442296454</v>
      </c>
      <c r="F17" s="1238">
        <v>-51.206501059999994</v>
      </c>
      <c r="G17" s="1049">
        <v>-14.467955635244763</v>
      </c>
      <c r="H17" s="1049">
        <v>2031.404041996454</v>
      </c>
      <c r="I17" s="1216">
        <v>670.1066019540837</v>
      </c>
    </row>
    <row r="18" spans="1:9" ht="12.75">
      <c r="A18" s="977" t="s">
        <v>662</v>
      </c>
      <c r="B18" s="1049">
        <v>20423.15005926614</v>
      </c>
      <c r="C18" s="1049">
        <v>27098.525160372992</v>
      </c>
      <c r="D18" s="1237">
        <v>29048.735030223994</v>
      </c>
      <c r="E18" s="1049">
        <v>35786.97720959848</v>
      </c>
      <c r="F18" s="1238">
        <v>6675.3751011068525</v>
      </c>
      <c r="G18" s="1049">
        <v>32.685335424435095</v>
      </c>
      <c r="H18" s="1049">
        <v>6738.242179374487</v>
      </c>
      <c r="I18" s="1216">
        <v>23.19633599316331</v>
      </c>
    </row>
    <row r="19" spans="1:9" ht="12.75">
      <c r="A19" s="977" t="s">
        <v>663</v>
      </c>
      <c r="B19" s="1049">
        <v>5305.733350659999</v>
      </c>
      <c r="C19" s="1049">
        <v>8223.264074620001</v>
      </c>
      <c r="D19" s="1237">
        <v>7682.26726739</v>
      </c>
      <c r="E19" s="1049">
        <v>12351.011133200363</v>
      </c>
      <c r="F19" s="1238">
        <v>2917.5307239600024</v>
      </c>
      <c r="G19" s="1049">
        <v>54.98826516785056</v>
      </c>
      <c r="H19" s="1049">
        <v>4668.743865810364</v>
      </c>
      <c r="I19" s="1216">
        <v>60.7729945250465</v>
      </c>
    </row>
    <row r="20" spans="1:9" ht="12.75">
      <c r="A20" s="977" t="s">
        <v>664</v>
      </c>
      <c r="B20" s="1049">
        <v>44037.622606691344</v>
      </c>
      <c r="C20" s="1049">
        <v>51594.074157542</v>
      </c>
      <c r="D20" s="1237">
        <v>53184.85229222201</v>
      </c>
      <c r="E20" s="1049">
        <v>64785.56954099245</v>
      </c>
      <c r="F20" s="1238">
        <v>7556.451550850659</v>
      </c>
      <c r="G20" s="1049">
        <v>17.1590814934285</v>
      </c>
      <c r="H20" s="1049">
        <v>11600.717248770445</v>
      </c>
      <c r="I20" s="1216">
        <v>21.8120700703102</v>
      </c>
    </row>
    <row r="21" spans="1:9" ht="12.75">
      <c r="A21" s="977" t="s">
        <v>665</v>
      </c>
      <c r="B21" s="1049">
        <v>3190.1913969999996</v>
      </c>
      <c r="C21" s="1049">
        <v>3429.0722357800005</v>
      </c>
      <c r="D21" s="1237">
        <v>3684.044555220001</v>
      </c>
      <c r="E21" s="1049">
        <v>6083.75976880562</v>
      </c>
      <c r="F21" s="1238">
        <v>238.8808387800009</v>
      </c>
      <c r="G21" s="1049">
        <v>7.487978276307819</v>
      </c>
      <c r="H21" s="1049">
        <v>2399.7152135856195</v>
      </c>
      <c r="I21" s="1216">
        <v>65.13806164980855</v>
      </c>
    </row>
    <row r="22" spans="1:9" ht="12.75">
      <c r="A22" s="977" t="s">
        <v>666</v>
      </c>
      <c r="B22" s="1049">
        <v>1341.463226</v>
      </c>
      <c r="C22" s="1049">
        <v>1535.3007174800002</v>
      </c>
      <c r="D22" s="1237">
        <v>1637.6389720000002</v>
      </c>
      <c r="E22" s="1049">
        <v>2403.2066950015783</v>
      </c>
      <c r="F22" s="1238">
        <v>193.83749148000015</v>
      </c>
      <c r="G22" s="1049">
        <v>14.44970594221866</v>
      </c>
      <c r="H22" s="1049">
        <v>765.5677230015781</v>
      </c>
      <c r="I22" s="1216">
        <v>46.748259908996474</v>
      </c>
    </row>
    <row r="23" spans="1:9" ht="12.75">
      <c r="A23" s="977" t="s">
        <v>667</v>
      </c>
      <c r="B23" s="1049">
        <v>118.526</v>
      </c>
      <c r="C23" s="1049">
        <v>221.19699999999997</v>
      </c>
      <c r="D23" s="1237">
        <v>204.26</v>
      </c>
      <c r="E23" s="1049">
        <v>67.23445184608204</v>
      </c>
      <c r="F23" s="1238">
        <v>102.67099999999998</v>
      </c>
      <c r="G23" s="1049">
        <v>86.62318816124731</v>
      </c>
      <c r="H23" s="1049">
        <v>-137.02554815391795</v>
      </c>
      <c r="I23" s="1216">
        <v>-67.08388727793889</v>
      </c>
    </row>
    <row r="24" spans="1:9" ht="12.75">
      <c r="A24" s="977" t="s">
        <v>668</v>
      </c>
      <c r="B24" s="1049">
        <v>1730.2021709999997</v>
      </c>
      <c r="C24" s="1049">
        <v>1672.5745183000004</v>
      </c>
      <c r="D24" s="1237">
        <v>1842.1455832200002</v>
      </c>
      <c r="E24" s="1049">
        <v>3613.3186219579597</v>
      </c>
      <c r="F24" s="1238">
        <v>-57.62765269999932</v>
      </c>
      <c r="G24" s="1049">
        <v>-3.330688960278696</v>
      </c>
      <c r="H24" s="1049">
        <v>1771.1730387379596</v>
      </c>
      <c r="I24" s="1216">
        <v>96.14728905638482</v>
      </c>
    </row>
    <row r="25" spans="1:9" ht="12.75">
      <c r="A25" s="977" t="s">
        <v>669</v>
      </c>
      <c r="B25" s="1049">
        <v>40847.43120969135</v>
      </c>
      <c r="C25" s="1049">
        <v>48165.001921762</v>
      </c>
      <c r="D25" s="1237">
        <v>49500.807737002004</v>
      </c>
      <c r="E25" s="1049">
        <v>58701.80977218683</v>
      </c>
      <c r="F25" s="1238">
        <v>7317.57071207065</v>
      </c>
      <c r="G25" s="1049">
        <v>17.91439631663913</v>
      </c>
      <c r="H25" s="1049">
        <v>9201.002035184829</v>
      </c>
      <c r="I25" s="1216">
        <v>18.587579588740834</v>
      </c>
    </row>
    <row r="26" spans="1:9" ht="12.75">
      <c r="A26" s="977" t="s">
        <v>670</v>
      </c>
      <c r="B26" s="1049">
        <v>7921.597765006835</v>
      </c>
      <c r="C26" s="1049">
        <v>8441.248827839003</v>
      </c>
      <c r="D26" s="1237">
        <v>8356.077862500002</v>
      </c>
      <c r="E26" s="1049">
        <v>11862.274290383646</v>
      </c>
      <c r="F26" s="1238">
        <v>519.6510628321676</v>
      </c>
      <c r="G26" s="1049">
        <v>6.55992740666149</v>
      </c>
      <c r="H26" s="1049">
        <v>3506.196427883644</v>
      </c>
      <c r="I26" s="1216">
        <v>41.95983433350449</v>
      </c>
    </row>
    <row r="27" spans="1:9" ht="12.75">
      <c r="A27" s="977" t="s">
        <v>672</v>
      </c>
      <c r="B27" s="1049">
        <v>1624.863</v>
      </c>
      <c r="C27" s="1049">
        <v>1495.95140985</v>
      </c>
      <c r="D27" s="1237">
        <v>1442.41926884</v>
      </c>
      <c r="E27" s="1049">
        <v>2139.4043442603424</v>
      </c>
      <c r="F27" s="1238">
        <v>-128.91159015000017</v>
      </c>
      <c r="G27" s="1049">
        <v>-7.93368980338651</v>
      </c>
      <c r="H27" s="1049">
        <v>696.9850754203424</v>
      </c>
      <c r="I27" s="1216">
        <v>48.32056049700867</v>
      </c>
    </row>
    <row r="28" spans="1:9" ht="12.75">
      <c r="A28" s="977" t="s">
        <v>673</v>
      </c>
      <c r="B28" s="1049">
        <v>31300.97044468451</v>
      </c>
      <c r="C28" s="1049">
        <v>38227.801684073</v>
      </c>
      <c r="D28" s="1237">
        <v>39702.310605662</v>
      </c>
      <c r="E28" s="1049">
        <v>44700.13113754285</v>
      </c>
      <c r="F28" s="1238">
        <v>6926.831239388488</v>
      </c>
      <c r="G28" s="1049">
        <v>22.129765119038964</v>
      </c>
      <c r="H28" s="1049">
        <v>4997.820531880847</v>
      </c>
      <c r="I28" s="1216">
        <v>12.58823593800634</v>
      </c>
    </row>
    <row r="29" spans="1:9" ht="12.75">
      <c r="A29" s="977" t="s">
        <v>674</v>
      </c>
      <c r="B29" s="1049">
        <v>3035.840446714509</v>
      </c>
      <c r="C29" s="1049">
        <v>3851.03652909</v>
      </c>
      <c r="D29" s="1237">
        <v>3465.4554372600005</v>
      </c>
      <c r="E29" s="1049">
        <v>3138.509327088727</v>
      </c>
      <c r="F29" s="1238">
        <v>815.1960823754907</v>
      </c>
      <c r="G29" s="1049">
        <v>26.85240205089579</v>
      </c>
      <c r="H29" s="1049">
        <v>-326.94611017127363</v>
      </c>
      <c r="I29" s="1216">
        <v>-9.434434119567761</v>
      </c>
    </row>
    <row r="30" spans="1:9" ht="12.75">
      <c r="A30" s="977" t="s">
        <v>675</v>
      </c>
      <c r="B30" s="1049">
        <v>1590.682934</v>
      </c>
      <c r="C30" s="1049">
        <v>1265.19176184</v>
      </c>
      <c r="D30" s="1237">
        <v>1357.9503642899997</v>
      </c>
      <c r="E30" s="1049">
        <v>2107.294086715104</v>
      </c>
      <c r="F30" s="1238">
        <v>-325.4911721599999</v>
      </c>
      <c r="G30" s="1049">
        <v>-20.462353948910845</v>
      </c>
      <c r="H30" s="1049">
        <v>749.3437224251045</v>
      </c>
      <c r="I30" s="1216">
        <v>55.181967038750834</v>
      </c>
    </row>
    <row r="31" spans="1:9" ht="12.75">
      <c r="A31" s="977" t="s">
        <v>676</v>
      </c>
      <c r="B31" s="1049">
        <v>26674.44706397</v>
      </c>
      <c r="C31" s="1049">
        <v>33111.573393143</v>
      </c>
      <c r="D31" s="1237">
        <v>34878.904804112</v>
      </c>
      <c r="E31" s="950">
        <v>39454.327723739014</v>
      </c>
      <c r="F31" s="951">
        <v>6437.126329172999</v>
      </c>
      <c r="G31" s="950">
        <v>24.132182810521403</v>
      </c>
      <c r="H31" s="950">
        <v>4575.422919627017</v>
      </c>
      <c r="I31" s="985">
        <v>13.118023473855189</v>
      </c>
    </row>
    <row r="32" spans="1:9" s="1046" customFormat="1" ht="12.75">
      <c r="A32" s="1239" t="s">
        <v>677</v>
      </c>
      <c r="B32" s="73">
        <v>7183.8811536476005</v>
      </c>
      <c r="C32" s="73">
        <v>7834.221322496199</v>
      </c>
      <c r="D32" s="73">
        <v>7394.394141689199</v>
      </c>
      <c r="E32" s="1051">
        <v>5615.1423953448375</v>
      </c>
      <c r="F32" s="73">
        <v>650.3401688485983</v>
      </c>
      <c r="G32" s="73">
        <v>9.05276903861904</v>
      </c>
      <c r="H32" s="73">
        <v>-1779.251746344362</v>
      </c>
      <c r="I32" s="1213">
        <v>-24.062170777630524</v>
      </c>
    </row>
    <row r="33" spans="1:9" ht="12.75">
      <c r="A33" s="1234" t="s">
        <v>678</v>
      </c>
      <c r="B33" s="955">
        <v>506.04758000000004</v>
      </c>
      <c r="C33" s="955">
        <v>334.60517739119996</v>
      </c>
      <c r="D33" s="1235">
        <v>716.9701162921999</v>
      </c>
      <c r="E33" s="955">
        <v>480.8982407397216</v>
      </c>
      <c r="F33" s="120">
        <v>-171.44240260880008</v>
      </c>
      <c r="G33" s="955">
        <v>-33.87871207857571</v>
      </c>
      <c r="H33" s="955">
        <v>-236.07187555247833</v>
      </c>
      <c r="I33" s="987">
        <v>-32.92632010568592</v>
      </c>
    </row>
    <row r="34" spans="1:9" ht="12.75">
      <c r="A34" s="977" t="s">
        <v>679</v>
      </c>
      <c r="B34" s="1049">
        <v>6677.8335736476</v>
      </c>
      <c r="C34" s="1049">
        <v>7499.616145104999</v>
      </c>
      <c r="D34" s="1237">
        <v>6677.424025397</v>
      </c>
      <c r="E34" s="1049">
        <v>5134.244154605117</v>
      </c>
      <c r="F34" s="1238">
        <v>821.7825714573992</v>
      </c>
      <c r="G34" s="1049">
        <v>12.306125368268514</v>
      </c>
      <c r="H34" s="1049">
        <v>-1543.1798707918833</v>
      </c>
      <c r="I34" s="1216">
        <v>-23.110407021068802</v>
      </c>
    </row>
    <row r="35" spans="1:9" ht="12.75">
      <c r="A35" s="977" t="s">
        <v>680</v>
      </c>
      <c r="B35" s="1049">
        <v>5206.660266339999</v>
      </c>
      <c r="C35" s="1049">
        <v>5632.810703555</v>
      </c>
      <c r="D35" s="1237">
        <v>4859.757447005</v>
      </c>
      <c r="E35" s="1049">
        <v>4092.124351476164</v>
      </c>
      <c r="F35" s="1238">
        <v>426.15043721500115</v>
      </c>
      <c r="G35" s="1049">
        <v>8.184717562042163</v>
      </c>
      <c r="H35" s="1049">
        <v>-767.6330955288363</v>
      </c>
      <c r="I35" s="1216">
        <v>-15.79570799365548</v>
      </c>
    </row>
    <row r="36" spans="1:9" ht="12.75">
      <c r="A36" s="977" t="s">
        <v>681</v>
      </c>
      <c r="B36" s="1049">
        <v>1018.2606730375999</v>
      </c>
      <c r="C36" s="1049">
        <v>1109.27116019</v>
      </c>
      <c r="D36" s="1237">
        <v>784.526690592</v>
      </c>
      <c r="E36" s="1049">
        <v>440.0009119846286</v>
      </c>
      <c r="F36" s="1238">
        <v>91.01048715240017</v>
      </c>
      <c r="G36" s="1049">
        <v>8.937837781842681</v>
      </c>
      <c r="H36" s="1049">
        <v>-344.5257786073714</v>
      </c>
      <c r="I36" s="1216">
        <v>-43.91511247977987</v>
      </c>
    </row>
    <row r="37" spans="1:9" ht="12.75">
      <c r="A37" s="977" t="s">
        <v>682</v>
      </c>
      <c r="B37" s="1049">
        <v>244.53371533</v>
      </c>
      <c r="C37" s="1049">
        <v>233.99844536999998</v>
      </c>
      <c r="D37" s="1237">
        <v>402.65964442200004</v>
      </c>
      <c r="E37" s="1049">
        <v>320.98873097609294</v>
      </c>
      <c r="F37" s="1238">
        <v>-10.535269960000022</v>
      </c>
      <c r="G37" s="1049">
        <v>-4.308309774700229</v>
      </c>
      <c r="H37" s="1049">
        <v>-81.6709134459071</v>
      </c>
      <c r="I37" s="1216">
        <v>-20.28286533733522</v>
      </c>
    </row>
    <row r="38" spans="1:9" ht="12.75">
      <c r="A38" s="977" t="s">
        <v>683</v>
      </c>
      <c r="B38" s="1049">
        <v>208.37891894</v>
      </c>
      <c r="C38" s="1049">
        <v>523.53583599</v>
      </c>
      <c r="D38" s="1237">
        <v>630.480243378</v>
      </c>
      <c r="E38" s="950">
        <v>281.13016016823093</v>
      </c>
      <c r="F38" s="951">
        <v>315.15691705</v>
      </c>
      <c r="G38" s="950">
        <v>151.24222673443532</v>
      </c>
      <c r="H38" s="950">
        <v>-349.350083209769</v>
      </c>
      <c r="I38" s="985">
        <v>-55.41015549321799</v>
      </c>
    </row>
    <row r="39" spans="1:9" s="1046" customFormat="1" ht="12.75">
      <c r="A39" s="1239" t="s">
        <v>684</v>
      </c>
      <c r="B39" s="73">
        <v>8959.85923186451</v>
      </c>
      <c r="C39" s="73">
        <v>8069.4285603</v>
      </c>
      <c r="D39" s="73">
        <v>7648.671940099999</v>
      </c>
      <c r="E39" s="1240">
        <v>9018.67604527897</v>
      </c>
      <c r="F39" s="73">
        <v>-890.4306715645098</v>
      </c>
      <c r="G39" s="73">
        <v>-9.937998449772685</v>
      </c>
      <c r="H39" s="73">
        <v>1370.0041051789703</v>
      </c>
      <c r="I39" s="1213">
        <v>17.91165990524963</v>
      </c>
    </row>
    <row r="40" spans="1:9" ht="12.75">
      <c r="A40" s="1234" t="s">
        <v>685</v>
      </c>
      <c r="B40" s="955">
        <v>403.633</v>
      </c>
      <c r="C40" s="955">
        <v>1001.09031538</v>
      </c>
      <c r="D40" s="1235">
        <v>1286.11185332</v>
      </c>
      <c r="E40" s="955">
        <v>2335.548005698594</v>
      </c>
      <c r="F40" s="120">
        <v>597.45731538</v>
      </c>
      <c r="G40" s="955">
        <v>148.01993776029215</v>
      </c>
      <c r="H40" s="955">
        <v>1049.436152378594</v>
      </c>
      <c r="I40" s="987">
        <v>81.59758030917408</v>
      </c>
    </row>
    <row r="41" spans="1:9" ht="12.75">
      <c r="A41" s="977" t="s">
        <v>686</v>
      </c>
      <c r="B41" s="1049">
        <v>4802.199331215651</v>
      </c>
      <c r="C41" s="1049">
        <v>3920.8986610599995</v>
      </c>
      <c r="D41" s="1237">
        <v>3811.6031515299996</v>
      </c>
      <c r="E41" s="1049">
        <v>3880.2338644176184</v>
      </c>
      <c r="F41" s="1238">
        <v>-881.3006701556515</v>
      </c>
      <c r="G41" s="1049">
        <v>-18.35202184188708</v>
      </c>
      <c r="H41" s="1049">
        <v>68.63071288761876</v>
      </c>
      <c r="I41" s="1216">
        <v>1.8005734112185836</v>
      </c>
    </row>
    <row r="42" spans="1:9" ht="12.75">
      <c r="A42" s="977" t="s">
        <v>687</v>
      </c>
      <c r="B42" s="1049">
        <v>1477.6387771599998</v>
      </c>
      <c r="C42" s="1049">
        <v>953.4573216100003</v>
      </c>
      <c r="D42" s="1237">
        <v>511.19493863000014</v>
      </c>
      <c r="E42" s="1049">
        <v>750.400459453884</v>
      </c>
      <c r="F42" s="1238">
        <v>-524.1814555499994</v>
      </c>
      <c r="G42" s="1049">
        <v>-35.474262292809385</v>
      </c>
      <c r="H42" s="1049">
        <v>239.20552082388383</v>
      </c>
      <c r="I42" s="1216">
        <v>46.79340555776108</v>
      </c>
    </row>
    <row r="43" spans="1:9" ht="12.75">
      <c r="A43" s="977" t="s">
        <v>688</v>
      </c>
      <c r="B43" s="1049">
        <v>146.41464445999995</v>
      </c>
      <c r="C43" s="1049">
        <v>66.52969621</v>
      </c>
      <c r="D43" s="1237">
        <v>19.123</v>
      </c>
      <c r="E43" s="1049">
        <v>26.408702604753113</v>
      </c>
      <c r="F43" s="1238">
        <v>-79.88494824999995</v>
      </c>
      <c r="G43" s="1049">
        <v>-54.56076374370071</v>
      </c>
      <c r="H43" s="1049">
        <v>7.285702604753112</v>
      </c>
      <c r="I43" s="1216">
        <v>38.0991612443294</v>
      </c>
    </row>
    <row r="44" spans="1:9" ht="12.75">
      <c r="A44" s="978" t="s">
        <v>689</v>
      </c>
      <c r="B44" s="950">
        <v>2129.9734790288576</v>
      </c>
      <c r="C44" s="950">
        <v>2127.4525660400004</v>
      </c>
      <c r="D44" s="1236">
        <v>2020.6389966199993</v>
      </c>
      <c r="E44" s="950">
        <v>2026.0850131041193</v>
      </c>
      <c r="F44" s="951">
        <v>-2.5209129888571624</v>
      </c>
      <c r="G44" s="950">
        <v>-0.1183541961286086</v>
      </c>
      <c r="H44" s="950">
        <v>5.446016484120037</v>
      </c>
      <c r="I44" s="985">
        <v>0.26951951799553503</v>
      </c>
    </row>
    <row r="45" spans="1:9" s="1046" customFormat="1" ht="12.75">
      <c r="A45" s="1212" t="s">
        <v>690</v>
      </c>
      <c r="B45" s="73">
        <v>239.8</v>
      </c>
      <c r="C45" s="73">
        <v>331.43174260200004</v>
      </c>
      <c r="D45" s="73">
        <v>299.667100278</v>
      </c>
      <c r="E45" s="1241">
        <v>434.5704556815</v>
      </c>
      <c r="F45" s="73">
        <v>91.63174260200003</v>
      </c>
      <c r="G45" s="73">
        <v>38.21173586405339</v>
      </c>
      <c r="H45" s="73">
        <v>134.90335540349997</v>
      </c>
      <c r="I45" s="1213">
        <v>45.017739778023895</v>
      </c>
    </row>
    <row r="46" spans="1:9" s="1046" customFormat="1" ht="12.75">
      <c r="A46" s="1212" t="s">
        <v>691</v>
      </c>
      <c r="B46" s="73">
        <v>34.1</v>
      </c>
      <c r="C46" s="73">
        <v>18.8</v>
      </c>
      <c r="D46" s="73">
        <v>18.4</v>
      </c>
      <c r="E46" s="73">
        <v>0</v>
      </c>
      <c r="F46" s="73">
        <v>-15.3</v>
      </c>
      <c r="G46" s="73">
        <v>-44.868035190615835</v>
      </c>
      <c r="H46" s="73">
        <v>-18.4</v>
      </c>
      <c r="I46" s="1213">
        <v>-100</v>
      </c>
    </row>
    <row r="47" spans="1:9" s="1046" customFormat="1" ht="12.75">
      <c r="A47" s="1212" t="s">
        <v>692</v>
      </c>
      <c r="B47" s="73">
        <v>12577.172123</v>
      </c>
      <c r="C47" s="73">
        <v>19096.422865721783</v>
      </c>
      <c r="D47" s="73">
        <v>21377.638438842398</v>
      </c>
      <c r="E47" s="73">
        <v>26997.99161828089</v>
      </c>
      <c r="F47" s="73">
        <v>6519.250742721782</v>
      </c>
      <c r="G47" s="73">
        <v>51.833994788064985</v>
      </c>
      <c r="H47" s="73">
        <v>5620.353179438491</v>
      </c>
      <c r="I47" s="1213">
        <v>26.290804737470495</v>
      </c>
    </row>
    <row r="48" spans="1:9" ht="13.5" thickBot="1">
      <c r="A48" s="1219" t="s">
        <v>413</v>
      </c>
      <c r="B48" s="1221">
        <v>306535.72677788493</v>
      </c>
      <c r="C48" s="1221">
        <v>379415.27245179296</v>
      </c>
      <c r="D48" s="1221">
        <v>401777.51838251646</v>
      </c>
      <c r="E48" s="1221">
        <v>470994.8583351594</v>
      </c>
      <c r="F48" s="1221">
        <v>72879.54567390798</v>
      </c>
      <c r="G48" s="1221">
        <v>23.77522073527055</v>
      </c>
      <c r="H48" s="1221">
        <v>69217.33995264297</v>
      </c>
      <c r="I48" s="1222">
        <v>17.227778256807262</v>
      </c>
    </row>
    <row r="49" spans="2:5" ht="13.5" thickTop="1">
      <c r="B49" s="49"/>
      <c r="C49" s="49"/>
      <c r="D49" s="49"/>
      <c r="E49" s="49"/>
    </row>
    <row r="50" ht="12.75">
      <c r="E50" s="49"/>
    </row>
    <row r="51" ht="12.75">
      <c r="E51" s="49"/>
    </row>
  </sheetData>
  <mergeCells count="5">
    <mergeCell ref="A1:I1"/>
    <mergeCell ref="A2:I2"/>
    <mergeCell ref="F4:I4"/>
    <mergeCell ref="F5:G5"/>
    <mergeCell ref="H5:I5"/>
  </mergeCells>
  <printOptions horizont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workbookViewId="0" topLeftCell="A1">
      <selection activeCell="A1" sqref="A1:I1"/>
    </sheetView>
  </sheetViews>
  <sheetFormatPr defaultColWidth="9.140625" defaultRowHeight="12.75"/>
  <cols>
    <col min="1" max="1" width="39.421875" style="1058" customWidth="1"/>
    <col min="2" max="2" width="11.28125" style="1058" customWidth="1"/>
    <col min="3" max="3" width="11.7109375" style="1060" customWidth="1"/>
    <col min="4" max="4" width="10.421875" style="1058" customWidth="1"/>
    <col min="5" max="5" width="11.421875" style="1058" customWidth="1"/>
    <col min="6" max="9" width="10.57421875" style="1058" customWidth="1"/>
    <col min="10" max="16384" width="9.140625" style="1058" customWidth="1"/>
  </cols>
  <sheetData>
    <row r="1" spans="1:9" ht="12.75">
      <c r="A1" s="1592" t="s">
        <v>1311</v>
      </c>
      <c r="B1" s="1592"/>
      <c r="C1" s="1592"/>
      <c r="D1" s="1592"/>
      <c r="E1" s="1592"/>
      <c r="F1" s="1592"/>
      <c r="G1" s="1592"/>
      <c r="H1" s="1592"/>
      <c r="I1" s="1592"/>
    </row>
    <row r="2" spans="1:9" s="1059" customFormat="1" ht="15.75" customHeight="1">
      <c r="A2" s="1638" t="s">
        <v>464</v>
      </c>
      <c r="B2" s="1638"/>
      <c r="C2" s="1638"/>
      <c r="D2" s="1638"/>
      <c r="E2" s="1638"/>
      <c r="F2" s="1638"/>
      <c r="G2" s="1638"/>
      <c r="H2" s="1638"/>
      <c r="I2" s="1638"/>
    </row>
    <row r="3" spans="8:9" ht="12.75" thickBot="1">
      <c r="H3" s="1639" t="s">
        <v>1139</v>
      </c>
      <c r="I3" s="1639"/>
    </row>
    <row r="4" spans="1:9" s="1061" customFormat="1" ht="13.5" thickTop="1">
      <c r="A4" s="634"/>
      <c r="B4" s="1245"/>
      <c r="C4" s="1246"/>
      <c r="D4" s="1246"/>
      <c r="E4" s="1246"/>
      <c r="F4" s="1608" t="s">
        <v>145</v>
      </c>
      <c r="G4" s="1593"/>
      <c r="H4" s="1593"/>
      <c r="I4" s="1594"/>
    </row>
    <row r="5" spans="1:9" s="1061" customFormat="1" ht="14.25" customHeight="1">
      <c r="A5" s="1491" t="s">
        <v>693</v>
      </c>
      <c r="B5" s="1242">
        <v>2008</v>
      </c>
      <c r="C5" s="1242">
        <v>2009</v>
      </c>
      <c r="D5" s="1242">
        <v>2009</v>
      </c>
      <c r="E5" s="1490">
        <v>2010</v>
      </c>
      <c r="F5" s="1589" t="s">
        <v>1056</v>
      </c>
      <c r="G5" s="1590"/>
      <c r="H5" s="1589" t="s">
        <v>1500</v>
      </c>
      <c r="I5" s="1591"/>
    </row>
    <row r="6" spans="1:9" s="1062" customFormat="1" ht="12.75">
      <c r="A6" s="1492"/>
      <c r="B6" s="1243" t="s">
        <v>1456</v>
      </c>
      <c r="C6" s="1244" t="s">
        <v>24</v>
      </c>
      <c r="D6" s="1244" t="s">
        <v>1456</v>
      </c>
      <c r="E6" s="1244" t="s">
        <v>24</v>
      </c>
      <c r="F6" s="1440" t="s">
        <v>1138</v>
      </c>
      <c r="G6" s="1440" t="s">
        <v>492</v>
      </c>
      <c r="H6" s="1440" t="s">
        <v>1138</v>
      </c>
      <c r="I6" s="1441" t="s">
        <v>492</v>
      </c>
    </row>
    <row r="7" spans="1:9" s="1063" customFormat="1" ht="14.25">
      <c r="A7" s="1493" t="s">
        <v>694</v>
      </c>
      <c r="B7" s="73">
        <v>374.65</v>
      </c>
      <c r="C7" s="73">
        <v>486.081</v>
      </c>
      <c r="D7" s="73">
        <v>506.50399999999996</v>
      </c>
      <c r="E7" s="73">
        <v>1156.315</v>
      </c>
      <c r="F7" s="1241">
        <v>111.43100000000004</v>
      </c>
      <c r="G7" s="1241">
        <v>29.74269318030163</v>
      </c>
      <c r="H7" s="1241">
        <v>649.8110000000001</v>
      </c>
      <c r="I7" s="1494">
        <v>128.29335997346521</v>
      </c>
    </row>
    <row r="8" spans="1:9" ht="12.75" hidden="1">
      <c r="A8" s="1247" t="s">
        <v>695</v>
      </c>
      <c r="B8" s="1049">
        <v>0</v>
      </c>
      <c r="C8" s="1049">
        <v>0</v>
      </c>
      <c r="D8" s="1049">
        <v>0</v>
      </c>
      <c r="E8" s="1049">
        <v>2.84</v>
      </c>
      <c r="F8" s="955">
        <v>0</v>
      </c>
      <c r="G8" s="955">
        <v>0</v>
      </c>
      <c r="H8" s="955">
        <v>2.84</v>
      </c>
      <c r="I8" s="987">
        <v>0</v>
      </c>
    </row>
    <row r="9" spans="1:9" ht="12.75" hidden="1">
      <c r="A9" s="1247" t="s">
        <v>696</v>
      </c>
      <c r="B9" s="1049"/>
      <c r="C9" s="1049">
        <v>0</v>
      </c>
      <c r="D9" s="1049">
        <v>0</v>
      </c>
      <c r="E9" s="1049">
        <v>0.86</v>
      </c>
      <c r="F9" s="1049">
        <v>0</v>
      </c>
      <c r="G9" s="1049">
        <v>0</v>
      </c>
      <c r="H9" s="1049">
        <v>0.86</v>
      </c>
      <c r="I9" s="1216">
        <v>0</v>
      </c>
    </row>
    <row r="10" spans="1:9" ht="12.75" hidden="1">
      <c r="A10" s="1247" t="s">
        <v>697</v>
      </c>
      <c r="B10" s="1049"/>
      <c r="C10" s="1049">
        <v>0</v>
      </c>
      <c r="D10" s="1049">
        <v>0</v>
      </c>
      <c r="E10" s="1049">
        <v>0</v>
      </c>
      <c r="F10" s="1049">
        <v>0</v>
      </c>
      <c r="G10" s="1049">
        <v>0</v>
      </c>
      <c r="H10" s="1049">
        <v>0</v>
      </c>
      <c r="I10" s="1216">
        <v>0</v>
      </c>
    </row>
    <row r="11" spans="1:9" ht="12.75" hidden="1">
      <c r="A11" s="1247" t="s">
        <v>698</v>
      </c>
      <c r="B11" s="1049"/>
      <c r="C11" s="1049">
        <v>0</v>
      </c>
      <c r="D11" s="1049">
        <v>0</v>
      </c>
      <c r="E11" s="1049">
        <v>0</v>
      </c>
      <c r="F11" s="1049">
        <v>0</v>
      </c>
      <c r="G11" s="1049">
        <v>0</v>
      </c>
      <c r="H11" s="1049">
        <v>0</v>
      </c>
      <c r="I11" s="1216">
        <v>0</v>
      </c>
    </row>
    <row r="12" spans="1:9" ht="12.75" hidden="1">
      <c r="A12" s="1247" t="s">
        <v>699</v>
      </c>
      <c r="B12" s="1049"/>
      <c r="C12" s="1049">
        <v>0</v>
      </c>
      <c r="D12" s="1049">
        <v>0</v>
      </c>
      <c r="E12" s="1049">
        <v>0</v>
      </c>
      <c r="F12" s="1049">
        <v>0</v>
      </c>
      <c r="G12" s="1049">
        <v>0</v>
      </c>
      <c r="H12" s="1049">
        <v>0</v>
      </c>
      <c r="I12" s="1216">
        <v>0</v>
      </c>
    </row>
    <row r="13" spans="1:9" ht="12.75">
      <c r="A13" s="1247" t="s">
        <v>700</v>
      </c>
      <c r="B13" s="1049">
        <v>27.6</v>
      </c>
      <c r="C13" s="1049">
        <v>316.415</v>
      </c>
      <c r="D13" s="1049">
        <v>340.205</v>
      </c>
      <c r="E13" s="1049">
        <v>316.889</v>
      </c>
      <c r="F13" s="1049">
        <v>288.815</v>
      </c>
      <c r="G13" s="1049">
        <v>1046.43115942029</v>
      </c>
      <c r="H13" s="1049">
        <v>-23.315999999999974</v>
      </c>
      <c r="I13" s="1216">
        <v>-6.853514792551542</v>
      </c>
    </row>
    <row r="14" spans="1:9" ht="12.75" hidden="1">
      <c r="A14" s="1247" t="s">
        <v>701</v>
      </c>
      <c r="B14" s="1049"/>
      <c r="C14" s="1049">
        <v>0</v>
      </c>
      <c r="D14" s="1049">
        <v>0</v>
      </c>
      <c r="E14" s="1049">
        <v>0.019</v>
      </c>
      <c r="F14" s="1049">
        <v>0</v>
      </c>
      <c r="G14" s="1049">
        <v>0</v>
      </c>
      <c r="H14" s="1049">
        <v>0.019</v>
      </c>
      <c r="I14" s="1216">
        <v>0</v>
      </c>
    </row>
    <row r="15" spans="1:9" ht="12.75" hidden="1">
      <c r="A15" s="1247" t="s">
        <v>702</v>
      </c>
      <c r="B15" s="1049"/>
      <c r="C15" s="1049">
        <v>0</v>
      </c>
      <c r="D15" s="1049">
        <v>0</v>
      </c>
      <c r="E15" s="1049">
        <v>0</v>
      </c>
      <c r="F15" s="1049">
        <v>0</v>
      </c>
      <c r="G15" s="1049">
        <v>0</v>
      </c>
      <c r="H15" s="1049">
        <v>0</v>
      </c>
      <c r="I15" s="1216">
        <v>0</v>
      </c>
    </row>
    <row r="16" spans="1:9" ht="12.75">
      <c r="A16" s="1247" t="s">
        <v>703</v>
      </c>
      <c r="B16" s="1049">
        <v>65.1</v>
      </c>
      <c r="C16" s="1049">
        <v>69.7</v>
      </c>
      <c r="D16" s="1049">
        <v>69.7</v>
      </c>
      <c r="E16" s="1049">
        <v>69.7</v>
      </c>
      <c r="F16" s="1049">
        <v>4.6000000000000085</v>
      </c>
      <c r="G16" s="1049">
        <v>7.066052227342563</v>
      </c>
      <c r="H16" s="1049">
        <v>0</v>
      </c>
      <c r="I16" s="1216">
        <v>0</v>
      </c>
    </row>
    <row r="17" spans="1:9" ht="12.75" hidden="1">
      <c r="A17" s="1247" t="s">
        <v>704</v>
      </c>
      <c r="B17" s="1049"/>
      <c r="C17" s="1049">
        <v>0</v>
      </c>
      <c r="D17" s="1049">
        <v>0</v>
      </c>
      <c r="E17" s="1049">
        <v>0</v>
      </c>
      <c r="F17" s="1049">
        <v>0</v>
      </c>
      <c r="G17" s="1049">
        <v>0</v>
      </c>
      <c r="H17" s="1049">
        <v>0</v>
      </c>
      <c r="I17" s="1216">
        <v>0</v>
      </c>
    </row>
    <row r="18" spans="1:9" ht="12.75" hidden="1">
      <c r="A18" s="1247" t="s">
        <v>705</v>
      </c>
      <c r="B18" s="1049"/>
      <c r="C18" s="1049">
        <v>0</v>
      </c>
      <c r="D18" s="1049">
        <v>0</v>
      </c>
      <c r="E18" s="1049">
        <v>0</v>
      </c>
      <c r="F18" s="1049">
        <v>0</v>
      </c>
      <c r="G18" s="1049">
        <v>0</v>
      </c>
      <c r="H18" s="1049">
        <v>0</v>
      </c>
      <c r="I18" s="1216">
        <v>0</v>
      </c>
    </row>
    <row r="19" spans="1:9" ht="12.75">
      <c r="A19" s="1247" t="s">
        <v>706</v>
      </c>
      <c r="B19" s="1049">
        <v>15.625</v>
      </c>
      <c r="C19" s="1049">
        <v>15.625</v>
      </c>
      <c r="D19" s="1049">
        <v>15.625</v>
      </c>
      <c r="E19" s="1049">
        <v>15.625</v>
      </c>
      <c r="F19" s="1049">
        <v>0</v>
      </c>
      <c r="G19" s="1049">
        <v>0</v>
      </c>
      <c r="H19" s="1049">
        <v>0</v>
      </c>
      <c r="I19" s="1216">
        <v>0</v>
      </c>
    </row>
    <row r="20" spans="1:9" ht="12.75" hidden="1">
      <c r="A20" s="1247" t="s">
        <v>707</v>
      </c>
      <c r="B20" s="1049"/>
      <c r="C20" s="1049">
        <v>0</v>
      </c>
      <c r="D20" s="1049">
        <v>0</v>
      </c>
      <c r="E20" s="1049">
        <v>0</v>
      </c>
      <c r="F20" s="1049">
        <v>0</v>
      </c>
      <c r="G20" s="1049">
        <v>0</v>
      </c>
      <c r="H20" s="1049">
        <v>0</v>
      </c>
      <c r="I20" s="1216">
        <v>0</v>
      </c>
    </row>
    <row r="21" spans="1:9" ht="12.75" hidden="1">
      <c r="A21" s="1247" t="s">
        <v>708</v>
      </c>
      <c r="B21" s="1049"/>
      <c r="C21" s="1049">
        <v>0</v>
      </c>
      <c r="D21" s="1049">
        <v>0</v>
      </c>
      <c r="E21" s="1049">
        <v>0</v>
      </c>
      <c r="F21" s="1049">
        <v>0</v>
      </c>
      <c r="G21" s="1049">
        <v>0</v>
      </c>
      <c r="H21" s="1049">
        <v>0</v>
      </c>
      <c r="I21" s="1216">
        <v>0</v>
      </c>
    </row>
    <row r="22" spans="1:9" ht="12.75">
      <c r="A22" s="1247" t="s">
        <v>709</v>
      </c>
      <c r="B22" s="1049">
        <v>266.325</v>
      </c>
      <c r="C22" s="1049">
        <v>84.341</v>
      </c>
      <c r="D22" s="1049">
        <v>80.974</v>
      </c>
      <c r="E22" s="1049">
        <v>750.382</v>
      </c>
      <c r="F22" s="950">
        <v>-181.98399999999998</v>
      </c>
      <c r="G22" s="950">
        <v>-68.33154979817891</v>
      </c>
      <c r="H22" s="1049">
        <v>669.4079999999999</v>
      </c>
      <c r="I22" s="985">
        <v>826.6949885148317</v>
      </c>
    </row>
    <row r="23" spans="1:9" s="1062" customFormat="1" ht="12.75">
      <c r="A23" s="1493" t="s">
        <v>710</v>
      </c>
      <c r="B23" s="73">
        <v>3099.326</v>
      </c>
      <c r="C23" s="73">
        <v>1708.6379999999997</v>
      </c>
      <c r="D23" s="73">
        <v>1857.25</v>
      </c>
      <c r="E23" s="73">
        <v>686.9290000000001</v>
      </c>
      <c r="F23" s="1241">
        <v>-1390.6880000000003</v>
      </c>
      <c r="G23" s="1241">
        <v>-44.87065897553211</v>
      </c>
      <c r="H23" s="73">
        <v>-1170.321</v>
      </c>
      <c r="I23" s="1494">
        <v>-63.01364921254543</v>
      </c>
    </row>
    <row r="24" spans="1:9" ht="12.75" hidden="1">
      <c r="A24" s="1247" t="s">
        <v>711</v>
      </c>
      <c r="B24" s="1049"/>
      <c r="C24" s="1049">
        <v>0</v>
      </c>
      <c r="D24" s="1049">
        <v>0</v>
      </c>
      <c r="E24" s="1049">
        <v>0</v>
      </c>
      <c r="F24" s="1049">
        <v>0</v>
      </c>
      <c r="G24" s="955"/>
      <c r="H24" s="1049">
        <v>0</v>
      </c>
      <c r="I24" s="987"/>
    </row>
    <row r="25" spans="1:9" ht="12.75" hidden="1">
      <c r="A25" s="1247" t="s">
        <v>712</v>
      </c>
      <c r="B25" s="1049">
        <v>0</v>
      </c>
      <c r="C25" s="1049">
        <v>0</v>
      </c>
      <c r="D25" s="1049">
        <v>0</v>
      </c>
      <c r="E25" s="1049">
        <v>0</v>
      </c>
      <c r="F25" s="1049">
        <v>0</v>
      </c>
      <c r="G25" s="1049" t="e">
        <v>#DIV/0!</v>
      </c>
      <c r="H25" s="1049">
        <v>0</v>
      </c>
      <c r="I25" s="1216" t="e">
        <v>#DIV/0!</v>
      </c>
    </row>
    <row r="26" spans="1:9" ht="12.75">
      <c r="A26" s="1247" t="s">
        <v>713</v>
      </c>
      <c r="B26" s="1049">
        <v>747.723</v>
      </c>
      <c r="C26" s="1049">
        <v>607.555</v>
      </c>
      <c r="D26" s="1049">
        <v>479.34400000000005</v>
      </c>
      <c r="E26" s="1049">
        <v>325.6</v>
      </c>
      <c r="F26" s="1049">
        <v>-140.168</v>
      </c>
      <c r="G26" s="1049">
        <v>-18.745979460308167</v>
      </c>
      <c r="H26" s="1049">
        <v>-153.74400000000003</v>
      </c>
      <c r="I26" s="1216">
        <v>-32.07383424012818</v>
      </c>
    </row>
    <row r="27" spans="1:9" ht="12.75">
      <c r="A27" s="1247" t="s">
        <v>714</v>
      </c>
      <c r="B27" s="1049">
        <v>387.204</v>
      </c>
      <c r="C27" s="1049">
        <v>190.879</v>
      </c>
      <c r="D27" s="1049">
        <v>316.835</v>
      </c>
      <c r="E27" s="1049">
        <v>277.264</v>
      </c>
      <c r="F27" s="1049">
        <v>-196.325</v>
      </c>
      <c r="G27" s="1049">
        <v>-50.703246867284435</v>
      </c>
      <c r="H27" s="1049">
        <v>-39.57099999999997</v>
      </c>
      <c r="I27" s="1216">
        <v>-12.489466125901485</v>
      </c>
    </row>
    <row r="28" spans="1:9" ht="12.75">
      <c r="A28" s="1247" t="s">
        <v>715</v>
      </c>
      <c r="B28" s="1049">
        <v>1069.7</v>
      </c>
      <c r="C28" s="1049">
        <v>0</v>
      </c>
      <c r="D28" s="1049">
        <v>0</v>
      </c>
      <c r="E28" s="1049">
        <v>0</v>
      </c>
      <c r="F28" s="1049">
        <v>-1069.7</v>
      </c>
      <c r="G28" s="1049">
        <v>-100</v>
      </c>
      <c r="H28" s="1049">
        <v>0</v>
      </c>
      <c r="I28" s="1218" t="s">
        <v>1498</v>
      </c>
    </row>
    <row r="29" spans="1:9" ht="12.75" hidden="1">
      <c r="A29" s="1247" t="s">
        <v>716</v>
      </c>
      <c r="B29" s="1049"/>
      <c r="C29" s="1049">
        <v>0</v>
      </c>
      <c r="D29" s="1049">
        <v>0</v>
      </c>
      <c r="E29" s="1049">
        <v>63.585</v>
      </c>
      <c r="F29" s="1049">
        <v>0</v>
      </c>
      <c r="G29" s="1049"/>
      <c r="H29" s="1049">
        <v>63.585</v>
      </c>
      <c r="I29" s="1216"/>
    </row>
    <row r="30" spans="1:9" ht="12.75">
      <c r="A30" s="1247" t="s">
        <v>154</v>
      </c>
      <c r="B30" s="1049"/>
      <c r="C30" s="1049"/>
      <c r="D30" s="1049"/>
      <c r="E30" s="1049">
        <v>0</v>
      </c>
      <c r="F30" s="1049"/>
      <c r="G30" s="1049"/>
      <c r="H30" s="1049"/>
      <c r="I30" s="1216"/>
    </row>
    <row r="31" spans="1:9" ht="12.75">
      <c r="A31" s="1247" t="s">
        <v>717</v>
      </c>
      <c r="B31" s="1049">
        <v>894.699</v>
      </c>
      <c r="C31" s="1049">
        <v>910.204</v>
      </c>
      <c r="D31" s="1049">
        <v>1061.0710000000001</v>
      </c>
      <c r="E31" s="1049">
        <v>20.48</v>
      </c>
      <c r="F31" s="1049">
        <v>15.505</v>
      </c>
      <c r="G31" s="950">
        <v>1.7329850597798808</v>
      </c>
      <c r="H31" s="1049">
        <v>-1040.5910000000001</v>
      </c>
      <c r="I31" s="985">
        <v>-98.069874683221</v>
      </c>
    </row>
    <row r="32" spans="1:9" s="1062" customFormat="1" ht="12.75">
      <c r="A32" s="1493" t="s">
        <v>718</v>
      </c>
      <c r="B32" s="73">
        <v>965.833</v>
      </c>
      <c r="C32" s="73">
        <v>919.756</v>
      </c>
      <c r="D32" s="73">
        <v>909.031</v>
      </c>
      <c r="E32" s="73">
        <v>1219.35853847</v>
      </c>
      <c r="F32" s="73">
        <v>-46.077</v>
      </c>
      <c r="G32" s="1241">
        <v>-4.770700524831932</v>
      </c>
      <c r="H32" s="73">
        <v>310.32753847000004</v>
      </c>
      <c r="I32" s="1494">
        <v>34.13827894428243</v>
      </c>
    </row>
    <row r="33" spans="1:9" ht="12.75">
      <c r="A33" s="1247" t="s">
        <v>719</v>
      </c>
      <c r="B33" s="1049">
        <v>50</v>
      </c>
      <c r="C33" s="1049">
        <v>0</v>
      </c>
      <c r="D33" s="1049">
        <v>0</v>
      </c>
      <c r="E33" s="1049">
        <v>0</v>
      </c>
      <c r="F33" s="1049">
        <v>-50</v>
      </c>
      <c r="G33" s="955">
        <v>-100</v>
      </c>
      <c r="H33" s="1049">
        <v>0</v>
      </c>
      <c r="I33" s="1498" t="s">
        <v>1498</v>
      </c>
    </row>
    <row r="34" spans="1:9" ht="12.75" hidden="1">
      <c r="A34" s="1247" t="s">
        <v>720</v>
      </c>
      <c r="B34" s="1049"/>
      <c r="C34" s="1049">
        <v>0</v>
      </c>
      <c r="D34" s="1049">
        <v>0</v>
      </c>
      <c r="E34" s="1049">
        <v>0</v>
      </c>
      <c r="F34" s="1049">
        <v>0</v>
      </c>
      <c r="G34" s="1049">
        <v>0</v>
      </c>
      <c r="H34" s="1049">
        <v>0</v>
      </c>
      <c r="I34" s="1216">
        <v>0</v>
      </c>
    </row>
    <row r="35" spans="1:9" ht="12.75" hidden="1">
      <c r="A35" s="1247" t="s">
        <v>721</v>
      </c>
      <c r="B35" s="1049"/>
      <c r="C35" s="1049">
        <v>0</v>
      </c>
      <c r="D35" s="1049">
        <v>0</v>
      </c>
      <c r="E35" s="1049">
        <v>0</v>
      </c>
      <c r="F35" s="1049">
        <v>0</v>
      </c>
      <c r="G35" s="1049">
        <v>0</v>
      </c>
      <c r="H35" s="1049">
        <v>0</v>
      </c>
      <c r="I35" s="1216">
        <v>0</v>
      </c>
    </row>
    <row r="36" spans="1:9" ht="12.75" hidden="1">
      <c r="A36" s="1247" t="s">
        <v>722</v>
      </c>
      <c r="B36" s="1049"/>
      <c r="C36" s="1049">
        <v>0</v>
      </c>
      <c r="D36" s="1049">
        <v>0</v>
      </c>
      <c r="E36" s="1049">
        <v>0</v>
      </c>
      <c r="F36" s="1049">
        <v>0</v>
      </c>
      <c r="G36" s="1049">
        <v>0</v>
      </c>
      <c r="H36" s="1049">
        <v>0</v>
      </c>
      <c r="I36" s="1216">
        <v>0</v>
      </c>
    </row>
    <row r="37" spans="1:9" ht="12.75" hidden="1">
      <c r="A37" s="1247" t="s">
        <v>723</v>
      </c>
      <c r="B37" s="1049"/>
      <c r="C37" s="1049">
        <v>0</v>
      </c>
      <c r="D37" s="1049">
        <v>0</v>
      </c>
      <c r="E37" s="1049">
        <v>297.7</v>
      </c>
      <c r="F37" s="1049">
        <v>0</v>
      </c>
      <c r="G37" s="1049">
        <v>0</v>
      </c>
      <c r="H37" s="1049">
        <v>297.7</v>
      </c>
      <c r="I37" s="1216">
        <v>0</v>
      </c>
    </row>
    <row r="38" spans="1:9" ht="12.75" hidden="1">
      <c r="A38" s="1247" t="s">
        <v>724</v>
      </c>
      <c r="B38" s="1049"/>
      <c r="C38" s="1049">
        <v>0</v>
      </c>
      <c r="D38" s="1049">
        <v>0</v>
      </c>
      <c r="E38" s="1049">
        <v>0</v>
      </c>
      <c r="F38" s="1049">
        <v>0</v>
      </c>
      <c r="G38" s="1049">
        <v>0</v>
      </c>
      <c r="H38" s="1049">
        <v>0</v>
      </c>
      <c r="I38" s="1216">
        <v>0</v>
      </c>
    </row>
    <row r="39" spans="1:9" ht="12.75" hidden="1">
      <c r="A39" s="1247" t="s">
        <v>725</v>
      </c>
      <c r="B39" s="1049"/>
      <c r="C39" s="1049">
        <v>0</v>
      </c>
      <c r="D39" s="1049">
        <v>0</v>
      </c>
      <c r="E39" s="1049">
        <v>0</v>
      </c>
      <c r="F39" s="1049">
        <v>0</v>
      </c>
      <c r="G39" s="1049">
        <v>0</v>
      </c>
      <c r="H39" s="1049">
        <v>0</v>
      </c>
      <c r="I39" s="1216">
        <v>0</v>
      </c>
    </row>
    <row r="40" spans="1:9" ht="12.75" hidden="1">
      <c r="A40" s="1247" t="s">
        <v>726</v>
      </c>
      <c r="B40" s="1049"/>
      <c r="C40" s="1049">
        <v>0</v>
      </c>
      <c r="D40" s="1049">
        <v>0</v>
      </c>
      <c r="E40" s="1049">
        <v>0</v>
      </c>
      <c r="F40" s="1049">
        <v>0</v>
      </c>
      <c r="G40" s="1049">
        <v>0</v>
      </c>
      <c r="H40" s="1049">
        <v>0</v>
      </c>
      <c r="I40" s="1216">
        <v>0</v>
      </c>
    </row>
    <row r="41" spans="1:9" ht="12.75">
      <c r="A41" s="1247" t="s">
        <v>727</v>
      </c>
      <c r="B41" s="1049">
        <v>915.833</v>
      </c>
      <c r="C41" s="1049">
        <v>919.756</v>
      </c>
      <c r="D41" s="1049">
        <v>909.031</v>
      </c>
      <c r="E41" s="1049">
        <v>921.6585384699999</v>
      </c>
      <c r="F41" s="1049">
        <v>3.923000000000002</v>
      </c>
      <c r="G41" s="950">
        <v>0.42835320413219463</v>
      </c>
      <c r="H41" s="1049">
        <v>12.62753846999999</v>
      </c>
      <c r="I41" s="985">
        <v>1.3891207747590557</v>
      </c>
    </row>
    <row r="42" spans="1:9" s="1062" customFormat="1" ht="12.75">
      <c r="A42" s="1493" t="s">
        <v>728</v>
      </c>
      <c r="B42" s="73">
        <v>232.813</v>
      </c>
      <c r="C42" s="73">
        <v>491.212</v>
      </c>
      <c r="D42" s="73">
        <v>488.03099999999995</v>
      </c>
      <c r="E42" s="73">
        <v>95</v>
      </c>
      <c r="F42" s="73">
        <v>258.399</v>
      </c>
      <c r="G42" s="950">
        <v>110.98993612899623</v>
      </c>
      <c r="H42" s="73">
        <v>-393.03099999999995</v>
      </c>
      <c r="I42" s="985">
        <v>-80.53402345342816</v>
      </c>
    </row>
    <row r="43" spans="1:9" ht="12.75" hidden="1">
      <c r="A43" s="1247" t="s">
        <v>729</v>
      </c>
      <c r="B43" s="1049"/>
      <c r="C43" s="1049">
        <v>0</v>
      </c>
      <c r="D43" s="1049">
        <v>0</v>
      </c>
      <c r="E43" s="1049">
        <v>0</v>
      </c>
      <c r="F43" s="1049">
        <v>0</v>
      </c>
      <c r="G43" s="955">
        <v>0</v>
      </c>
      <c r="H43" s="1049">
        <v>0</v>
      </c>
      <c r="I43" s="987">
        <v>0</v>
      </c>
    </row>
    <row r="44" spans="1:9" ht="12.75" hidden="1">
      <c r="A44" s="1247" t="s">
        <v>730</v>
      </c>
      <c r="B44" s="1049"/>
      <c r="C44" s="1049">
        <v>0</v>
      </c>
      <c r="D44" s="1049">
        <v>0</v>
      </c>
      <c r="E44" s="1049">
        <v>0</v>
      </c>
      <c r="F44" s="1049">
        <v>0</v>
      </c>
      <c r="G44" s="1049">
        <v>0</v>
      </c>
      <c r="H44" s="1049">
        <v>0</v>
      </c>
      <c r="I44" s="1216">
        <v>0</v>
      </c>
    </row>
    <row r="45" spans="1:9" ht="12.75" hidden="1">
      <c r="A45" s="1247" t="s">
        <v>731</v>
      </c>
      <c r="B45" s="1049"/>
      <c r="C45" s="1049">
        <v>0</v>
      </c>
      <c r="D45" s="1049">
        <v>0</v>
      </c>
      <c r="E45" s="1049">
        <v>0</v>
      </c>
      <c r="F45" s="1049">
        <v>0</v>
      </c>
      <c r="G45" s="1049">
        <v>0</v>
      </c>
      <c r="H45" s="1049">
        <v>0</v>
      </c>
      <c r="I45" s="1216">
        <v>0</v>
      </c>
    </row>
    <row r="46" spans="1:9" ht="12.75" hidden="1">
      <c r="A46" s="1247" t="s">
        <v>732</v>
      </c>
      <c r="B46" s="1049"/>
      <c r="C46" s="1049">
        <v>0</v>
      </c>
      <c r="D46" s="1049">
        <v>0</v>
      </c>
      <c r="E46" s="1049">
        <v>0</v>
      </c>
      <c r="F46" s="1049">
        <v>0</v>
      </c>
      <c r="G46" s="1049">
        <v>0</v>
      </c>
      <c r="H46" s="1049">
        <v>0</v>
      </c>
      <c r="I46" s="1216">
        <v>0</v>
      </c>
    </row>
    <row r="47" spans="1:9" ht="12.75">
      <c r="A47" s="1247" t="s">
        <v>733</v>
      </c>
      <c r="B47" s="1049">
        <v>232.792</v>
      </c>
      <c r="C47" s="1049">
        <v>458.11199999999997</v>
      </c>
      <c r="D47" s="1049">
        <v>440.03099999999995</v>
      </c>
      <c r="E47" s="1049">
        <v>95</v>
      </c>
      <c r="F47" s="1049">
        <v>225.32</v>
      </c>
      <c r="G47" s="1049">
        <v>96.79026770679403</v>
      </c>
      <c r="H47" s="1049">
        <v>-345.03099999999995</v>
      </c>
      <c r="I47" s="1216">
        <v>-78.41061197961052</v>
      </c>
    </row>
    <row r="48" spans="1:9" ht="12.75" hidden="1">
      <c r="A48" s="1247" t="s">
        <v>734</v>
      </c>
      <c r="B48" s="1049"/>
      <c r="C48" s="1049">
        <v>0</v>
      </c>
      <c r="D48" s="1049">
        <v>0</v>
      </c>
      <c r="E48" s="1049">
        <v>0</v>
      </c>
      <c r="F48" s="1049">
        <v>0</v>
      </c>
      <c r="G48" s="1049">
        <v>0</v>
      </c>
      <c r="H48" s="1049">
        <v>0</v>
      </c>
      <c r="I48" s="1216">
        <v>0</v>
      </c>
    </row>
    <row r="49" spans="1:9" ht="12.75" hidden="1">
      <c r="A49" s="1247" t="s">
        <v>735</v>
      </c>
      <c r="B49" s="1049"/>
      <c r="C49" s="1049">
        <v>0</v>
      </c>
      <c r="D49" s="1049">
        <v>0</v>
      </c>
      <c r="E49" s="1049">
        <v>0</v>
      </c>
      <c r="F49" s="1049">
        <v>0</v>
      </c>
      <c r="G49" s="1049">
        <v>0</v>
      </c>
      <c r="H49" s="1049">
        <v>0</v>
      </c>
      <c r="I49" s="1216">
        <v>0</v>
      </c>
    </row>
    <row r="50" spans="1:9" ht="12.75">
      <c r="A50" s="1247" t="s">
        <v>736</v>
      </c>
      <c r="B50" s="1049">
        <v>0.020999999999999998</v>
      </c>
      <c r="C50" s="1049">
        <v>33.1</v>
      </c>
      <c r="D50" s="1049">
        <v>48</v>
      </c>
      <c r="E50" s="1049">
        <v>0</v>
      </c>
      <c r="F50" s="1049">
        <v>33.079</v>
      </c>
      <c r="G50" s="950">
        <v>157519.04761904763</v>
      </c>
      <c r="H50" s="1049">
        <v>-48</v>
      </c>
      <c r="I50" s="985">
        <v>-100</v>
      </c>
    </row>
    <row r="51" spans="1:9" s="1062" customFormat="1" ht="12.75">
      <c r="A51" s="1493" t="s">
        <v>737</v>
      </c>
      <c r="B51" s="73">
        <v>1134.649</v>
      </c>
      <c r="C51" s="73">
        <v>1696.3010000000002</v>
      </c>
      <c r="D51" s="73">
        <v>1275.876</v>
      </c>
      <c r="E51" s="73">
        <v>1320.6209999999999</v>
      </c>
      <c r="F51" s="73">
        <v>561.6520000000003</v>
      </c>
      <c r="G51" s="1241">
        <v>49.50006565907169</v>
      </c>
      <c r="H51" s="73">
        <v>44.74499999999989</v>
      </c>
      <c r="I51" s="1494">
        <v>3.507002247867339</v>
      </c>
    </row>
    <row r="52" spans="1:9" ht="12.75" hidden="1">
      <c r="A52" s="1247" t="s">
        <v>738</v>
      </c>
      <c r="B52" s="1049">
        <v>0</v>
      </c>
      <c r="C52" s="1049">
        <v>0</v>
      </c>
      <c r="D52" s="1049">
        <v>0</v>
      </c>
      <c r="E52" s="1049">
        <v>0</v>
      </c>
      <c r="F52" s="1049">
        <v>0</v>
      </c>
      <c r="G52" s="955">
        <v>0</v>
      </c>
      <c r="H52" s="1049">
        <v>0</v>
      </c>
      <c r="I52" s="987">
        <v>0</v>
      </c>
    </row>
    <row r="53" spans="1:9" ht="12.75">
      <c r="A53" s="1247" t="s">
        <v>739</v>
      </c>
      <c r="B53" s="1049">
        <v>4.0409999999999995</v>
      </c>
      <c r="C53" s="1049">
        <v>4.5840000000000005</v>
      </c>
      <c r="D53" s="1049">
        <v>5.949</v>
      </c>
      <c r="E53" s="1049">
        <v>534.2529999999999</v>
      </c>
      <c r="F53" s="1049">
        <v>0.543000000000001</v>
      </c>
      <c r="G53" s="1049">
        <v>13.43726800296959</v>
      </c>
      <c r="H53" s="1049">
        <v>528.304</v>
      </c>
      <c r="I53" s="1216">
        <v>8880.5513531686</v>
      </c>
    </row>
    <row r="54" spans="1:9" ht="12.75">
      <c r="A54" s="1247" t="s">
        <v>740</v>
      </c>
      <c r="B54" s="1049">
        <v>154.244</v>
      </c>
      <c r="C54" s="1049">
        <v>672.638</v>
      </c>
      <c r="D54" s="1049">
        <v>658.858</v>
      </c>
      <c r="E54" s="1049">
        <v>226.902</v>
      </c>
      <c r="F54" s="1049">
        <v>518.394</v>
      </c>
      <c r="G54" s="1049">
        <v>336.0869790721195</v>
      </c>
      <c r="H54" s="1049">
        <v>-431.95599999999996</v>
      </c>
      <c r="I54" s="1216">
        <v>-65.56131973809227</v>
      </c>
    </row>
    <row r="55" spans="1:9" ht="12.75" hidden="1">
      <c r="A55" s="1247" t="s">
        <v>741</v>
      </c>
      <c r="B55" s="1049"/>
      <c r="C55" s="1049">
        <v>0</v>
      </c>
      <c r="D55" s="1049">
        <v>0</v>
      </c>
      <c r="E55" s="1049">
        <v>0</v>
      </c>
      <c r="F55" s="1049">
        <v>0</v>
      </c>
      <c r="G55" s="1049" t="e">
        <v>#DIV/0!</v>
      </c>
      <c r="H55" s="1049">
        <v>0</v>
      </c>
      <c r="I55" s="1216" t="e">
        <v>#DIV/0!</v>
      </c>
    </row>
    <row r="56" spans="1:9" ht="12.75" hidden="1">
      <c r="A56" s="1247" t="s">
        <v>742</v>
      </c>
      <c r="B56" s="1049"/>
      <c r="C56" s="1049">
        <v>0</v>
      </c>
      <c r="D56" s="1049">
        <v>0</v>
      </c>
      <c r="E56" s="1049">
        <v>0</v>
      </c>
      <c r="F56" s="1049">
        <v>0</v>
      </c>
      <c r="G56" s="1049" t="e">
        <v>#DIV/0!</v>
      </c>
      <c r="H56" s="1049">
        <v>0</v>
      </c>
      <c r="I56" s="1216" t="e">
        <v>#DIV/0!</v>
      </c>
    </row>
    <row r="57" spans="1:9" ht="12.75" hidden="1">
      <c r="A57" s="1247" t="s">
        <v>743</v>
      </c>
      <c r="B57" s="1049"/>
      <c r="C57" s="1049">
        <v>0</v>
      </c>
      <c r="D57" s="1049">
        <v>0</v>
      </c>
      <c r="E57" s="1049">
        <v>0</v>
      </c>
      <c r="F57" s="1049">
        <v>0</v>
      </c>
      <c r="G57" s="1049" t="e">
        <v>#DIV/0!</v>
      </c>
      <c r="H57" s="1049">
        <v>0</v>
      </c>
      <c r="I57" s="1216" t="e">
        <v>#DIV/0!</v>
      </c>
    </row>
    <row r="58" spans="1:9" ht="12.75">
      <c r="A58" s="1247" t="s">
        <v>744</v>
      </c>
      <c r="B58" s="1049">
        <v>690</v>
      </c>
      <c r="C58" s="1049">
        <v>890</v>
      </c>
      <c r="D58" s="1049">
        <v>320</v>
      </c>
      <c r="E58" s="1049">
        <v>0</v>
      </c>
      <c r="F58" s="1049">
        <v>200</v>
      </c>
      <c r="G58" s="1049">
        <v>28.985507246376812</v>
      </c>
      <c r="H58" s="1049">
        <v>-320</v>
      </c>
      <c r="I58" s="1216">
        <v>-100</v>
      </c>
    </row>
    <row r="59" spans="1:9" ht="12.75" hidden="1">
      <c r="A59" s="1247" t="s">
        <v>770</v>
      </c>
      <c r="B59" s="1049"/>
      <c r="C59" s="1049">
        <v>0</v>
      </c>
      <c r="D59" s="1049">
        <v>0</v>
      </c>
      <c r="E59" s="1049">
        <v>0</v>
      </c>
      <c r="F59" s="1049">
        <v>0</v>
      </c>
      <c r="G59" s="1049">
        <v>0</v>
      </c>
      <c r="H59" s="1049">
        <v>0</v>
      </c>
      <c r="I59" s="1216">
        <v>0</v>
      </c>
    </row>
    <row r="60" spans="1:9" ht="12.75" hidden="1">
      <c r="A60" s="1247" t="s">
        <v>771</v>
      </c>
      <c r="B60" s="1049"/>
      <c r="C60" s="1049">
        <v>0</v>
      </c>
      <c r="D60" s="1049">
        <v>0</v>
      </c>
      <c r="E60" s="1049">
        <v>0</v>
      </c>
      <c r="F60" s="1049">
        <v>0</v>
      </c>
      <c r="G60" s="1049">
        <v>0</v>
      </c>
      <c r="H60" s="1049">
        <v>0</v>
      </c>
      <c r="I60" s="1216">
        <v>0</v>
      </c>
    </row>
    <row r="61" spans="1:9" ht="12.75">
      <c r="A61" s="1247" t="s">
        <v>772</v>
      </c>
      <c r="B61" s="1049">
        <v>286.364</v>
      </c>
      <c r="C61" s="1049">
        <v>129.079</v>
      </c>
      <c r="D61" s="1049">
        <v>291.069</v>
      </c>
      <c r="E61" s="1049">
        <v>559.466</v>
      </c>
      <c r="F61" s="1049">
        <v>-157.285</v>
      </c>
      <c r="G61" s="950">
        <v>-54.92485088907822</v>
      </c>
      <c r="H61" s="1049">
        <v>268.397</v>
      </c>
      <c r="I61" s="985">
        <v>92.21078163596947</v>
      </c>
    </row>
    <row r="62" spans="1:9" s="1062" customFormat="1" ht="12.75">
      <c r="A62" s="1493" t="s">
        <v>413</v>
      </c>
      <c r="B62" s="73">
        <v>5807.271000000001</v>
      </c>
      <c r="C62" s="73">
        <v>5301.987999999999</v>
      </c>
      <c r="D62" s="73">
        <v>5036.692</v>
      </c>
      <c r="E62" s="73">
        <v>5425.61653847</v>
      </c>
      <c r="F62" s="73">
        <v>-505.28300000000127</v>
      </c>
      <c r="G62" s="1241">
        <v>-8.700868273583257</v>
      </c>
      <c r="H62" s="73">
        <v>388.9245384699998</v>
      </c>
      <c r="I62" s="1494">
        <v>7.7218249293385375</v>
      </c>
    </row>
    <row r="63" spans="1:9" ht="12.75" hidden="1">
      <c r="A63" s="1247"/>
      <c r="B63" s="955"/>
      <c r="C63" s="955">
        <v>0</v>
      </c>
      <c r="D63" s="955"/>
      <c r="E63" s="955">
        <v>0</v>
      </c>
      <c r="F63" s="1049">
        <v>0</v>
      </c>
      <c r="G63" s="955">
        <v>0</v>
      </c>
      <c r="H63" s="73">
        <v>0</v>
      </c>
      <c r="I63" s="1494" t="e">
        <v>#DIV/0!</v>
      </c>
    </row>
    <row r="64" spans="1:9" ht="12.75">
      <c r="A64" s="1247" t="s">
        <v>773</v>
      </c>
      <c r="B64" s="1049">
        <v>965.833</v>
      </c>
      <c r="C64" s="1049">
        <v>919.756</v>
      </c>
      <c r="D64" s="1049">
        <v>909.031</v>
      </c>
      <c r="E64" s="1049">
        <v>1064.141</v>
      </c>
      <c r="F64" s="1049">
        <v>-46.077</v>
      </c>
      <c r="G64" s="1049">
        <v>-4.770700524831932</v>
      </c>
      <c r="H64" s="955">
        <v>155.11</v>
      </c>
      <c r="I64" s="987">
        <v>17.063224466492358</v>
      </c>
    </row>
    <row r="65" spans="1:9" ht="12.75">
      <c r="A65" s="1247" t="s">
        <v>774</v>
      </c>
      <c r="B65" s="1049">
        <v>4841.438000000001</v>
      </c>
      <c r="C65" s="1049">
        <v>4382.231999999999</v>
      </c>
      <c r="D65" s="1049">
        <v>4127.660999999999</v>
      </c>
      <c r="E65" s="1049">
        <v>4463.769</v>
      </c>
      <c r="F65" s="1049">
        <v>-459.20600000000195</v>
      </c>
      <c r="G65" s="1049">
        <v>-9.48490923564449</v>
      </c>
      <c r="H65" s="1049">
        <v>336.1080000000011</v>
      </c>
      <c r="I65" s="1216">
        <v>8.142819868201414</v>
      </c>
    </row>
    <row r="66" spans="1:9" ht="12.75" hidden="1">
      <c r="A66" s="1247"/>
      <c r="B66" s="1049"/>
      <c r="C66" s="1049">
        <v>0</v>
      </c>
      <c r="D66" s="1049"/>
      <c r="E66" s="1049">
        <v>0</v>
      </c>
      <c r="F66" s="1049">
        <v>0</v>
      </c>
      <c r="G66" s="1049" t="e">
        <v>#DIV/0!</v>
      </c>
      <c r="H66" s="1049">
        <v>0</v>
      </c>
      <c r="I66" s="1216" t="e">
        <v>#DIV/0!</v>
      </c>
    </row>
    <row r="67" spans="1:9" ht="12.75">
      <c r="A67" s="1247" t="s">
        <v>775</v>
      </c>
      <c r="B67" s="1049">
        <v>532.9554</v>
      </c>
      <c r="C67" s="1049">
        <v>382.35800000000006</v>
      </c>
      <c r="D67" s="1049">
        <v>532.9554</v>
      </c>
      <c r="E67" s="1049">
        <v>580.7439999999999</v>
      </c>
      <c r="F67" s="1049">
        <v>-150.5974</v>
      </c>
      <c r="G67" s="1049">
        <v>-28.257036142236284</v>
      </c>
      <c r="H67" s="1049">
        <v>47.78859999999986</v>
      </c>
      <c r="I67" s="1216">
        <v>8.96671653950778</v>
      </c>
    </row>
    <row r="68" spans="1:9" ht="12.75">
      <c r="A68" s="1247" t="s">
        <v>776</v>
      </c>
      <c r="B68" s="1049">
        <v>4.1659999999999995</v>
      </c>
      <c r="C68" s="1049">
        <v>2.315</v>
      </c>
      <c r="D68" s="1049">
        <v>4.1659999999999995</v>
      </c>
      <c r="E68" s="1049">
        <v>2.502</v>
      </c>
      <c r="F68" s="1049">
        <v>-1.8509999999999995</v>
      </c>
      <c r="G68" s="1049">
        <v>-44.43110897743638</v>
      </c>
      <c r="H68" s="1049">
        <v>-1.6639999999999997</v>
      </c>
      <c r="I68" s="1216">
        <v>-39.9423907825252</v>
      </c>
    </row>
    <row r="69" spans="1:9" ht="13.5" thickBot="1">
      <c r="A69" s="1495" t="s">
        <v>777</v>
      </c>
      <c r="B69" s="1496">
        <v>528.7894</v>
      </c>
      <c r="C69" s="1496">
        <v>380.043</v>
      </c>
      <c r="D69" s="1496">
        <v>528.7894</v>
      </c>
      <c r="E69" s="1496">
        <v>578.242</v>
      </c>
      <c r="F69" s="1496">
        <v>-148.7464</v>
      </c>
      <c r="G69" s="1496">
        <v>-28.129610767538075</v>
      </c>
      <c r="H69" s="1496">
        <v>49.45259999999996</v>
      </c>
      <c r="I69" s="1497">
        <v>9.352040717911509</v>
      </c>
    </row>
    <row r="70" spans="4:5" ht="12.75" thickTop="1">
      <c r="D70" s="1060"/>
      <c r="E70" s="1060"/>
    </row>
    <row r="71" spans="4:5" ht="12">
      <c r="D71" s="1060"/>
      <c r="E71" s="1060"/>
    </row>
    <row r="72" spans="4:5" ht="12">
      <c r="D72" s="1060"/>
      <c r="E72" s="1060"/>
    </row>
    <row r="73" spans="4:5" ht="12">
      <c r="D73" s="1060"/>
      <c r="E73" s="1060"/>
    </row>
    <row r="74" spans="4:5" ht="12">
      <c r="D74" s="1060"/>
      <c r="E74" s="1060"/>
    </row>
    <row r="75" spans="4:5" ht="12">
      <c r="D75" s="1060"/>
      <c r="E75" s="1060"/>
    </row>
    <row r="76" spans="4:5" ht="12">
      <c r="D76" s="1060"/>
      <c r="E76" s="1060"/>
    </row>
    <row r="77" spans="4:5" ht="12">
      <c r="D77" s="1060"/>
      <c r="E77" s="1060"/>
    </row>
    <row r="78" spans="4:5" ht="12">
      <c r="D78" s="1060"/>
      <c r="E78" s="1060"/>
    </row>
    <row r="79" spans="4:5" ht="12">
      <c r="D79" s="1060"/>
      <c r="E79" s="1060"/>
    </row>
  </sheetData>
  <mergeCells count="6">
    <mergeCell ref="F5:G5"/>
    <mergeCell ref="H5:I5"/>
    <mergeCell ref="A1:I1"/>
    <mergeCell ref="A2:I2"/>
    <mergeCell ref="H3:I3"/>
    <mergeCell ref="F4:I4"/>
  </mergeCells>
  <printOptions horizontalCentered="1"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2010-06-21T07:37:24Z</cp:lastPrinted>
  <dcterms:created xsi:type="dcterms:W3CDTF">1996-10-14T23:33:28Z</dcterms:created>
  <dcterms:modified xsi:type="dcterms:W3CDTF">2010-06-23T07:38:10Z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